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T:\Users\ws4v\Manuscript\C3HLDLR\Yuki\Proof\"/>
    </mc:Choice>
  </mc:AlternateContent>
  <xr:revisionPtr revIDLastSave="0" documentId="13_ncr:1_{CD0042C2-005E-4E89-96EC-B05F611EC2CB}" xr6:coauthVersionLast="47" xr6:coauthVersionMax="47" xr10:uidLastSave="{00000000-0000-0000-0000-000000000000}"/>
  <bookViews>
    <workbookView xWindow="28680" yWindow="-120" windowWidth="29040" windowHeight="15840" firstSheet="3" activeTab="8" xr2:uid="{00000000-000D-0000-FFFF-FFFF00000000}"/>
  </bookViews>
  <sheets>
    <sheet name="Raw data" sheetId="1" r:id="rId1"/>
    <sheet name="C3HLDL--" sheetId="2" r:id="rId2"/>
    <sheet name="C3HapoE--" sheetId="5" r:id="rId3"/>
    <sheet name="Carotid_LDLR vs Apoe" sheetId="7" r:id="rId4"/>
    <sheet name="TBARS summary" sheetId="8" r:id="rId5"/>
    <sheet name="MCP-1 summary" sheetId="9" r:id="rId6"/>
    <sheet name="Aortic root lesion" sheetId="10" r:id="rId7"/>
    <sheet name="Small dense LDL_formulated" sheetId="12" r:id="rId8"/>
    <sheet name="Small dense LDL-redo" sheetId="13" r:id="rId9"/>
    <sheet name="Carotid_12 wk Western" sheetId="14" r:id="rId10"/>
  </sheets>
  <externalReferences>
    <externalReference r:id="rId11"/>
    <externalReference r:id="rId12"/>
    <externalReference r:id="rId1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3" l="1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W50" i="13" l="1"/>
  <c r="W49" i="13"/>
  <c r="J18" i="14"/>
  <c r="I18" i="14"/>
  <c r="H18" i="14"/>
  <c r="D18" i="14"/>
  <c r="J17" i="14"/>
  <c r="I17" i="14"/>
  <c r="H17" i="14"/>
  <c r="D17" i="14"/>
  <c r="J10" i="14"/>
  <c r="I10" i="14"/>
  <c r="H10" i="14"/>
  <c r="D10" i="14"/>
  <c r="J9" i="14"/>
  <c r="I9" i="14"/>
  <c r="H9" i="14"/>
  <c r="D9" i="14"/>
  <c r="J34" i="13" l="1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I156" i="12"/>
  <c r="H156" i="12"/>
  <c r="G156" i="12"/>
  <c r="F156" i="12"/>
  <c r="I155" i="12"/>
  <c r="H155" i="12"/>
  <c r="G155" i="12"/>
  <c r="F155" i="12"/>
  <c r="I141" i="12"/>
  <c r="H141" i="12"/>
  <c r="G141" i="12"/>
  <c r="F141" i="12"/>
  <c r="I140" i="12"/>
  <c r="H140" i="12"/>
  <c r="G140" i="12"/>
  <c r="F140" i="12"/>
  <c r="I126" i="12"/>
  <c r="H126" i="12"/>
  <c r="G126" i="12"/>
  <c r="F126" i="12"/>
  <c r="I125" i="12"/>
  <c r="H125" i="12"/>
  <c r="G125" i="12"/>
  <c r="F125" i="12"/>
  <c r="I119" i="12"/>
  <c r="H119" i="12"/>
  <c r="G119" i="12"/>
  <c r="F119" i="12"/>
  <c r="I118" i="12"/>
  <c r="H118" i="12"/>
  <c r="G118" i="12"/>
  <c r="F118" i="12"/>
  <c r="M45" i="13" l="1"/>
  <c r="M48" i="13" s="1"/>
  <c r="M44" i="13"/>
  <c r="M47" i="13" s="1"/>
  <c r="J154" i="12"/>
  <c r="J153" i="12"/>
  <c r="K153" i="12" s="1"/>
  <c r="M153" i="12" s="1"/>
  <c r="J152" i="12"/>
  <c r="K152" i="12" s="1"/>
  <c r="M152" i="12" s="1"/>
  <c r="J151" i="12"/>
  <c r="K151" i="12" s="1"/>
  <c r="J150" i="12"/>
  <c r="J149" i="12"/>
  <c r="K149" i="12" s="1"/>
  <c r="M149" i="12" s="1"/>
  <c r="J148" i="12"/>
  <c r="K148" i="12" s="1"/>
  <c r="M148" i="12" s="1"/>
  <c r="J147" i="12"/>
  <c r="K147" i="12" s="1"/>
  <c r="J146" i="12"/>
  <c r="J145" i="12"/>
  <c r="K145" i="12" s="1"/>
  <c r="M145" i="12" s="1"/>
  <c r="J144" i="12"/>
  <c r="K144" i="12" s="1"/>
  <c r="M144" i="12" s="1"/>
  <c r="J143" i="12"/>
  <c r="J139" i="12"/>
  <c r="K139" i="12" s="1"/>
  <c r="M139" i="12" s="1"/>
  <c r="J138" i="12"/>
  <c r="J137" i="12"/>
  <c r="J136" i="12"/>
  <c r="K136" i="12" s="1"/>
  <c r="M136" i="12" s="1"/>
  <c r="J135" i="12"/>
  <c r="K135" i="12" s="1"/>
  <c r="M135" i="12" s="1"/>
  <c r="J134" i="12"/>
  <c r="J133" i="12"/>
  <c r="J132" i="12"/>
  <c r="K132" i="12" s="1"/>
  <c r="M132" i="12" s="1"/>
  <c r="J131" i="12"/>
  <c r="K131" i="12" s="1"/>
  <c r="M131" i="12" s="1"/>
  <c r="J130" i="12"/>
  <c r="J129" i="12"/>
  <c r="J124" i="12"/>
  <c r="K124" i="12" s="1"/>
  <c r="J123" i="12"/>
  <c r="J122" i="12"/>
  <c r="K122" i="12" s="1"/>
  <c r="M122" i="12" s="1"/>
  <c r="J121" i="12"/>
  <c r="J117" i="12"/>
  <c r="K117" i="12" s="1"/>
  <c r="M117" i="12" s="1"/>
  <c r="J116" i="12"/>
  <c r="K116" i="12" s="1"/>
  <c r="M116" i="12" s="1"/>
  <c r="J115" i="12"/>
  <c r="J114" i="12"/>
  <c r="J113" i="12"/>
  <c r="K113" i="12" s="1"/>
  <c r="M113" i="12" s="1"/>
  <c r="J112" i="12"/>
  <c r="I107" i="12"/>
  <c r="H107" i="12"/>
  <c r="G107" i="12"/>
  <c r="F107" i="12"/>
  <c r="I106" i="12"/>
  <c r="H106" i="12"/>
  <c r="G106" i="12"/>
  <c r="F106" i="12"/>
  <c r="J105" i="12"/>
  <c r="J104" i="12"/>
  <c r="K104" i="12" s="1"/>
  <c r="M104" i="12" s="1"/>
  <c r="J103" i="12"/>
  <c r="K103" i="12" s="1"/>
  <c r="J102" i="12"/>
  <c r="J101" i="12"/>
  <c r="K101" i="12" s="1"/>
  <c r="M101" i="12" s="1"/>
  <c r="J100" i="12"/>
  <c r="K100" i="12" s="1"/>
  <c r="M100" i="12" s="1"/>
  <c r="J99" i="12"/>
  <c r="K99" i="12" s="1"/>
  <c r="J98" i="12"/>
  <c r="J97" i="12"/>
  <c r="K97" i="12" s="1"/>
  <c r="M97" i="12" s="1"/>
  <c r="J96" i="12"/>
  <c r="K96" i="12" s="1"/>
  <c r="M96" i="12" s="1"/>
  <c r="J95" i="12"/>
  <c r="K95" i="12" s="1"/>
  <c r="J94" i="12"/>
  <c r="J93" i="12"/>
  <c r="K93" i="12" s="1"/>
  <c r="M93" i="12" s="1"/>
  <c r="J92" i="12"/>
  <c r="K92" i="12" s="1"/>
  <c r="M92" i="12" s="1"/>
  <c r="J91" i="12"/>
  <c r="K91" i="12" s="1"/>
  <c r="J90" i="12"/>
  <c r="J89" i="12"/>
  <c r="K89" i="12" s="1"/>
  <c r="M89" i="12" s="1"/>
  <c r="J88" i="12"/>
  <c r="K88" i="12" s="1"/>
  <c r="M88" i="12" s="1"/>
  <c r="J87" i="12"/>
  <c r="K87" i="12" s="1"/>
  <c r="J86" i="12"/>
  <c r="J85" i="12"/>
  <c r="K85" i="12" s="1"/>
  <c r="M85" i="12" s="1"/>
  <c r="J84" i="12"/>
  <c r="K84" i="12" s="1"/>
  <c r="M84" i="12" s="1"/>
  <c r="J83" i="12"/>
  <c r="J82" i="12"/>
  <c r="I79" i="12"/>
  <c r="H79" i="12"/>
  <c r="G79" i="12"/>
  <c r="F79" i="12"/>
  <c r="I78" i="12"/>
  <c r="H78" i="12"/>
  <c r="G78" i="12"/>
  <c r="F78" i="12"/>
  <c r="J77" i="12"/>
  <c r="J76" i="12"/>
  <c r="J75" i="12"/>
  <c r="K75" i="12" s="1"/>
  <c r="M75" i="12" s="1"/>
  <c r="J74" i="12"/>
  <c r="K74" i="12" s="1"/>
  <c r="M74" i="12" s="1"/>
  <c r="J73" i="12"/>
  <c r="K73" i="12" s="1"/>
  <c r="J72" i="12"/>
  <c r="J71" i="12"/>
  <c r="K71" i="12" s="1"/>
  <c r="M71" i="12" s="1"/>
  <c r="J70" i="12"/>
  <c r="K70" i="12" s="1"/>
  <c r="M70" i="12" s="1"/>
  <c r="J69" i="12"/>
  <c r="J68" i="12"/>
  <c r="J67" i="12"/>
  <c r="K67" i="12" s="1"/>
  <c r="M67" i="12" s="1"/>
  <c r="J66" i="12"/>
  <c r="K66" i="12" s="1"/>
  <c r="M66" i="12" s="1"/>
  <c r="J65" i="12"/>
  <c r="J64" i="12"/>
  <c r="J63" i="12"/>
  <c r="K63" i="12" s="1"/>
  <c r="M63" i="12" s="1"/>
  <c r="J62" i="12"/>
  <c r="K62" i="12" s="1"/>
  <c r="M62" i="12" s="1"/>
  <c r="J61" i="12"/>
  <c r="J60" i="12"/>
  <c r="J59" i="12"/>
  <c r="K59" i="12" s="1"/>
  <c r="M59" i="12" s="1"/>
  <c r="J58" i="12"/>
  <c r="K58" i="12" s="1"/>
  <c r="M58" i="12" s="1"/>
  <c r="J57" i="12"/>
  <c r="K57" i="12" s="1"/>
  <c r="J56" i="12"/>
  <c r="J55" i="12"/>
  <c r="K55" i="12" s="1"/>
  <c r="M55" i="12" s="1"/>
  <c r="J54" i="12"/>
  <c r="K54" i="12" s="1"/>
  <c r="J53" i="12"/>
  <c r="J52" i="12"/>
  <c r="J51" i="12"/>
  <c r="K51" i="12" s="1"/>
  <c r="M51" i="12" s="1"/>
  <c r="J50" i="12"/>
  <c r="J49" i="12"/>
  <c r="I46" i="12"/>
  <c r="H46" i="12"/>
  <c r="G46" i="12"/>
  <c r="F46" i="12"/>
  <c r="I45" i="12"/>
  <c r="H45" i="12"/>
  <c r="G45" i="12"/>
  <c r="F45" i="12"/>
  <c r="J44" i="12"/>
  <c r="J43" i="12"/>
  <c r="J42" i="12"/>
  <c r="K42" i="12" s="1"/>
  <c r="M42" i="12" s="1"/>
  <c r="J41" i="12"/>
  <c r="K41" i="12" s="1"/>
  <c r="M41" i="12" s="1"/>
  <c r="J40" i="12"/>
  <c r="K40" i="12" s="1"/>
  <c r="J39" i="12"/>
  <c r="K39" i="12" s="1"/>
  <c r="J38" i="12"/>
  <c r="K38" i="12" s="1"/>
  <c r="M38" i="12" s="1"/>
  <c r="J37" i="12"/>
  <c r="K37" i="12" s="1"/>
  <c r="M37" i="12" s="1"/>
  <c r="J36" i="12"/>
  <c r="K36" i="12" s="1"/>
  <c r="J35" i="12"/>
  <c r="J34" i="12"/>
  <c r="I31" i="12"/>
  <c r="H31" i="12"/>
  <c r="G31" i="12"/>
  <c r="F31" i="12"/>
  <c r="I30" i="12"/>
  <c r="H30" i="12"/>
  <c r="G30" i="12"/>
  <c r="F30" i="12"/>
  <c r="J29" i="12"/>
  <c r="J28" i="12"/>
  <c r="K28" i="12" s="1"/>
  <c r="M28" i="12" s="1"/>
  <c r="J27" i="12"/>
  <c r="K27" i="12" s="1"/>
  <c r="M27" i="12" s="1"/>
  <c r="J26" i="12"/>
  <c r="J25" i="12"/>
  <c r="J24" i="12"/>
  <c r="K24" i="12" s="1"/>
  <c r="M24" i="12" s="1"/>
  <c r="J23" i="12"/>
  <c r="K23" i="12" s="1"/>
  <c r="M23" i="12" s="1"/>
  <c r="J22" i="12"/>
  <c r="J21" i="12"/>
  <c r="J20" i="12"/>
  <c r="K20" i="12" s="1"/>
  <c r="M20" i="12" s="1"/>
  <c r="J19" i="12"/>
  <c r="K19" i="12" s="1"/>
  <c r="M19" i="12" s="1"/>
  <c r="J18" i="12"/>
  <c r="J17" i="12"/>
  <c r="K17" i="12" s="1"/>
  <c r="J16" i="12"/>
  <c r="K16" i="12" s="1"/>
  <c r="M16" i="12" s="1"/>
  <c r="J15" i="12"/>
  <c r="K15" i="12" s="1"/>
  <c r="M15" i="12" s="1"/>
  <c r="J14" i="12"/>
  <c r="J13" i="12"/>
  <c r="J12" i="12"/>
  <c r="K12" i="12" s="1"/>
  <c r="M12" i="12" s="1"/>
  <c r="J11" i="12"/>
  <c r="K11" i="12" s="1"/>
  <c r="M11" i="12" s="1"/>
  <c r="J10" i="12"/>
  <c r="J9" i="12"/>
  <c r="J8" i="12"/>
  <c r="K8" i="12" s="1"/>
  <c r="J7" i="12"/>
  <c r="K7" i="12" s="1"/>
  <c r="M7" i="12" s="1"/>
  <c r="J6" i="12"/>
  <c r="J5" i="12"/>
  <c r="K5" i="12" s="1"/>
  <c r="J4" i="12"/>
  <c r="J156" i="12" l="1"/>
  <c r="J155" i="12"/>
  <c r="K121" i="12"/>
  <c r="J126" i="12"/>
  <c r="J125" i="12"/>
  <c r="J140" i="12"/>
  <c r="J141" i="12"/>
  <c r="K143" i="12"/>
  <c r="J119" i="12"/>
  <c r="J118" i="12"/>
  <c r="K105" i="12"/>
  <c r="J106" i="12"/>
  <c r="J30" i="12"/>
  <c r="J46" i="12"/>
  <c r="J78" i="12"/>
  <c r="K49" i="12"/>
  <c r="M49" i="12" s="1"/>
  <c r="K35" i="12"/>
  <c r="M35" i="12" s="1"/>
  <c r="K43" i="12"/>
  <c r="M43" i="12" s="1"/>
  <c r="K83" i="12"/>
  <c r="M83" i="12" s="1"/>
  <c r="M8" i="12"/>
  <c r="K13" i="12"/>
  <c r="M13" i="12" s="1"/>
  <c r="K21" i="12"/>
  <c r="M21" i="12" s="1"/>
  <c r="K29" i="12"/>
  <c r="M29" i="12" s="1"/>
  <c r="M39" i="12"/>
  <c r="K53" i="12"/>
  <c r="M53" i="12" s="1"/>
  <c r="K61" i="12"/>
  <c r="M61" i="12" s="1"/>
  <c r="K69" i="12"/>
  <c r="M69" i="12" s="1"/>
  <c r="K77" i="12"/>
  <c r="M77" i="12" s="1"/>
  <c r="M87" i="12"/>
  <c r="M95" i="12"/>
  <c r="M103" i="12"/>
  <c r="K134" i="12"/>
  <c r="M134" i="12" s="1"/>
  <c r="M151" i="12"/>
  <c r="M17" i="12"/>
  <c r="M57" i="12"/>
  <c r="M73" i="12"/>
  <c r="M5" i="12"/>
  <c r="K9" i="12"/>
  <c r="M9" i="12" s="1"/>
  <c r="K25" i="12"/>
  <c r="M25" i="12" s="1"/>
  <c r="K65" i="12"/>
  <c r="M65" i="12" s="1"/>
  <c r="M91" i="12"/>
  <c r="M99" i="12"/>
  <c r="K115" i="12"/>
  <c r="M115" i="12" s="1"/>
  <c r="M124" i="12"/>
  <c r="K130" i="12"/>
  <c r="M130" i="12" s="1"/>
  <c r="K138" i="12"/>
  <c r="M138" i="12" s="1"/>
  <c r="M147" i="12"/>
  <c r="K14" i="12"/>
  <c r="M14" i="12" s="1"/>
  <c r="K10" i="12"/>
  <c r="M10" i="12" s="1"/>
  <c r="M121" i="12"/>
  <c r="K6" i="12"/>
  <c r="M6" i="12" s="1"/>
  <c r="M36" i="12"/>
  <c r="M40" i="12"/>
  <c r="M54" i="12"/>
  <c r="K4" i="12"/>
  <c r="J31" i="12"/>
  <c r="K34" i="12"/>
  <c r="J45" i="12"/>
  <c r="K52" i="12"/>
  <c r="M52" i="12" s="1"/>
  <c r="K56" i="12"/>
  <c r="M56" i="12" s="1"/>
  <c r="K60" i="12"/>
  <c r="M60" i="12" s="1"/>
  <c r="K64" i="12"/>
  <c r="M64" i="12" s="1"/>
  <c r="K68" i="12"/>
  <c r="M68" i="12" s="1"/>
  <c r="K72" i="12"/>
  <c r="M72" i="12" s="1"/>
  <c r="K76" i="12"/>
  <c r="M76" i="12" s="1"/>
  <c r="J79" i="12"/>
  <c r="K82" i="12"/>
  <c r="M82" i="12" s="1"/>
  <c r="K86" i="12"/>
  <c r="M86" i="12" s="1"/>
  <c r="K90" i="12"/>
  <c r="M90" i="12" s="1"/>
  <c r="K94" i="12"/>
  <c r="M94" i="12" s="1"/>
  <c r="K98" i="12"/>
  <c r="M98" i="12" s="1"/>
  <c r="K102" i="12"/>
  <c r="M102" i="12" s="1"/>
  <c r="K114" i="12"/>
  <c r="M114" i="12" s="1"/>
  <c r="K123" i="12"/>
  <c r="M123" i="12" s="1"/>
  <c r="K129" i="12"/>
  <c r="K133" i="12"/>
  <c r="M133" i="12" s="1"/>
  <c r="K137" i="12"/>
  <c r="M137" i="12" s="1"/>
  <c r="K146" i="12"/>
  <c r="K150" i="12"/>
  <c r="K154" i="12"/>
  <c r="M154" i="12" s="1"/>
  <c r="K18" i="12"/>
  <c r="M18" i="12" s="1"/>
  <c r="K22" i="12"/>
  <c r="M22" i="12" s="1"/>
  <c r="K26" i="12"/>
  <c r="M26" i="12" s="1"/>
  <c r="K44" i="12"/>
  <c r="M44" i="12" s="1"/>
  <c r="K50" i="12"/>
  <c r="M50" i="12" s="1"/>
  <c r="J107" i="12"/>
  <c r="K112" i="12"/>
  <c r="D49" i="10"/>
  <c r="D38" i="10"/>
  <c r="D27" i="10"/>
  <c r="C27" i="10"/>
  <c r="D15" i="10"/>
  <c r="C15" i="10"/>
  <c r="K141" i="12" l="1"/>
  <c r="K140" i="12"/>
  <c r="K125" i="12"/>
  <c r="K126" i="12"/>
  <c r="K155" i="12"/>
  <c r="K156" i="12"/>
  <c r="M143" i="12"/>
  <c r="K118" i="12"/>
  <c r="K119" i="12"/>
  <c r="M129" i="12"/>
  <c r="M126" i="12"/>
  <c r="M125" i="12"/>
  <c r="M105" i="12"/>
  <c r="M106" i="12" s="1"/>
  <c r="M150" i="12"/>
  <c r="K79" i="12"/>
  <c r="M146" i="12"/>
  <c r="M78" i="12"/>
  <c r="M79" i="12"/>
  <c r="K30" i="12"/>
  <c r="K31" i="12"/>
  <c r="M4" i="12"/>
  <c r="K78" i="12"/>
  <c r="M112" i="12"/>
  <c r="K45" i="12"/>
  <c r="M34" i="12"/>
  <c r="K46" i="12"/>
  <c r="K107" i="12"/>
  <c r="K106" i="12"/>
  <c r="D48" i="10"/>
  <c r="D37" i="10"/>
  <c r="M107" i="12" l="1"/>
  <c r="M141" i="12"/>
  <c r="M140" i="12"/>
  <c r="M155" i="12"/>
  <c r="M156" i="12"/>
  <c r="M118" i="12"/>
  <c r="M119" i="12"/>
  <c r="M45" i="12"/>
  <c r="M46" i="12"/>
  <c r="M31" i="12"/>
  <c r="M30" i="12"/>
  <c r="T49" i="10" l="1"/>
  <c r="C49" i="10"/>
  <c r="T48" i="10"/>
  <c r="C48" i="10"/>
  <c r="C38" i="10"/>
  <c r="C37" i="10"/>
  <c r="D26" i="10"/>
  <c r="C26" i="10"/>
  <c r="T21" i="10"/>
  <c r="T20" i="10"/>
  <c r="K19" i="10"/>
  <c r="L19" i="10" s="1"/>
  <c r="K18" i="10"/>
  <c r="L18" i="10" s="1"/>
  <c r="K17" i="10"/>
  <c r="L17" i="10" s="1"/>
  <c r="D14" i="10"/>
  <c r="C14" i="10"/>
  <c r="K13" i="10"/>
  <c r="K12" i="10"/>
  <c r="K11" i="10"/>
  <c r="K10" i="10"/>
  <c r="L10" i="10" s="1"/>
  <c r="K9" i="10"/>
  <c r="L9" i="10" s="1"/>
  <c r="K8" i="10"/>
  <c r="L8" i="10" s="1"/>
  <c r="K7" i="10"/>
  <c r="L7" i="10" s="1"/>
  <c r="K6" i="10"/>
  <c r="L6" i="10" s="1"/>
  <c r="K5" i="10"/>
  <c r="L5" i="10" s="1"/>
  <c r="K4" i="10"/>
  <c r="K3" i="10"/>
  <c r="V24" i="8" l="1"/>
  <c r="V23" i="8"/>
  <c r="M24" i="8"/>
  <c r="M23" i="8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L33" i="9" l="1"/>
  <c r="K33" i="9"/>
  <c r="K28" i="9"/>
  <c r="L28" i="9"/>
  <c r="L38" i="9"/>
  <c r="K38" i="9"/>
  <c r="O25" i="9"/>
  <c r="L15" i="9"/>
  <c r="K15" i="9"/>
  <c r="O46" i="9"/>
  <c r="O45" i="9"/>
  <c r="O24" i="9"/>
  <c r="O21" i="9"/>
  <c r="O22" i="9"/>
  <c r="O48" i="8"/>
  <c r="N48" i="8"/>
  <c r="M48" i="8"/>
  <c r="O47" i="8"/>
  <c r="N47" i="8"/>
  <c r="M47" i="8"/>
  <c r="V21" i="8"/>
  <c r="M21" i="8"/>
  <c r="V20" i="8"/>
  <c r="M20" i="8"/>
  <c r="D28" i="7"/>
  <c r="D13" i="7"/>
  <c r="D12" i="7"/>
  <c r="D27" i="7"/>
  <c r="O28" i="7"/>
  <c r="N28" i="7"/>
  <c r="M28" i="7"/>
  <c r="L28" i="7"/>
  <c r="K28" i="7"/>
  <c r="J28" i="7"/>
  <c r="I28" i="7"/>
  <c r="H28" i="7"/>
  <c r="O27" i="7"/>
  <c r="N27" i="7"/>
  <c r="M27" i="7"/>
  <c r="L27" i="7"/>
  <c r="K27" i="7"/>
  <c r="J27" i="7"/>
  <c r="I27" i="7"/>
  <c r="H27" i="7"/>
  <c r="O13" i="7"/>
  <c r="N13" i="7"/>
  <c r="M13" i="7"/>
  <c r="L13" i="7"/>
  <c r="K13" i="7"/>
  <c r="J13" i="7"/>
  <c r="I13" i="7"/>
  <c r="H13" i="7"/>
  <c r="O12" i="7"/>
  <c r="N12" i="7"/>
  <c r="M12" i="7"/>
  <c r="L12" i="7"/>
  <c r="K12" i="7"/>
  <c r="J12" i="7"/>
  <c r="I12" i="7"/>
  <c r="H12" i="7"/>
  <c r="S38" i="5"/>
  <c r="P38" i="5"/>
  <c r="O38" i="5"/>
  <c r="S37" i="5"/>
  <c r="P37" i="5"/>
  <c r="O37" i="5"/>
  <c r="AC36" i="5"/>
  <c r="AB36" i="5"/>
  <c r="Y36" i="5"/>
  <c r="X36" i="5"/>
  <c r="W36" i="5"/>
  <c r="S36" i="5"/>
  <c r="AD36" i="5" s="1"/>
  <c r="P36" i="5"/>
  <c r="O36" i="5"/>
  <c r="S35" i="5"/>
  <c r="P35" i="5"/>
  <c r="O35" i="5"/>
  <c r="S34" i="5"/>
  <c r="P34" i="5"/>
  <c r="O34" i="5"/>
  <c r="AC33" i="5"/>
  <c r="AB33" i="5"/>
  <c r="Y33" i="5"/>
  <c r="X33" i="5"/>
  <c r="W33" i="5"/>
  <c r="S33" i="5"/>
  <c r="AD33" i="5" s="1"/>
  <c r="P33" i="5"/>
  <c r="O33" i="5"/>
  <c r="Z33" i="5" s="1"/>
  <c r="S32" i="5"/>
  <c r="P32" i="5"/>
  <c r="O32" i="5"/>
  <c r="S31" i="5"/>
  <c r="P31" i="5"/>
  <c r="O31" i="5"/>
  <c r="AC30" i="5"/>
  <c r="AB30" i="5"/>
  <c r="Y30" i="5"/>
  <c r="X30" i="5"/>
  <c r="W30" i="5"/>
  <c r="S30" i="5"/>
  <c r="P30" i="5"/>
  <c r="O30" i="5"/>
  <c r="S29" i="5"/>
  <c r="AD27" i="5" s="1"/>
  <c r="P29" i="5"/>
  <c r="O29" i="5"/>
  <c r="P28" i="5"/>
  <c r="O28" i="5"/>
  <c r="AC27" i="5"/>
  <c r="AB27" i="5"/>
  <c r="Y27" i="5"/>
  <c r="X27" i="5"/>
  <c r="W27" i="5"/>
  <c r="P27" i="5"/>
  <c r="O27" i="5"/>
  <c r="S26" i="5"/>
  <c r="AD24" i="5" s="1"/>
  <c r="P26" i="5"/>
  <c r="O26" i="5"/>
  <c r="P25" i="5"/>
  <c r="O25" i="5"/>
  <c r="AC24" i="5"/>
  <c r="AB24" i="5"/>
  <c r="Y24" i="5"/>
  <c r="X24" i="5"/>
  <c r="W24" i="5"/>
  <c r="P24" i="5"/>
  <c r="O24" i="5"/>
  <c r="S23" i="5"/>
  <c r="P23" i="5"/>
  <c r="O23" i="5"/>
  <c r="S22" i="5"/>
  <c r="P22" i="5"/>
  <c r="O22" i="5"/>
  <c r="AC21" i="5"/>
  <c r="AB21" i="5"/>
  <c r="Y21" i="5"/>
  <c r="X21" i="5"/>
  <c r="W21" i="5"/>
  <c r="S21" i="5"/>
  <c r="P21" i="5"/>
  <c r="O21" i="5"/>
  <c r="S20" i="5"/>
  <c r="AD18" i="5" s="1"/>
  <c r="P20" i="5"/>
  <c r="O20" i="5"/>
  <c r="P19" i="5"/>
  <c r="O19" i="5"/>
  <c r="AC18" i="5"/>
  <c r="AB18" i="5"/>
  <c r="Y18" i="5"/>
  <c r="X18" i="5"/>
  <c r="W18" i="5"/>
  <c r="P18" i="5"/>
  <c r="O18" i="5"/>
  <c r="S17" i="5"/>
  <c r="S16" i="5"/>
  <c r="AC15" i="5"/>
  <c r="AB15" i="5"/>
  <c r="Y15" i="5"/>
  <c r="X15" i="5"/>
  <c r="W15" i="5"/>
  <c r="S15" i="5"/>
  <c r="P15" i="5"/>
  <c r="AA15" i="5" s="1"/>
  <c r="O15" i="5"/>
  <c r="Z15" i="5" s="1"/>
  <c r="S14" i="5"/>
  <c r="P14" i="5"/>
  <c r="O14" i="5"/>
  <c r="S13" i="5"/>
  <c r="P13" i="5"/>
  <c r="O13" i="5"/>
  <c r="AC12" i="5"/>
  <c r="AB12" i="5"/>
  <c r="Y12" i="5"/>
  <c r="X12" i="5"/>
  <c r="W12" i="5"/>
  <c r="S12" i="5"/>
  <c r="AD12" i="5" s="1"/>
  <c r="P12" i="5"/>
  <c r="O12" i="5"/>
  <c r="Z12" i="5" s="1"/>
  <c r="S11" i="5"/>
  <c r="P11" i="5"/>
  <c r="O11" i="5"/>
  <c r="S10" i="5"/>
  <c r="P10" i="5"/>
  <c r="O10" i="5"/>
  <c r="AC9" i="5"/>
  <c r="AB9" i="5"/>
  <c r="Y9" i="5"/>
  <c r="X9" i="5"/>
  <c r="W9" i="5"/>
  <c r="S9" i="5"/>
  <c r="P9" i="5"/>
  <c r="O9" i="5"/>
  <c r="P8" i="5"/>
  <c r="O8" i="5"/>
  <c r="P7" i="5"/>
  <c r="AA6" i="5" s="1"/>
  <c r="O7" i="5"/>
  <c r="AC6" i="5"/>
  <c r="AB6" i="5"/>
  <c r="Y6" i="5"/>
  <c r="X6" i="5"/>
  <c r="W6" i="5"/>
  <c r="S6" i="5"/>
  <c r="AD6" i="5" s="1"/>
  <c r="S5" i="5"/>
  <c r="P5" i="5"/>
  <c r="O5" i="5"/>
  <c r="S4" i="5"/>
  <c r="P4" i="5"/>
  <c r="O4" i="5"/>
  <c r="AC3" i="5"/>
  <c r="AB3" i="5"/>
  <c r="Y3" i="5"/>
  <c r="X3" i="5"/>
  <c r="W3" i="5"/>
  <c r="S3" i="5"/>
  <c r="P3" i="5"/>
  <c r="O3" i="5"/>
  <c r="Z3" i="5" s="1"/>
  <c r="S29" i="2"/>
  <c r="S28" i="2"/>
  <c r="AC27" i="2"/>
  <c r="AB27" i="2"/>
  <c r="S27" i="2"/>
  <c r="S26" i="2"/>
  <c r="S25" i="2"/>
  <c r="AC24" i="2"/>
  <c r="AB24" i="2"/>
  <c r="S24" i="2"/>
  <c r="AD24" i="2" s="1"/>
  <c r="P23" i="2"/>
  <c r="O23" i="2"/>
  <c r="P22" i="2"/>
  <c r="O22" i="2"/>
  <c r="AC21" i="2"/>
  <c r="AB21" i="2"/>
  <c r="Y21" i="2"/>
  <c r="X21" i="2"/>
  <c r="W21" i="2"/>
  <c r="S21" i="2"/>
  <c r="AD21" i="2" s="1"/>
  <c r="P21" i="2"/>
  <c r="O21" i="2"/>
  <c r="S20" i="2"/>
  <c r="S19" i="2"/>
  <c r="AC18" i="2"/>
  <c r="AB18" i="2"/>
  <c r="S18" i="2"/>
  <c r="S17" i="2"/>
  <c r="P17" i="2"/>
  <c r="O17" i="2"/>
  <c r="S16" i="2"/>
  <c r="P16" i="2"/>
  <c r="O16" i="2"/>
  <c r="AC15" i="2"/>
  <c r="AB15" i="2"/>
  <c r="Y15" i="2"/>
  <c r="X15" i="2"/>
  <c r="W15" i="2"/>
  <c r="S15" i="2"/>
  <c r="P15" i="2"/>
  <c r="O15" i="2"/>
  <c r="S14" i="2"/>
  <c r="P14" i="2"/>
  <c r="O14" i="2"/>
  <c r="S13" i="2"/>
  <c r="P13" i="2"/>
  <c r="O13" i="2"/>
  <c r="AC12" i="2"/>
  <c r="AB12" i="2"/>
  <c r="Y12" i="2"/>
  <c r="X12" i="2"/>
  <c r="W12" i="2"/>
  <c r="S12" i="2"/>
  <c r="P12" i="2"/>
  <c r="O12" i="2"/>
  <c r="S11" i="2"/>
  <c r="P11" i="2"/>
  <c r="O11" i="2"/>
  <c r="S10" i="2"/>
  <c r="P10" i="2"/>
  <c r="O10" i="2"/>
  <c r="AC9" i="2"/>
  <c r="AB9" i="2"/>
  <c r="Y9" i="2"/>
  <c r="X9" i="2"/>
  <c r="W9" i="2"/>
  <c r="S9" i="2"/>
  <c r="P9" i="2"/>
  <c r="O9" i="2"/>
  <c r="S8" i="2"/>
  <c r="AD6" i="2" s="1"/>
  <c r="P8" i="2"/>
  <c r="O8" i="2"/>
  <c r="P7" i="2"/>
  <c r="O7" i="2"/>
  <c r="AC6" i="2"/>
  <c r="AB6" i="2"/>
  <c r="Y6" i="2"/>
  <c r="X6" i="2"/>
  <c r="W6" i="2"/>
  <c r="P6" i="2"/>
  <c r="O6" i="2"/>
  <c r="P5" i="2"/>
  <c r="O5" i="2"/>
  <c r="P4" i="2"/>
  <c r="O4" i="2"/>
  <c r="Y3" i="2"/>
  <c r="X3" i="2"/>
  <c r="W3" i="2"/>
  <c r="P3" i="2"/>
  <c r="O3" i="2"/>
  <c r="S378" i="1"/>
  <c r="P378" i="1"/>
  <c r="O378" i="1"/>
  <c r="S377" i="1"/>
  <c r="P377" i="1"/>
  <c r="O377" i="1"/>
  <c r="S376" i="1"/>
  <c r="P376" i="1"/>
  <c r="O376" i="1"/>
  <c r="S375" i="1"/>
  <c r="P375" i="1"/>
  <c r="O375" i="1"/>
  <c r="S374" i="1"/>
  <c r="P374" i="1"/>
  <c r="O374" i="1"/>
  <c r="S373" i="1"/>
  <c r="P373" i="1"/>
  <c r="O373" i="1"/>
  <c r="S372" i="1"/>
  <c r="P372" i="1"/>
  <c r="O372" i="1"/>
  <c r="S371" i="1"/>
  <c r="P371" i="1"/>
  <c r="O371" i="1"/>
  <c r="S370" i="1"/>
  <c r="P370" i="1"/>
  <c r="O370" i="1"/>
  <c r="S369" i="1"/>
  <c r="P369" i="1"/>
  <c r="O369" i="1"/>
  <c r="S368" i="1"/>
  <c r="P368" i="1"/>
  <c r="O368" i="1"/>
  <c r="S367" i="1"/>
  <c r="P367" i="1"/>
  <c r="O367" i="1"/>
  <c r="S366" i="1"/>
  <c r="P366" i="1"/>
  <c r="O366" i="1"/>
  <c r="S365" i="1"/>
  <c r="P365" i="1"/>
  <c r="O365" i="1"/>
  <c r="S364" i="1"/>
  <c r="P364" i="1"/>
  <c r="O364" i="1"/>
  <c r="S363" i="1"/>
  <c r="P363" i="1"/>
  <c r="O363" i="1"/>
  <c r="S362" i="1"/>
  <c r="P362" i="1"/>
  <c r="O362" i="1"/>
  <c r="S361" i="1"/>
  <c r="P361" i="1"/>
  <c r="O361" i="1"/>
  <c r="S360" i="1"/>
  <c r="P360" i="1"/>
  <c r="O360" i="1"/>
  <c r="S359" i="1"/>
  <c r="P359" i="1"/>
  <c r="O359" i="1"/>
  <c r="S358" i="1"/>
  <c r="P358" i="1"/>
  <c r="O358" i="1"/>
  <c r="S357" i="1"/>
  <c r="P357" i="1"/>
  <c r="O357" i="1"/>
  <c r="S356" i="1"/>
  <c r="P356" i="1"/>
  <c r="O356" i="1"/>
  <c r="S355" i="1"/>
  <c r="P355" i="1"/>
  <c r="O355" i="1"/>
  <c r="S354" i="1"/>
  <c r="P354" i="1"/>
  <c r="O354" i="1"/>
  <c r="S353" i="1"/>
  <c r="P353" i="1"/>
  <c r="O353" i="1"/>
  <c r="S352" i="1"/>
  <c r="P352" i="1"/>
  <c r="O352" i="1"/>
  <c r="S351" i="1"/>
  <c r="P351" i="1"/>
  <c r="O351" i="1"/>
  <c r="S350" i="1"/>
  <c r="P350" i="1"/>
  <c r="O350" i="1"/>
  <c r="S349" i="1"/>
  <c r="P349" i="1"/>
  <c r="O349" i="1"/>
  <c r="S348" i="1"/>
  <c r="P348" i="1"/>
  <c r="O348" i="1"/>
  <c r="S347" i="1"/>
  <c r="P347" i="1"/>
  <c r="O347" i="1"/>
  <c r="S346" i="1"/>
  <c r="P346" i="1"/>
  <c r="O346" i="1"/>
  <c r="S345" i="1"/>
  <c r="P345" i="1"/>
  <c r="O345" i="1"/>
  <c r="S344" i="1"/>
  <c r="P344" i="1"/>
  <c r="O344" i="1"/>
  <c r="S343" i="1"/>
  <c r="P343" i="1"/>
  <c r="O343" i="1"/>
  <c r="S342" i="1"/>
  <c r="P342" i="1"/>
  <c r="O342" i="1"/>
  <c r="S341" i="1"/>
  <c r="P341" i="1"/>
  <c r="O341" i="1"/>
  <c r="S340" i="1"/>
  <c r="P340" i="1"/>
  <c r="O340" i="1"/>
  <c r="S339" i="1"/>
  <c r="P339" i="1"/>
  <c r="O339" i="1"/>
  <c r="S338" i="1"/>
  <c r="P338" i="1"/>
  <c r="O338" i="1"/>
  <c r="S337" i="1"/>
  <c r="P337" i="1"/>
  <c r="O337" i="1"/>
  <c r="S336" i="1"/>
  <c r="P336" i="1"/>
  <c r="O336" i="1"/>
  <c r="S335" i="1"/>
  <c r="P335" i="1"/>
  <c r="O335" i="1"/>
  <c r="S334" i="1"/>
  <c r="P334" i="1"/>
  <c r="O334" i="1"/>
  <c r="S333" i="1"/>
  <c r="P333" i="1"/>
  <c r="O333" i="1"/>
  <c r="S332" i="1"/>
  <c r="P332" i="1"/>
  <c r="O332" i="1"/>
  <c r="S331" i="1"/>
  <c r="P331" i="1"/>
  <c r="O331" i="1"/>
  <c r="S330" i="1"/>
  <c r="P330" i="1"/>
  <c r="O330" i="1"/>
  <c r="S329" i="1"/>
  <c r="P329" i="1"/>
  <c r="O329" i="1"/>
  <c r="S328" i="1"/>
  <c r="P328" i="1"/>
  <c r="O328" i="1"/>
  <c r="S327" i="1"/>
  <c r="P327" i="1"/>
  <c r="O327" i="1"/>
  <c r="S326" i="1"/>
  <c r="P326" i="1"/>
  <c r="O326" i="1"/>
  <c r="S325" i="1"/>
  <c r="P325" i="1"/>
  <c r="O325" i="1"/>
  <c r="S324" i="1"/>
  <c r="P324" i="1"/>
  <c r="O324" i="1"/>
  <c r="S323" i="1"/>
  <c r="P323" i="1"/>
  <c r="O323" i="1"/>
  <c r="S322" i="1"/>
  <c r="P322" i="1"/>
  <c r="O322" i="1"/>
  <c r="S321" i="1"/>
  <c r="P321" i="1"/>
  <c r="O321" i="1"/>
  <c r="S320" i="1"/>
  <c r="P320" i="1"/>
  <c r="O320" i="1"/>
  <c r="S319" i="1"/>
  <c r="P319" i="1"/>
  <c r="O319" i="1"/>
  <c r="S318" i="1"/>
  <c r="P318" i="1"/>
  <c r="O318" i="1"/>
  <c r="S317" i="1"/>
  <c r="P317" i="1"/>
  <c r="O317" i="1"/>
  <c r="S316" i="1"/>
  <c r="P316" i="1"/>
  <c r="O316" i="1"/>
  <c r="S315" i="1"/>
  <c r="P315" i="1"/>
  <c r="O315" i="1"/>
  <c r="S314" i="1"/>
  <c r="P314" i="1"/>
  <c r="O314" i="1"/>
  <c r="S313" i="1"/>
  <c r="P313" i="1"/>
  <c r="O313" i="1"/>
  <c r="S312" i="1"/>
  <c r="P312" i="1"/>
  <c r="O312" i="1"/>
  <c r="S311" i="1"/>
  <c r="P311" i="1"/>
  <c r="O311" i="1"/>
  <c r="S310" i="1"/>
  <c r="P310" i="1"/>
  <c r="O310" i="1"/>
  <c r="S309" i="1"/>
  <c r="P309" i="1"/>
  <c r="O309" i="1"/>
  <c r="S308" i="1"/>
  <c r="P308" i="1"/>
  <c r="O308" i="1"/>
  <c r="S307" i="1"/>
  <c r="P307" i="1"/>
  <c r="O307" i="1"/>
  <c r="S306" i="1"/>
  <c r="P306" i="1"/>
  <c r="O306" i="1"/>
  <c r="S305" i="1"/>
  <c r="P305" i="1"/>
  <c r="O305" i="1"/>
  <c r="S304" i="1"/>
  <c r="P304" i="1"/>
  <c r="O304" i="1"/>
  <c r="S303" i="1"/>
  <c r="P303" i="1"/>
  <c r="O303" i="1"/>
  <c r="S302" i="1"/>
  <c r="P302" i="1"/>
  <c r="O302" i="1"/>
  <c r="S301" i="1"/>
  <c r="P301" i="1"/>
  <c r="O301" i="1"/>
  <c r="S300" i="1"/>
  <c r="P300" i="1"/>
  <c r="O300" i="1"/>
  <c r="S299" i="1"/>
  <c r="P299" i="1"/>
  <c r="O299" i="1"/>
  <c r="S298" i="1"/>
  <c r="P298" i="1"/>
  <c r="O298" i="1"/>
  <c r="S297" i="1"/>
  <c r="P297" i="1"/>
  <c r="O297" i="1"/>
  <c r="S296" i="1"/>
  <c r="P296" i="1"/>
  <c r="O296" i="1"/>
  <c r="S295" i="1"/>
  <c r="P295" i="1"/>
  <c r="O295" i="1"/>
  <c r="S294" i="1"/>
  <c r="P294" i="1"/>
  <c r="O294" i="1"/>
  <c r="S293" i="1"/>
  <c r="P293" i="1"/>
  <c r="O293" i="1"/>
  <c r="S292" i="1"/>
  <c r="P292" i="1"/>
  <c r="O292" i="1"/>
  <c r="S291" i="1"/>
  <c r="P291" i="1"/>
  <c r="O291" i="1"/>
  <c r="S290" i="1"/>
  <c r="P290" i="1"/>
  <c r="O290" i="1"/>
  <c r="S289" i="1"/>
  <c r="P289" i="1"/>
  <c r="O289" i="1"/>
  <c r="S288" i="1"/>
  <c r="P288" i="1"/>
  <c r="O288" i="1"/>
  <c r="S287" i="1"/>
  <c r="P287" i="1"/>
  <c r="O287" i="1"/>
  <c r="S286" i="1"/>
  <c r="P286" i="1"/>
  <c r="O286" i="1"/>
  <c r="S285" i="1"/>
  <c r="P285" i="1"/>
  <c r="O285" i="1"/>
  <c r="S284" i="1"/>
  <c r="P284" i="1"/>
  <c r="O284" i="1"/>
  <c r="S283" i="1"/>
  <c r="P283" i="1"/>
  <c r="O283" i="1"/>
  <c r="S282" i="1"/>
  <c r="P282" i="1"/>
  <c r="O282" i="1"/>
  <c r="S281" i="1"/>
  <c r="P281" i="1"/>
  <c r="O281" i="1"/>
  <c r="S280" i="1"/>
  <c r="P280" i="1"/>
  <c r="O280" i="1"/>
  <c r="S279" i="1"/>
  <c r="P279" i="1"/>
  <c r="O279" i="1"/>
  <c r="S278" i="1"/>
  <c r="P278" i="1"/>
  <c r="O278" i="1"/>
  <c r="S277" i="1"/>
  <c r="P277" i="1"/>
  <c r="O277" i="1"/>
  <c r="S276" i="1"/>
  <c r="P276" i="1"/>
  <c r="O276" i="1"/>
  <c r="S275" i="1"/>
  <c r="P275" i="1"/>
  <c r="O275" i="1"/>
  <c r="S274" i="1"/>
  <c r="P274" i="1"/>
  <c r="O274" i="1"/>
  <c r="S273" i="1"/>
  <c r="P273" i="1"/>
  <c r="O273" i="1"/>
  <c r="S272" i="1"/>
  <c r="P272" i="1"/>
  <c r="O272" i="1"/>
  <c r="S271" i="1"/>
  <c r="P271" i="1"/>
  <c r="O271" i="1"/>
  <c r="S270" i="1"/>
  <c r="P270" i="1"/>
  <c r="O270" i="1"/>
  <c r="S269" i="1"/>
  <c r="P269" i="1"/>
  <c r="O269" i="1"/>
  <c r="S268" i="1"/>
  <c r="P268" i="1"/>
  <c r="O268" i="1"/>
  <c r="S267" i="1"/>
  <c r="P267" i="1"/>
  <c r="O267" i="1"/>
  <c r="S266" i="1"/>
  <c r="P266" i="1"/>
  <c r="O266" i="1"/>
  <c r="S265" i="1"/>
  <c r="P265" i="1"/>
  <c r="O265" i="1"/>
  <c r="S264" i="1"/>
  <c r="P264" i="1"/>
  <c r="O264" i="1"/>
  <c r="S263" i="1"/>
  <c r="P263" i="1"/>
  <c r="O263" i="1"/>
  <c r="S262" i="1"/>
  <c r="P262" i="1"/>
  <c r="O262" i="1"/>
  <c r="S261" i="1"/>
  <c r="P261" i="1"/>
  <c r="O261" i="1"/>
  <c r="S260" i="1"/>
  <c r="P260" i="1"/>
  <c r="O260" i="1"/>
  <c r="S259" i="1"/>
  <c r="P259" i="1"/>
  <c r="O259" i="1"/>
  <c r="S258" i="1"/>
  <c r="P258" i="1"/>
  <c r="O258" i="1"/>
  <c r="S257" i="1"/>
  <c r="P257" i="1"/>
  <c r="O257" i="1"/>
  <c r="S256" i="1"/>
  <c r="P256" i="1"/>
  <c r="O256" i="1"/>
  <c r="S255" i="1"/>
  <c r="P255" i="1"/>
  <c r="O255" i="1"/>
  <c r="S254" i="1"/>
  <c r="S253" i="1"/>
  <c r="S252" i="1"/>
  <c r="P252" i="1"/>
  <c r="O252" i="1"/>
  <c r="S251" i="1"/>
  <c r="P251" i="1"/>
  <c r="O251" i="1"/>
  <c r="S250" i="1"/>
  <c r="P250" i="1"/>
  <c r="O250" i="1"/>
  <c r="S249" i="1"/>
  <c r="P249" i="1"/>
  <c r="O249" i="1"/>
  <c r="S248" i="1"/>
  <c r="P248" i="1"/>
  <c r="O248" i="1"/>
  <c r="S247" i="1"/>
  <c r="P247" i="1"/>
  <c r="O247" i="1"/>
  <c r="S246" i="1"/>
  <c r="P246" i="1"/>
  <c r="O246" i="1"/>
  <c r="S245" i="1"/>
  <c r="P245" i="1"/>
  <c r="O245" i="1"/>
  <c r="S244" i="1"/>
  <c r="P244" i="1"/>
  <c r="O244" i="1"/>
  <c r="S243" i="1"/>
  <c r="P243" i="1"/>
  <c r="O243" i="1"/>
  <c r="S242" i="1"/>
  <c r="P242" i="1"/>
  <c r="O242" i="1"/>
  <c r="S241" i="1"/>
  <c r="P241" i="1"/>
  <c r="O241" i="1"/>
  <c r="S240" i="1"/>
  <c r="P240" i="1"/>
  <c r="O240" i="1"/>
  <c r="S239" i="1"/>
  <c r="P239" i="1"/>
  <c r="O239" i="1"/>
  <c r="S238" i="1"/>
  <c r="P238" i="1"/>
  <c r="O238" i="1"/>
  <c r="S237" i="1"/>
  <c r="P237" i="1"/>
  <c r="O237" i="1"/>
  <c r="S236" i="1"/>
  <c r="P236" i="1"/>
  <c r="O236" i="1"/>
  <c r="S235" i="1"/>
  <c r="P235" i="1"/>
  <c r="O235" i="1"/>
  <c r="S234" i="1"/>
  <c r="P234" i="1"/>
  <c r="O234" i="1"/>
  <c r="S233" i="1"/>
  <c r="P233" i="1"/>
  <c r="O233" i="1"/>
  <c r="S232" i="1"/>
  <c r="P232" i="1"/>
  <c r="O232" i="1"/>
  <c r="S231" i="1"/>
  <c r="P231" i="1"/>
  <c r="O231" i="1"/>
  <c r="S230" i="1"/>
  <c r="P230" i="1"/>
  <c r="O230" i="1"/>
  <c r="S229" i="1"/>
  <c r="P229" i="1"/>
  <c r="O229" i="1"/>
  <c r="S228" i="1"/>
  <c r="P228" i="1"/>
  <c r="O228" i="1"/>
  <c r="S227" i="1"/>
  <c r="P227" i="1"/>
  <c r="O227" i="1"/>
  <c r="S226" i="1"/>
  <c r="P226" i="1"/>
  <c r="O226" i="1"/>
  <c r="S225" i="1"/>
  <c r="P225" i="1"/>
  <c r="O225" i="1"/>
  <c r="S224" i="1"/>
  <c r="P224" i="1"/>
  <c r="O224" i="1"/>
  <c r="S223" i="1"/>
  <c r="P223" i="1"/>
  <c r="O223" i="1"/>
  <c r="S222" i="1"/>
  <c r="P222" i="1"/>
  <c r="O222" i="1"/>
  <c r="S221" i="1"/>
  <c r="P221" i="1"/>
  <c r="O221" i="1"/>
  <c r="S220" i="1"/>
  <c r="P220" i="1"/>
  <c r="O220" i="1"/>
  <c r="S219" i="1"/>
  <c r="P219" i="1"/>
  <c r="O219" i="1"/>
  <c r="S218" i="1"/>
  <c r="P218" i="1"/>
  <c r="O218" i="1"/>
  <c r="S217" i="1"/>
  <c r="P217" i="1"/>
  <c r="O217" i="1"/>
  <c r="S216" i="1"/>
  <c r="P216" i="1"/>
  <c r="O216" i="1"/>
  <c r="S215" i="1"/>
  <c r="P215" i="1"/>
  <c r="O215" i="1"/>
  <c r="S214" i="1"/>
  <c r="P214" i="1"/>
  <c r="O214" i="1"/>
  <c r="S213" i="1"/>
  <c r="P213" i="1"/>
  <c r="O213" i="1"/>
  <c r="S212" i="1"/>
  <c r="P212" i="1"/>
  <c r="O212" i="1"/>
  <c r="S211" i="1"/>
  <c r="P211" i="1"/>
  <c r="O211" i="1"/>
  <c r="S210" i="1"/>
  <c r="P210" i="1"/>
  <c r="O210" i="1"/>
  <c r="S209" i="1"/>
  <c r="P209" i="1"/>
  <c r="O209" i="1"/>
  <c r="S208" i="1"/>
  <c r="P208" i="1"/>
  <c r="O208" i="1"/>
  <c r="S207" i="1"/>
  <c r="P207" i="1"/>
  <c r="O207" i="1"/>
  <c r="S206" i="1"/>
  <c r="P206" i="1"/>
  <c r="O206" i="1"/>
  <c r="S205" i="1"/>
  <c r="P205" i="1"/>
  <c r="O205" i="1"/>
  <c r="S200" i="1"/>
  <c r="P200" i="1"/>
  <c r="O200" i="1"/>
  <c r="S199" i="1"/>
  <c r="P199" i="1"/>
  <c r="O199" i="1"/>
  <c r="S198" i="1"/>
  <c r="P198" i="1"/>
  <c r="O198" i="1"/>
  <c r="S197" i="1"/>
  <c r="P197" i="1"/>
  <c r="O197" i="1"/>
  <c r="S196" i="1"/>
  <c r="P196" i="1"/>
  <c r="O196" i="1"/>
  <c r="S195" i="1"/>
  <c r="P195" i="1"/>
  <c r="O195" i="1"/>
  <c r="S194" i="1"/>
  <c r="P194" i="1"/>
  <c r="O194" i="1"/>
  <c r="S193" i="1"/>
  <c r="P193" i="1"/>
  <c r="O193" i="1"/>
  <c r="S192" i="1"/>
  <c r="P192" i="1"/>
  <c r="O192" i="1"/>
  <c r="S191" i="1"/>
  <c r="P191" i="1"/>
  <c r="O191" i="1"/>
  <c r="S190" i="1"/>
  <c r="P190" i="1"/>
  <c r="O190" i="1"/>
  <c r="S189" i="1"/>
  <c r="P189" i="1"/>
  <c r="O189" i="1"/>
  <c r="S188" i="1"/>
  <c r="P188" i="1"/>
  <c r="O188" i="1"/>
  <c r="S187" i="1"/>
  <c r="P187" i="1"/>
  <c r="O187" i="1"/>
  <c r="S186" i="1"/>
  <c r="P186" i="1"/>
  <c r="O186" i="1"/>
  <c r="S185" i="1"/>
  <c r="P185" i="1"/>
  <c r="O185" i="1"/>
  <c r="S184" i="1"/>
  <c r="P184" i="1"/>
  <c r="O184" i="1"/>
  <c r="S183" i="1"/>
  <c r="P183" i="1"/>
  <c r="O183" i="1"/>
  <c r="S182" i="1"/>
  <c r="P182" i="1"/>
  <c r="O182" i="1"/>
  <c r="S181" i="1"/>
  <c r="P181" i="1"/>
  <c r="O181" i="1"/>
  <c r="S180" i="1"/>
  <c r="P180" i="1"/>
  <c r="O180" i="1"/>
  <c r="S179" i="1"/>
  <c r="P179" i="1"/>
  <c r="O179" i="1"/>
  <c r="S178" i="1"/>
  <c r="P178" i="1"/>
  <c r="O178" i="1"/>
  <c r="S177" i="1"/>
  <c r="P177" i="1"/>
  <c r="O177" i="1"/>
  <c r="S176" i="1"/>
  <c r="P176" i="1"/>
  <c r="O176" i="1"/>
  <c r="S175" i="1"/>
  <c r="P175" i="1"/>
  <c r="O175" i="1"/>
  <c r="S174" i="1"/>
  <c r="P174" i="1"/>
  <c r="O174" i="1"/>
  <c r="S173" i="1"/>
  <c r="P173" i="1"/>
  <c r="O173" i="1"/>
  <c r="S172" i="1"/>
  <c r="P172" i="1"/>
  <c r="O172" i="1"/>
  <c r="S171" i="1"/>
  <c r="P171" i="1"/>
  <c r="O171" i="1"/>
  <c r="S170" i="1"/>
  <c r="P170" i="1"/>
  <c r="O170" i="1"/>
  <c r="S169" i="1"/>
  <c r="P169" i="1"/>
  <c r="O169" i="1"/>
  <c r="S168" i="1"/>
  <c r="P168" i="1"/>
  <c r="O168" i="1"/>
  <c r="S167" i="1"/>
  <c r="P167" i="1"/>
  <c r="O167" i="1"/>
  <c r="S166" i="1"/>
  <c r="P166" i="1"/>
  <c r="O166" i="1"/>
  <c r="S165" i="1"/>
  <c r="P165" i="1"/>
  <c r="O165" i="1"/>
  <c r="S164" i="1"/>
  <c r="P164" i="1"/>
  <c r="O164" i="1"/>
  <c r="S163" i="1"/>
  <c r="P163" i="1"/>
  <c r="O163" i="1"/>
  <c r="S162" i="1"/>
  <c r="P162" i="1"/>
  <c r="O162" i="1"/>
  <c r="S161" i="1"/>
  <c r="P161" i="1"/>
  <c r="O161" i="1"/>
  <c r="S160" i="1"/>
  <c r="P160" i="1"/>
  <c r="O160" i="1"/>
  <c r="S159" i="1"/>
  <c r="P159" i="1"/>
  <c r="O159" i="1"/>
  <c r="S158" i="1"/>
  <c r="P158" i="1"/>
  <c r="O158" i="1"/>
  <c r="S157" i="1"/>
  <c r="P157" i="1"/>
  <c r="O157" i="1"/>
  <c r="S156" i="1"/>
  <c r="P156" i="1"/>
  <c r="O156" i="1"/>
  <c r="S155" i="1"/>
  <c r="P155" i="1"/>
  <c r="O155" i="1"/>
  <c r="S154" i="1"/>
  <c r="P154" i="1"/>
  <c r="O154" i="1"/>
  <c r="S153" i="1"/>
  <c r="P153" i="1"/>
  <c r="O153" i="1"/>
  <c r="S152" i="1"/>
  <c r="P152" i="1"/>
  <c r="O152" i="1"/>
  <c r="S151" i="1"/>
  <c r="P151" i="1"/>
  <c r="O151" i="1"/>
  <c r="S150" i="1"/>
  <c r="P150" i="1"/>
  <c r="O150" i="1"/>
  <c r="S149" i="1"/>
  <c r="P149" i="1"/>
  <c r="O149" i="1"/>
  <c r="S148" i="1"/>
  <c r="P148" i="1"/>
  <c r="O148" i="1"/>
  <c r="S147" i="1"/>
  <c r="P147" i="1"/>
  <c r="O147" i="1"/>
  <c r="S146" i="1"/>
  <c r="P146" i="1"/>
  <c r="O146" i="1"/>
  <c r="S145" i="1"/>
  <c r="P145" i="1"/>
  <c r="O145" i="1"/>
  <c r="S144" i="1"/>
  <c r="P144" i="1"/>
  <c r="O144" i="1"/>
  <c r="S143" i="1"/>
  <c r="P143" i="1"/>
  <c r="O143" i="1"/>
  <c r="S142" i="1"/>
  <c r="P142" i="1"/>
  <c r="O142" i="1"/>
  <c r="S141" i="1"/>
  <c r="P141" i="1"/>
  <c r="O141" i="1"/>
  <c r="S140" i="1"/>
  <c r="P140" i="1"/>
  <c r="O140" i="1"/>
  <c r="S139" i="1"/>
  <c r="P139" i="1"/>
  <c r="O139" i="1"/>
  <c r="S138" i="1"/>
  <c r="P138" i="1"/>
  <c r="O138" i="1"/>
  <c r="S137" i="1"/>
  <c r="P137" i="1"/>
  <c r="O137" i="1"/>
  <c r="S136" i="1"/>
  <c r="P136" i="1"/>
  <c r="O136" i="1"/>
  <c r="S135" i="1"/>
  <c r="P135" i="1"/>
  <c r="O135" i="1"/>
  <c r="S134" i="1"/>
  <c r="P134" i="1"/>
  <c r="O134" i="1"/>
  <c r="S133" i="1"/>
  <c r="P133" i="1"/>
  <c r="O133" i="1"/>
  <c r="S132" i="1"/>
  <c r="P132" i="1"/>
  <c r="O132" i="1"/>
  <c r="S131" i="1"/>
  <c r="P131" i="1"/>
  <c r="O131" i="1"/>
  <c r="S130" i="1"/>
  <c r="P130" i="1"/>
  <c r="O130" i="1"/>
  <c r="S129" i="1"/>
  <c r="P129" i="1"/>
  <c r="O129" i="1"/>
  <c r="S128" i="1"/>
  <c r="P128" i="1"/>
  <c r="O128" i="1"/>
  <c r="S127" i="1"/>
  <c r="P127" i="1"/>
  <c r="O127" i="1"/>
  <c r="S126" i="1"/>
  <c r="P126" i="1"/>
  <c r="O126" i="1"/>
  <c r="S125" i="1"/>
  <c r="P125" i="1"/>
  <c r="O125" i="1"/>
  <c r="S124" i="1"/>
  <c r="P124" i="1"/>
  <c r="O124" i="1"/>
  <c r="S123" i="1"/>
  <c r="P123" i="1"/>
  <c r="O123" i="1"/>
  <c r="S122" i="1"/>
  <c r="P122" i="1"/>
  <c r="O122" i="1"/>
  <c r="S121" i="1"/>
  <c r="P121" i="1"/>
  <c r="O121" i="1"/>
  <c r="S120" i="1"/>
  <c r="P120" i="1"/>
  <c r="O120" i="1"/>
  <c r="S119" i="1"/>
  <c r="P119" i="1"/>
  <c r="O119" i="1"/>
  <c r="S118" i="1"/>
  <c r="P118" i="1"/>
  <c r="O118" i="1"/>
  <c r="S117" i="1"/>
  <c r="P117" i="1"/>
  <c r="O117" i="1"/>
  <c r="S116" i="1"/>
  <c r="P116" i="1"/>
  <c r="O116" i="1"/>
  <c r="S115" i="1"/>
  <c r="P115" i="1"/>
  <c r="O115" i="1"/>
  <c r="S114" i="1"/>
  <c r="P114" i="1"/>
  <c r="O114" i="1"/>
  <c r="S113" i="1"/>
  <c r="P113" i="1"/>
  <c r="O113" i="1"/>
  <c r="S112" i="1"/>
  <c r="P112" i="1"/>
  <c r="O112" i="1"/>
  <c r="S111" i="1"/>
  <c r="P111" i="1"/>
  <c r="O111" i="1"/>
  <c r="S110" i="1"/>
  <c r="P110" i="1"/>
  <c r="O110" i="1"/>
  <c r="S109" i="1"/>
  <c r="P109" i="1"/>
  <c r="O109" i="1"/>
  <c r="S108" i="1"/>
  <c r="P108" i="1"/>
  <c r="O108" i="1"/>
  <c r="S107" i="1"/>
  <c r="P107" i="1"/>
  <c r="O107" i="1"/>
  <c r="S106" i="1"/>
  <c r="P106" i="1"/>
  <c r="O106" i="1"/>
  <c r="S105" i="1"/>
  <c r="P105" i="1"/>
  <c r="O105" i="1"/>
  <c r="S104" i="1"/>
  <c r="P104" i="1"/>
  <c r="O104" i="1"/>
  <c r="S103" i="1"/>
  <c r="P103" i="1"/>
  <c r="O103" i="1"/>
  <c r="S102" i="1"/>
  <c r="P102" i="1"/>
  <c r="O102" i="1"/>
  <c r="S101" i="1"/>
  <c r="P101" i="1"/>
  <c r="O101" i="1"/>
  <c r="S100" i="1"/>
  <c r="P100" i="1"/>
  <c r="O100" i="1"/>
  <c r="S99" i="1"/>
  <c r="P99" i="1"/>
  <c r="O99" i="1"/>
  <c r="S98" i="1"/>
  <c r="P98" i="1"/>
  <c r="O98" i="1"/>
  <c r="S97" i="1"/>
  <c r="P97" i="1"/>
  <c r="O97" i="1"/>
  <c r="S96" i="1"/>
  <c r="P96" i="1"/>
  <c r="O96" i="1"/>
  <c r="S95" i="1"/>
  <c r="P95" i="1"/>
  <c r="O95" i="1"/>
  <c r="S94" i="1"/>
  <c r="P94" i="1"/>
  <c r="O94" i="1"/>
  <c r="S93" i="1"/>
  <c r="P93" i="1"/>
  <c r="O93" i="1"/>
  <c r="S92" i="1"/>
  <c r="P92" i="1"/>
  <c r="O92" i="1"/>
  <c r="S91" i="1"/>
  <c r="P91" i="1"/>
  <c r="O91" i="1"/>
  <c r="S90" i="1"/>
  <c r="P90" i="1"/>
  <c r="O90" i="1"/>
  <c r="S89" i="1"/>
  <c r="P89" i="1"/>
  <c r="O89" i="1"/>
  <c r="S88" i="1"/>
  <c r="P88" i="1"/>
  <c r="O88" i="1"/>
  <c r="S87" i="1"/>
  <c r="P87" i="1"/>
  <c r="O87" i="1"/>
  <c r="S86" i="1"/>
  <c r="P86" i="1"/>
  <c r="O86" i="1"/>
  <c r="S85" i="1"/>
  <c r="P85" i="1"/>
  <c r="O85" i="1"/>
  <c r="S84" i="1"/>
  <c r="P84" i="1"/>
  <c r="O84" i="1"/>
  <c r="S83" i="1"/>
  <c r="P83" i="1"/>
  <c r="O83" i="1"/>
  <c r="S82" i="1"/>
  <c r="P82" i="1"/>
  <c r="O82" i="1"/>
  <c r="S81" i="1"/>
  <c r="P81" i="1"/>
  <c r="O81" i="1"/>
  <c r="S80" i="1"/>
  <c r="P80" i="1"/>
  <c r="O80" i="1"/>
  <c r="S79" i="1"/>
  <c r="P79" i="1"/>
  <c r="O79" i="1"/>
  <c r="S78" i="1"/>
  <c r="P78" i="1"/>
  <c r="O78" i="1"/>
  <c r="S77" i="1"/>
  <c r="P77" i="1"/>
  <c r="O77" i="1"/>
  <c r="S76" i="1"/>
  <c r="P76" i="1"/>
  <c r="O76" i="1"/>
  <c r="S75" i="1"/>
  <c r="P75" i="1"/>
  <c r="O75" i="1"/>
  <c r="S74" i="1"/>
  <c r="P74" i="1"/>
  <c r="O74" i="1"/>
  <c r="S73" i="1"/>
  <c r="P73" i="1"/>
  <c r="O73" i="1"/>
  <c r="S72" i="1"/>
  <c r="P72" i="1"/>
  <c r="O72" i="1"/>
  <c r="S71" i="1"/>
  <c r="P71" i="1"/>
  <c r="O71" i="1"/>
  <c r="S70" i="1"/>
  <c r="P70" i="1"/>
  <c r="O70" i="1"/>
  <c r="S69" i="1"/>
  <c r="P69" i="1"/>
  <c r="O69" i="1"/>
  <c r="S68" i="1"/>
  <c r="P68" i="1"/>
  <c r="O68" i="1"/>
  <c r="S67" i="1"/>
  <c r="P67" i="1"/>
  <c r="O67" i="1"/>
  <c r="S66" i="1"/>
  <c r="P66" i="1"/>
  <c r="O66" i="1"/>
  <c r="S65" i="1"/>
  <c r="P65" i="1"/>
  <c r="O65" i="1"/>
  <c r="S64" i="1"/>
  <c r="P64" i="1"/>
  <c r="O64" i="1"/>
  <c r="S63" i="1"/>
  <c r="P63" i="1"/>
  <c r="O63" i="1"/>
  <c r="S62" i="1"/>
  <c r="P62" i="1"/>
  <c r="O62" i="1"/>
  <c r="S61" i="1"/>
  <c r="P61" i="1"/>
  <c r="O61" i="1"/>
  <c r="S60" i="1"/>
  <c r="P60" i="1"/>
  <c r="O60" i="1"/>
  <c r="S59" i="1"/>
  <c r="P59" i="1"/>
  <c r="O59" i="1"/>
  <c r="S58" i="1"/>
  <c r="P58" i="1"/>
  <c r="O58" i="1"/>
  <c r="S57" i="1"/>
  <c r="P57" i="1"/>
  <c r="O57" i="1"/>
  <c r="S56" i="1"/>
  <c r="P56" i="1"/>
  <c r="O56" i="1"/>
  <c r="S55" i="1"/>
  <c r="P55" i="1"/>
  <c r="O55" i="1"/>
  <c r="S54" i="1"/>
  <c r="P54" i="1"/>
  <c r="O54" i="1"/>
  <c r="S53" i="1"/>
  <c r="P53" i="1"/>
  <c r="O53" i="1"/>
  <c r="S52" i="1"/>
  <c r="P52" i="1"/>
  <c r="O52" i="1"/>
  <c r="S51" i="1"/>
  <c r="P51" i="1"/>
  <c r="O51" i="1"/>
  <c r="S50" i="1"/>
  <c r="P50" i="1"/>
  <c r="O50" i="1"/>
  <c r="S49" i="1"/>
  <c r="P49" i="1"/>
  <c r="O49" i="1"/>
  <c r="S48" i="1"/>
  <c r="P48" i="1"/>
  <c r="O48" i="1"/>
  <c r="S47" i="1"/>
  <c r="P47" i="1"/>
  <c r="O47" i="1"/>
  <c r="S46" i="1"/>
  <c r="P46" i="1"/>
  <c r="O46" i="1"/>
  <c r="S45" i="1"/>
  <c r="P45" i="1"/>
  <c r="O45" i="1"/>
  <c r="S44" i="1"/>
  <c r="P44" i="1"/>
  <c r="O44" i="1"/>
  <c r="S43" i="1"/>
  <c r="P43" i="1"/>
  <c r="O43" i="1"/>
  <c r="S42" i="1"/>
  <c r="P42" i="1"/>
  <c r="O42" i="1"/>
  <c r="S41" i="1"/>
  <c r="P41" i="1"/>
  <c r="O41" i="1"/>
  <c r="S40" i="1"/>
  <c r="P40" i="1"/>
  <c r="O40" i="1"/>
  <c r="S39" i="1"/>
  <c r="P39" i="1"/>
  <c r="O39" i="1"/>
  <c r="S38" i="1"/>
  <c r="P38" i="1"/>
  <c r="O38" i="1"/>
  <c r="S37" i="1"/>
  <c r="P37" i="1"/>
  <c r="O37" i="1"/>
  <c r="S36" i="1"/>
  <c r="P36" i="1"/>
  <c r="O36" i="1"/>
  <c r="P35" i="1"/>
  <c r="O35" i="1"/>
  <c r="S34" i="1"/>
  <c r="P34" i="1"/>
  <c r="O34" i="1"/>
  <c r="S33" i="1"/>
  <c r="P33" i="1"/>
  <c r="O33" i="1"/>
  <c r="S32" i="1"/>
  <c r="P32" i="1"/>
  <c r="O32" i="1"/>
  <c r="S31" i="1"/>
  <c r="P31" i="1"/>
  <c r="O31" i="1"/>
  <c r="S30" i="1"/>
  <c r="P30" i="1"/>
  <c r="O30" i="1"/>
  <c r="S29" i="1"/>
  <c r="P29" i="1"/>
  <c r="O29" i="1"/>
  <c r="S28" i="1"/>
  <c r="P28" i="1"/>
  <c r="O28" i="1"/>
  <c r="S27" i="1"/>
  <c r="P27" i="1"/>
  <c r="O27" i="1"/>
  <c r="P26" i="1"/>
  <c r="O26" i="1"/>
  <c r="P25" i="1"/>
  <c r="O25" i="1"/>
  <c r="P24" i="1"/>
  <c r="O24" i="1"/>
  <c r="P23" i="1"/>
  <c r="O23" i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P3" i="1"/>
  <c r="O3" i="1"/>
  <c r="AD15" i="2" l="1"/>
  <c r="AD9" i="2"/>
  <c r="AD3" i="5"/>
  <c r="AD9" i="5"/>
  <c r="Z21" i="5"/>
  <c r="AD30" i="5"/>
  <c r="AD21" i="5"/>
  <c r="AA3" i="2"/>
  <c r="Z9" i="2"/>
  <c r="AD12" i="2"/>
  <c r="AA12" i="5"/>
  <c r="Z6" i="5"/>
  <c r="AA24" i="5"/>
  <c r="AA27" i="5"/>
  <c r="Z36" i="5"/>
  <c r="Z12" i="2"/>
  <c r="Z9" i="5"/>
  <c r="Z6" i="2"/>
  <c r="AA12" i="2"/>
  <c r="AD18" i="2"/>
  <c r="AA3" i="5"/>
  <c r="AA9" i="5"/>
  <c r="Z18" i="5"/>
  <c r="Z27" i="5"/>
  <c r="AA30" i="5"/>
  <c r="AA36" i="5"/>
  <c r="Z3" i="2"/>
  <c r="AA6" i="2"/>
  <c r="Z21" i="2"/>
  <c r="AD15" i="5"/>
  <c r="AA18" i="5"/>
  <c r="AA9" i="2"/>
  <c r="AA15" i="2"/>
  <c r="Z15" i="2"/>
  <c r="AA21" i="2"/>
  <c r="AD27" i="2"/>
  <c r="AA21" i="5"/>
  <c r="Z24" i="5"/>
  <c r="Z30" i="5"/>
  <c r="AA33" i="5"/>
</calcChain>
</file>

<file path=xl/sharedStrings.xml><?xml version="1.0" encoding="utf-8"?>
<sst xmlns="http://schemas.openxmlformats.org/spreadsheetml/2006/main" count="2957" uniqueCount="545">
  <si>
    <t xml:space="preserve">Morphometric measurement of  ligated left common carotid artery and contralateral right common carotid artery of mice. </t>
  </si>
  <si>
    <t>Ligated artery</t>
  </si>
  <si>
    <t>Contralateral artery</t>
  </si>
  <si>
    <t>Animal Number</t>
  </si>
  <si>
    <t>Slices</t>
  </si>
  <si>
    <t>Sex</t>
  </si>
  <si>
    <t>Date of birth</t>
  </si>
  <si>
    <t>Date of wean</t>
  </si>
  <si>
    <t>Weight</t>
  </si>
  <si>
    <t>Strain</t>
  </si>
  <si>
    <t>Ligation time</t>
  </si>
  <si>
    <t>Age(week)</t>
  </si>
  <si>
    <t>Sacrify time</t>
  </si>
  <si>
    <t>Time point</t>
  </si>
  <si>
    <t>External A.</t>
  </si>
  <si>
    <t>Internal A.</t>
  </si>
  <si>
    <t>Luminal A.</t>
  </si>
  <si>
    <t>Media area</t>
  </si>
  <si>
    <t>Lesion</t>
  </si>
  <si>
    <t>Right side External A.</t>
  </si>
  <si>
    <t>Right side Internal A.</t>
  </si>
  <si>
    <t>Right side Media area</t>
  </si>
  <si>
    <t>Right side Luminal A</t>
  </si>
  <si>
    <t>Right side Lesion</t>
  </si>
  <si>
    <t>9326-34</t>
  </si>
  <si>
    <t>1-11</t>
  </si>
  <si>
    <t>M</t>
  </si>
  <si>
    <t>C3HLDLR-/-</t>
  </si>
  <si>
    <t>4weeks</t>
  </si>
  <si>
    <t>2-5</t>
  </si>
  <si>
    <t>3-5</t>
  </si>
  <si>
    <t>4-6</t>
  </si>
  <si>
    <t>5-6</t>
  </si>
  <si>
    <t>6-6</t>
  </si>
  <si>
    <t>7-6</t>
  </si>
  <si>
    <t>8-6</t>
  </si>
  <si>
    <t>9-6</t>
  </si>
  <si>
    <t>10-6</t>
  </si>
  <si>
    <t>11-6</t>
  </si>
  <si>
    <t>12-6</t>
  </si>
  <si>
    <t>9310-24</t>
  </si>
  <si>
    <t>1-4</t>
  </si>
  <si>
    <t>C3HapoE-/-</t>
  </si>
  <si>
    <t>2-1</t>
  </si>
  <si>
    <t>3-3</t>
  </si>
  <si>
    <t>4-2</t>
  </si>
  <si>
    <t>5-2</t>
  </si>
  <si>
    <t>6-1</t>
  </si>
  <si>
    <t>7-3</t>
  </si>
  <si>
    <t>8-2</t>
  </si>
  <si>
    <t>9-1</t>
  </si>
  <si>
    <t>10-3</t>
  </si>
  <si>
    <t>11-3</t>
  </si>
  <si>
    <t>12-2</t>
  </si>
  <si>
    <t>9310-25</t>
  </si>
  <si>
    <t>1-1</t>
  </si>
  <si>
    <t>2-3</t>
  </si>
  <si>
    <t>3-4</t>
  </si>
  <si>
    <t>5-1</t>
  </si>
  <si>
    <t>9-5</t>
  </si>
  <si>
    <t>12-1</t>
  </si>
  <si>
    <t>9214-101</t>
  </si>
  <si>
    <t>1-2</t>
  </si>
  <si>
    <t>F</t>
  </si>
  <si>
    <t>BaclCapoE-/-</t>
  </si>
  <si>
    <t>3-2</t>
  </si>
  <si>
    <t>6-2</t>
  </si>
  <si>
    <t>7-2</t>
  </si>
  <si>
    <t>10-1</t>
  </si>
  <si>
    <t>11-2</t>
  </si>
  <si>
    <t>12-3</t>
  </si>
  <si>
    <t>9214-103</t>
  </si>
  <si>
    <t>5-4</t>
  </si>
  <si>
    <t>6-8</t>
  </si>
  <si>
    <t>8-3</t>
  </si>
  <si>
    <t>9-3</t>
  </si>
  <si>
    <t>11-5</t>
  </si>
  <si>
    <t>9318-90</t>
  </si>
  <si>
    <t>1-5</t>
  </si>
  <si>
    <t>SDF4-/-apoE-/-</t>
  </si>
  <si>
    <t>2-4</t>
  </si>
  <si>
    <t>4-4</t>
  </si>
  <si>
    <t>6-5</t>
  </si>
  <si>
    <t>10-5</t>
  </si>
  <si>
    <t>9318-94</t>
  </si>
  <si>
    <t>5-5</t>
  </si>
  <si>
    <t>7-5</t>
  </si>
  <si>
    <t>10-4</t>
  </si>
  <si>
    <t>12-5</t>
  </si>
  <si>
    <t>9328-95</t>
  </si>
  <si>
    <t>4-1</t>
  </si>
  <si>
    <t>7-4</t>
  </si>
  <si>
    <t>8-1</t>
  </si>
  <si>
    <t>11-4</t>
  </si>
  <si>
    <t>9328-96</t>
  </si>
  <si>
    <t>2-6</t>
  </si>
  <si>
    <t>6-9</t>
  </si>
  <si>
    <t>9328-97</t>
  </si>
  <si>
    <t>9328-98</t>
  </si>
  <si>
    <t>9142-115</t>
  </si>
  <si>
    <t>?</t>
  </si>
  <si>
    <t>chow</t>
  </si>
  <si>
    <t>9170-114</t>
  </si>
  <si>
    <t>2-2</t>
  </si>
  <si>
    <t>9349-103</t>
  </si>
  <si>
    <t>6-7</t>
  </si>
  <si>
    <t>11-1</t>
  </si>
  <si>
    <t>9349-104</t>
  </si>
  <si>
    <t>1-3</t>
  </si>
  <si>
    <t>6-3</t>
  </si>
  <si>
    <t>9360-111</t>
  </si>
  <si>
    <t>9355-42</t>
  </si>
  <si>
    <t>C3HLDL-</t>
  </si>
  <si>
    <t>9361-36</t>
  </si>
  <si>
    <t>2-7</t>
  </si>
  <si>
    <t>9361-37</t>
  </si>
  <si>
    <t>9362-46</t>
  </si>
  <si>
    <t>3</t>
  </si>
  <si>
    <t>9362-47</t>
  </si>
  <si>
    <t>2-10</t>
  </si>
  <si>
    <t>6-11</t>
  </si>
  <si>
    <t>9362-48</t>
  </si>
  <si>
    <t>1-8</t>
  </si>
  <si>
    <t>9362-49</t>
  </si>
  <si>
    <t>9363-50</t>
  </si>
  <si>
    <t>BALBapoE-/-</t>
  </si>
  <si>
    <t>11-9</t>
  </si>
  <si>
    <t>9363-52</t>
  </si>
  <si>
    <t>1-10</t>
  </si>
  <si>
    <t>9363-53</t>
  </si>
  <si>
    <t>9369-54</t>
  </si>
  <si>
    <t>9369-55</t>
  </si>
  <si>
    <t>5-3</t>
  </si>
  <si>
    <t>9369-56</t>
  </si>
  <si>
    <t>9369-58</t>
  </si>
  <si>
    <t>28.1?</t>
  </si>
  <si>
    <t>6-4</t>
  </si>
  <si>
    <t>9370-59</t>
  </si>
  <si>
    <t>9370-61</t>
  </si>
  <si>
    <t>1-7</t>
  </si>
  <si>
    <t>9370-62</t>
  </si>
  <si>
    <t>9382-66</t>
  </si>
  <si>
    <t>9382-67</t>
  </si>
  <si>
    <t>11-11</t>
  </si>
  <si>
    <t>12-12</t>
  </si>
  <si>
    <t>9382-69</t>
  </si>
  <si>
    <t>9382-70</t>
  </si>
  <si>
    <t>9155-71</t>
  </si>
  <si>
    <t>9377-116</t>
  </si>
  <si>
    <t>9377-117</t>
  </si>
  <si>
    <t>9377-119</t>
  </si>
  <si>
    <t>Average_ligated</t>
  </si>
  <si>
    <t>Average_control</t>
  </si>
  <si>
    <t>2-12</t>
  </si>
  <si>
    <t>10-12</t>
  </si>
  <si>
    <t>1-12</t>
  </si>
  <si>
    <t>1-9</t>
  </si>
  <si>
    <t>6-10</t>
  </si>
  <si>
    <t>11-12</t>
  </si>
  <si>
    <t>Right side luminal A.</t>
  </si>
  <si>
    <t>2-11</t>
  </si>
  <si>
    <t>2-9</t>
  </si>
  <si>
    <t>1-6</t>
  </si>
  <si>
    <t>Statistical analysis</t>
  </si>
  <si>
    <t>Ligated side lesion</t>
  </si>
  <si>
    <t>contralateral side lesion</t>
  </si>
  <si>
    <t xml:space="preserve">Ligated side external area </t>
  </si>
  <si>
    <t xml:space="preserve">Ligated side internal area </t>
  </si>
  <si>
    <t xml:space="preserve">Ligated side Medial area </t>
  </si>
  <si>
    <t>Contralateral side medial area</t>
  </si>
  <si>
    <t>Media: ligation vs control C3HLDLR-/-</t>
  </si>
  <si>
    <t>Media: ligation vs control C3HapoE-/-</t>
  </si>
  <si>
    <t>Average</t>
  </si>
  <si>
    <t>SE</t>
  </si>
  <si>
    <t>t-Test: Two-Sample Assuming Unequal Variances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</si>
  <si>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</si>
  <si>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</si>
  <si>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</si>
  <si>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</si>
  <si>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</si>
  <si>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</si>
  <si>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</si>
  <si>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</si>
  <si>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</si>
  <si>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</si>
  <si>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Ligated</t>
  </si>
  <si>
    <t>Unligated</t>
  </si>
  <si>
    <t>C3HLDLR-/-</t>
    <phoneticPr fontId="15"/>
  </si>
  <si>
    <t>C3HapoE-/-</t>
    <phoneticPr fontId="15"/>
  </si>
  <si>
    <t>Mean</t>
    <phoneticPr fontId="15"/>
  </si>
  <si>
    <t>SE</t>
    <phoneticPr fontId="15"/>
  </si>
  <si>
    <t>Lesion area</t>
    <phoneticPr fontId="15"/>
  </si>
  <si>
    <t>Unligated Media area</t>
    <phoneticPr fontId="15"/>
  </si>
  <si>
    <t>Ligated Media are</t>
    <phoneticPr fontId="15"/>
  </si>
  <si>
    <t>Medial area</t>
    <phoneticPr fontId="15"/>
  </si>
  <si>
    <t>No</t>
  </si>
  <si>
    <t>Genotype</t>
  </si>
  <si>
    <t>Diet</t>
  </si>
  <si>
    <t>Genptype</t>
  </si>
  <si>
    <t>Values</t>
  </si>
  <si>
    <t>Result</t>
  </si>
  <si>
    <t>MeanResult</t>
  </si>
  <si>
    <t>Std.Dev.</t>
  </si>
  <si>
    <t>CV%</t>
  </si>
  <si>
    <t>7198-98</t>
  </si>
  <si>
    <t>E1</t>
  </si>
  <si>
    <t>7198-99</t>
  </si>
  <si>
    <t>F1</t>
  </si>
  <si>
    <t>7199-100</t>
  </si>
  <si>
    <t>G1</t>
  </si>
  <si>
    <t>Western</t>
  </si>
  <si>
    <t>C3HLDLR</t>
  </si>
  <si>
    <t>C3HApoE</t>
  </si>
  <si>
    <t>Chow</t>
  </si>
  <si>
    <t>7199-101</t>
  </si>
  <si>
    <t>H1</t>
  </si>
  <si>
    <t>7204-105</t>
  </si>
  <si>
    <t>A2</t>
  </si>
  <si>
    <t>7181-94</t>
  </si>
  <si>
    <t>C3HApoE-/-</t>
  </si>
  <si>
    <t>B2</t>
  </si>
  <si>
    <t>7181-95</t>
  </si>
  <si>
    <t>C2</t>
  </si>
  <si>
    <t>7181-96</t>
  </si>
  <si>
    <t>D2</t>
  </si>
  <si>
    <t>7181-97</t>
  </si>
  <si>
    <t>E2</t>
  </si>
  <si>
    <t>7259-102</t>
  </si>
  <si>
    <t>F2</t>
  </si>
  <si>
    <t>9470-42</t>
  </si>
  <si>
    <t>SDF4ApoE-/-</t>
  </si>
  <si>
    <t>G2</t>
  </si>
  <si>
    <t>9470-43</t>
  </si>
  <si>
    <t>H2</t>
  </si>
  <si>
    <t>9470-44</t>
  </si>
  <si>
    <t>A3</t>
  </si>
  <si>
    <t>9470-45</t>
  </si>
  <si>
    <t>B3</t>
  </si>
  <si>
    <t>9467-46</t>
  </si>
  <si>
    <t>C3</t>
  </si>
  <si>
    <t>D3</t>
  </si>
  <si>
    <t>C3HApoeE</t>
  </si>
  <si>
    <t>E3</t>
  </si>
  <si>
    <t>9382-68</t>
  </si>
  <si>
    <t>F3</t>
  </si>
  <si>
    <t>G3</t>
  </si>
  <si>
    <t>H3</t>
  </si>
  <si>
    <t>A4</t>
  </si>
  <si>
    <t>B4</t>
  </si>
  <si>
    <t>C4</t>
  </si>
  <si>
    <t>D4</t>
  </si>
  <si>
    <t>SDF4ApoE</t>
  </si>
  <si>
    <t>E4</t>
  </si>
  <si>
    <t>F4</t>
  </si>
  <si>
    <t>G4</t>
  </si>
  <si>
    <t>9360-101</t>
  </si>
  <si>
    <t>H4</t>
  </si>
  <si>
    <t>A5</t>
  </si>
  <si>
    <t>B5</t>
  </si>
  <si>
    <t>Ca3HApoE</t>
  </si>
  <si>
    <t>Value*85/15</t>
  </si>
  <si>
    <t>8053-73</t>
  </si>
  <si>
    <t>8053-74</t>
  </si>
  <si>
    <t>8053-76</t>
  </si>
  <si>
    <t>8053-77</t>
  </si>
  <si>
    <t>9423-95</t>
  </si>
  <si>
    <t>9423-96</t>
  </si>
  <si>
    <t>9423-97</t>
  </si>
  <si>
    <t>9423-98</t>
  </si>
  <si>
    <t>8031-100</t>
  </si>
  <si>
    <t>8031-101</t>
  </si>
  <si>
    <t>SD</t>
  </si>
  <si>
    <t>Aortic lesion</t>
  </si>
  <si>
    <t>File: C3HLDLRapoE-08-10</t>
  </si>
  <si>
    <t>Mouse ID</t>
  </si>
  <si>
    <t>#</t>
  </si>
  <si>
    <t>Max</t>
  </si>
  <si>
    <t>Max5</t>
  </si>
  <si>
    <t>Cages</t>
  </si>
  <si>
    <t>ID</t>
  </si>
  <si>
    <t>Label</t>
  </si>
  <si>
    <t>Strains</t>
  </si>
  <si>
    <t>Date Birth</t>
  </si>
  <si>
    <t>Sacrifice</t>
  </si>
  <si>
    <t>Parents</t>
  </si>
  <si>
    <t>Carotid</t>
  </si>
  <si>
    <t>comment</t>
  </si>
  <si>
    <t>4943-5</t>
  </si>
  <si>
    <t>LC</t>
  </si>
  <si>
    <t>C3HapoE</t>
  </si>
  <si>
    <t>no lesion</t>
  </si>
  <si>
    <t>Snyder bad food</t>
  </si>
  <si>
    <t>4943-6</t>
  </si>
  <si>
    <t>RC</t>
  </si>
  <si>
    <t>4985-11</t>
  </si>
  <si>
    <t>MR4 bad food</t>
  </si>
  <si>
    <t>4985-12</t>
  </si>
  <si>
    <t>4992-13</t>
  </si>
  <si>
    <t>Ft</t>
  </si>
  <si>
    <t>5012-14</t>
  </si>
  <si>
    <t>5012-15</t>
  </si>
  <si>
    <t>5012-16</t>
  </si>
  <si>
    <t>LRC</t>
  </si>
  <si>
    <t>5048-17</t>
  </si>
  <si>
    <t>MR4, ship 11/17</t>
  </si>
  <si>
    <t>5048-20</t>
  </si>
  <si>
    <t>NO</t>
  </si>
  <si>
    <t>5048-18</t>
  </si>
  <si>
    <t>redo</t>
  </si>
  <si>
    <t>4948-1</t>
  </si>
  <si>
    <t>on lesion</t>
  </si>
  <si>
    <t>4948-2</t>
  </si>
  <si>
    <t>4948-3</t>
  </si>
  <si>
    <t>4978-7</t>
  </si>
  <si>
    <t>Snyder new food</t>
  </si>
  <si>
    <t>Ship to MR4 oct 15</t>
  </si>
  <si>
    <t>4978-8</t>
  </si>
  <si>
    <t>4978-9</t>
  </si>
  <si>
    <t>4978-10</t>
  </si>
  <si>
    <t>LC+ft</t>
  </si>
  <si>
    <t>5083-23</t>
  </si>
  <si>
    <t>C3HLDLR?</t>
  </si>
  <si>
    <t>MR4, ship 12/14</t>
  </si>
  <si>
    <t>5083-24</t>
  </si>
  <si>
    <t>5025-30</t>
  </si>
  <si>
    <t>5037-35</t>
  </si>
  <si>
    <t>5037-36</t>
  </si>
  <si>
    <t>5037-37</t>
  </si>
  <si>
    <t>glucpmeter at sac</t>
  </si>
  <si>
    <t>5864-43</t>
  </si>
  <si>
    <t>5864-44</t>
  </si>
  <si>
    <t>5867-45</t>
  </si>
  <si>
    <t>Ft+LC</t>
  </si>
  <si>
    <t>C3HapoE-/-LDLR?</t>
  </si>
  <si>
    <t>5853-38</t>
  </si>
  <si>
    <t>5853-39</t>
  </si>
  <si>
    <t>5853-41</t>
  </si>
  <si>
    <t>5853-42</t>
  </si>
  <si>
    <t>5026-32</t>
  </si>
  <si>
    <t>5026-33</t>
  </si>
  <si>
    <t>5026-34</t>
  </si>
  <si>
    <t>5853-40</t>
  </si>
  <si>
    <t>C3HApoe-/-</t>
  </si>
  <si>
    <t>C3Hapoe-/-</t>
  </si>
  <si>
    <t>well</t>
  </si>
  <si>
    <t>8050-113</t>
  </si>
  <si>
    <t>8050-114</t>
  </si>
  <si>
    <t>8050-116</t>
  </si>
  <si>
    <t>7259-104</t>
  </si>
  <si>
    <t>8050-117</t>
  </si>
  <si>
    <t>8047-118</t>
  </si>
  <si>
    <t>8031-111</t>
  </si>
  <si>
    <t>8031-112</t>
  </si>
  <si>
    <t>7204-107</t>
  </si>
  <si>
    <t>7204-106</t>
  </si>
  <si>
    <t>Outlier</t>
  </si>
  <si>
    <t>Apoe-/-</t>
  </si>
  <si>
    <t>Ldlr-/-</t>
  </si>
  <si>
    <t>Variable 1</t>
  </si>
  <si>
    <t>Variable 2</t>
  </si>
  <si>
    <t>EEL</t>
  </si>
  <si>
    <t>IEL</t>
  </si>
  <si>
    <t xml:space="preserve">Unligated </t>
  </si>
  <si>
    <t>LDLR: EEL</t>
  </si>
  <si>
    <t>LDLR: IEL</t>
  </si>
  <si>
    <t>LDLR: Medial layer</t>
  </si>
  <si>
    <t>Apoe: EEL</t>
  </si>
  <si>
    <t>Apoe: IEL</t>
  </si>
  <si>
    <t>Apoe: Medial layer</t>
  </si>
  <si>
    <t>Plasma lipid and glucose levels of C3H-LDLR on chow and Western diets</t>
  </si>
  <si>
    <t>C3H-LDLR_plasma lipids on chow diet</t>
  </si>
  <si>
    <t>diet&amp;week</t>
  </si>
  <si>
    <t>GLUCOSE</t>
  </si>
  <si>
    <t>HDL</t>
  </si>
  <si>
    <t>Triglyceride</t>
  </si>
  <si>
    <t>total</t>
  </si>
  <si>
    <t>non-HDL</t>
  </si>
  <si>
    <t>Largebuoyant (lb)LDL-C =1.43 ×LDL-C-[0.14× {In(triglycerides}×LDL-C)]-8.99.</t>
  </si>
  <si>
    <t>sdLDLC=LDL-C-lbLDL-C</t>
  </si>
  <si>
    <t>5048-19</t>
  </si>
  <si>
    <t>5048-21</t>
  </si>
  <si>
    <t>5247-25</t>
  </si>
  <si>
    <t>5247-26</t>
  </si>
  <si>
    <t>5251-27</t>
  </si>
  <si>
    <t>5251-28</t>
  </si>
  <si>
    <t>5273-29</t>
  </si>
  <si>
    <t>6918-43</t>
  </si>
  <si>
    <t>6918-44</t>
  </si>
  <si>
    <t>6918-45</t>
  </si>
  <si>
    <t>6918-46</t>
  </si>
  <si>
    <t>6974-55</t>
  </si>
  <si>
    <t>6974-56</t>
  </si>
  <si>
    <t>5025-31</t>
  </si>
  <si>
    <t>6918-47</t>
  </si>
  <si>
    <t>RP</t>
  </si>
  <si>
    <t>6973-52</t>
  </si>
  <si>
    <t>6973-53</t>
  </si>
  <si>
    <t>7011-59</t>
  </si>
  <si>
    <t>7011-60</t>
  </si>
  <si>
    <t>7011-61</t>
  </si>
  <si>
    <t>6859-70</t>
  </si>
  <si>
    <t>7115-74</t>
  </si>
  <si>
    <t>7115-75</t>
  </si>
  <si>
    <t>7115-76</t>
  </si>
  <si>
    <t>7115-77</t>
  </si>
  <si>
    <t>6975-57</t>
  </si>
  <si>
    <t>7044-70</t>
  </si>
  <si>
    <t>7020-68</t>
  </si>
  <si>
    <t>7020-69</t>
  </si>
  <si>
    <t>6634-55</t>
  </si>
  <si>
    <t>6633-56</t>
  </si>
  <si>
    <t>6633-57</t>
  </si>
  <si>
    <t>6633-58</t>
  </si>
  <si>
    <t>6633-59</t>
  </si>
  <si>
    <t>6669-60</t>
  </si>
  <si>
    <t>6669-61</t>
  </si>
  <si>
    <t>6669-62</t>
  </si>
  <si>
    <t>6669-63</t>
  </si>
  <si>
    <t>6710-68</t>
  </si>
  <si>
    <t>6710-69</t>
  </si>
  <si>
    <t>7108-78</t>
  </si>
  <si>
    <t>7108-79</t>
  </si>
  <si>
    <t>7108-80</t>
  </si>
  <si>
    <t>7108-81</t>
  </si>
  <si>
    <t>7108-82</t>
  </si>
  <si>
    <t>P</t>
  </si>
  <si>
    <t>7109-87</t>
  </si>
  <si>
    <t>6866-40</t>
  </si>
  <si>
    <t>C3HLDL</t>
  </si>
  <si>
    <t>6866-41</t>
  </si>
  <si>
    <t>6866-42</t>
  </si>
  <si>
    <t>6963-48</t>
  </si>
  <si>
    <t>6963-49</t>
  </si>
  <si>
    <t>6963-50</t>
  </si>
  <si>
    <t>6963-51</t>
  </si>
  <si>
    <t>6976-54</t>
  </si>
  <si>
    <t>7018-63</t>
  </si>
  <si>
    <t>7018-64</t>
  </si>
  <si>
    <t>7018-65</t>
  </si>
  <si>
    <t>7019-66</t>
  </si>
  <si>
    <t>7019-67</t>
  </si>
  <si>
    <t>6709-64</t>
  </si>
  <si>
    <t>6709-65</t>
  </si>
  <si>
    <t>6709-66</t>
  </si>
  <si>
    <t>6709-67</t>
  </si>
  <si>
    <t>6923-71</t>
  </si>
  <si>
    <t>6923-72</t>
  </si>
  <si>
    <t>6923-73</t>
  </si>
  <si>
    <t>7109-83</t>
  </si>
  <si>
    <t>7109-84</t>
  </si>
  <si>
    <t>7109-85</t>
  </si>
  <si>
    <t>7109-86</t>
  </si>
  <si>
    <t>C3H-LDLR_plasma lipids on Western diet</t>
  </si>
  <si>
    <t>no</t>
  </si>
  <si>
    <t>chow: female LDLR vs Apoe</t>
  </si>
  <si>
    <t>Small dense LDL</t>
  </si>
  <si>
    <t>chow: male LDLR vs Apoe</t>
  </si>
  <si>
    <t>Western: female LDLR vs Apoe</t>
  </si>
  <si>
    <t>Western: F+M</t>
  </si>
  <si>
    <t xml:space="preserve">Small dense LDL concentrtion by ELISA in supernatant after precipitation with HDL reagent </t>
  </si>
  <si>
    <t>Date: 2/7/2023</t>
  </si>
  <si>
    <t>Ix3x40</t>
  </si>
  <si>
    <t>C3HApoe</t>
  </si>
  <si>
    <t>A1</t>
  </si>
  <si>
    <t>Temperature(°C)</t>
  </si>
  <si>
    <t>C1</t>
  </si>
  <si>
    <t>D1</t>
  </si>
  <si>
    <t>8240-78</t>
  </si>
  <si>
    <t>8240-79</t>
  </si>
  <si>
    <t>8240-80</t>
  </si>
  <si>
    <t>8240-81</t>
  </si>
  <si>
    <t>4711-106</t>
  </si>
  <si>
    <t>B1</t>
  </si>
  <si>
    <t>Sample</t>
  </si>
  <si>
    <t>Concentration</t>
  </si>
  <si>
    <t>Wells</t>
  </si>
  <si>
    <t>BackConcCalc</t>
  </si>
  <si>
    <t>MeanValue</t>
  </si>
  <si>
    <t>St0</t>
  </si>
  <si>
    <t>St1</t>
  </si>
  <si>
    <t>St4</t>
  </si>
  <si>
    <t>St7</t>
  </si>
  <si>
    <t>Sample#</t>
  </si>
  <si>
    <t>% Recovery</t>
  </si>
  <si>
    <t>Co01</t>
  </si>
  <si>
    <t xml:space="preserve"> </t>
  </si>
  <si>
    <t>8053-75</t>
  </si>
  <si>
    <t>9057-84</t>
  </si>
  <si>
    <t>9057-88</t>
  </si>
  <si>
    <t>9057-89</t>
  </si>
  <si>
    <t>9057-90</t>
  </si>
  <si>
    <t>9057-91</t>
  </si>
  <si>
    <t>Empty cell cell</t>
  </si>
  <si>
    <t xml:space="preserve">Morphometric measurement of  nonligated left common carotid artery in mice fed 12 weeks of Western diet </t>
  </si>
  <si>
    <t>Nonligated External A.</t>
  </si>
  <si>
    <t>Nonligated Luminal A</t>
  </si>
  <si>
    <t>Nonligated Media area</t>
  </si>
  <si>
    <t>7080-69</t>
  </si>
  <si>
    <t>Mean</t>
    <phoneticPr fontId="0"/>
  </si>
  <si>
    <t>Unligated Media area</t>
    <phoneticPr fontId="0"/>
  </si>
  <si>
    <t>C3HLDLR-/-</t>
    <phoneticPr fontId="0"/>
  </si>
  <si>
    <t>SE</t>
    <phoneticPr fontId="0"/>
  </si>
  <si>
    <t>C3HapoE-/-</t>
    <phoneticPr fontId="0"/>
  </si>
  <si>
    <t>Medial area</t>
  </si>
  <si>
    <t>G*80</t>
  </si>
  <si>
    <t>G5</t>
  </si>
  <si>
    <t>H5</t>
  </si>
  <si>
    <t>A6</t>
  </si>
  <si>
    <t>B6</t>
  </si>
  <si>
    <t>C6</t>
  </si>
  <si>
    <t>D6</t>
  </si>
  <si>
    <t>8031-109</t>
  </si>
  <si>
    <t>E6</t>
  </si>
  <si>
    <t>8031-110</t>
  </si>
  <si>
    <t>F6</t>
  </si>
  <si>
    <t>9239-150</t>
  </si>
  <si>
    <t>G6</t>
  </si>
  <si>
    <t>H6</t>
  </si>
  <si>
    <t>C3HAppe</t>
  </si>
  <si>
    <t>C5</t>
  </si>
  <si>
    <t>D5</t>
  </si>
  <si>
    <t>E5</t>
  </si>
  <si>
    <t>F5</t>
  </si>
  <si>
    <t>9411-54</t>
  </si>
  <si>
    <t>A7</t>
  </si>
  <si>
    <t>B7</t>
  </si>
  <si>
    <t>C7</t>
  </si>
  <si>
    <t>9485-157</t>
  </si>
  <si>
    <t>D7</t>
  </si>
  <si>
    <t>Date: 2-10-2023</t>
  </si>
  <si>
    <t>E7</t>
  </si>
  <si>
    <t>F7</t>
  </si>
  <si>
    <t>G7</t>
  </si>
  <si>
    <t>H7</t>
  </si>
  <si>
    <t>Apoe-/-: chow vs Western</t>
  </si>
  <si>
    <t>Ldlr-/-: chow vs Western</t>
  </si>
  <si>
    <t xml:space="preserve">Morphometric measurement of  ligated left common carotid artery and contralateral right common carotid artery of C3H-Ldlr-/- and C3H-Apoe-/- mice. </t>
  </si>
  <si>
    <t xml:space="preserve">Morphometric measurement of  ligated left common carotid artery and contralateral right common carotid artery of C3H-Ldlr-/- mice. </t>
  </si>
  <si>
    <t xml:space="preserve">Morphometric measurement of  ligated left common carotid artery and contralateral right common carotid artery of C3H-Apoe-/- mice. </t>
  </si>
  <si>
    <t>Plasma malondialdehyde (MDA)  levels of C3H-Ldlr-/- and C3H-Apoe-/- mice</t>
  </si>
  <si>
    <t>Plasma MCP-1  levels of C3H-Ldlr-/- and C3H-Apoe-/- mice</t>
  </si>
  <si>
    <t xml:space="preserve">Small dense LDL concentrtion determined by ELISA in supernatant after precipitation with HDL reagent </t>
  </si>
  <si>
    <t>Date: 10/18/2022, 10/20/2022</t>
  </si>
  <si>
    <t>Date: 10/7/2022</t>
  </si>
  <si>
    <t>Date: Date: August 10,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</si>
</sst>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_);[Red]\(0\)"/>
    <numFmt numFmtId="165" formatCode="0.00000000"/>
    <numFmt numFmtId="166" formatCode="0.0"/>
  </numFmts>
  <fonts count="34">
    <font>
      <sz val="12"/>
      <color theme="1"/>
      <name val="Calibri"/>
      <charset val="12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6"/>
      <name val="Calibri"/>
      <family val="3"/>
      <charset val="128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3"/>
      <charset val="128"/>
      <scheme val="minor"/>
    </font>
    <font>
      <sz val="11"/>
      <color theme="1"/>
      <name val="Calibri"/>
      <family val="3"/>
      <charset val="128"/>
      <scheme val="minor"/>
    </font>
    <font>
      <i/>
      <sz val="11"/>
      <color theme="1"/>
      <name val="Calibri"/>
      <family val="2"/>
      <scheme val="minor"/>
    </font>
    <font>
      <b/>
      <sz val="12"/>
      <name val="Geneva"/>
      <family val="2"/>
    </font>
    <font>
      <sz val="12"/>
      <name val="Geneva"/>
      <family val="2"/>
    </font>
    <font>
      <b/>
      <i/>
      <sz val="10"/>
      <name val="Genev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name val="Geneva"/>
      <family val="2"/>
    </font>
    <font>
      <b/>
      <sz val="10"/>
      <name val="Geneva"/>
      <family val="2"/>
    </font>
    <font>
      <sz val="11"/>
      <color rgb="FFC00000"/>
      <name val="Calibri"/>
      <family val="2"/>
      <scheme val="minor"/>
    </font>
    <font>
      <b/>
      <i/>
      <sz val="10"/>
      <name val="Geneva"/>
      <family val="2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4" fillId="0" borderId="0"/>
  </cellStyleXfs>
  <cellXfs count="158">
    <xf numFmtId="0" fontId="0" fillId="0" borderId="0" xfId="0">
      <alignment vertical="center"/>
    </xf>
    <xf numFmtId="0" fontId="4" fillId="0" borderId="1" xfId="0" applyFont="1" applyBorder="1" applyAlignment="1"/>
    <xf numFmtId="49" fontId="0" fillId="0" borderId="1" xfId="0" applyNumberFormat="1" applyBorder="1" applyAlignment="1"/>
    <xf numFmtId="0" fontId="0" fillId="0" borderId="1" xfId="0" applyBorder="1" applyAlignment="1"/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1" fontId="0" fillId="0" borderId="1" xfId="0" applyNumberFormat="1" applyBorder="1" applyAlignment="1"/>
    <xf numFmtId="0" fontId="6" fillId="0" borderId="1" xfId="0" applyFont="1" applyBorder="1" applyAlignment="1"/>
    <xf numFmtId="0" fontId="0" fillId="0" borderId="2" xfId="0" applyBorder="1" applyAlignment="1"/>
    <xf numFmtId="1" fontId="5" fillId="0" borderId="1" xfId="0" applyNumberFormat="1" applyFont="1" applyBorder="1" applyAlignment="1"/>
    <xf numFmtId="1" fontId="0" fillId="0" borderId="1" xfId="0" applyNumberFormat="1" applyBorder="1">
      <alignment vertical="center"/>
    </xf>
    <xf numFmtId="1" fontId="5" fillId="0" borderId="1" xfId="0" applyNumberFormat="1" applyFont="1" applyBorder="1" applyAlignment="1">
      <alignment horizontal="left"/>
    </xf>
    <xf numFmtId="0" fontId="6" fillId="0" borderId="2" xfId="0" applyFont="1" applyBorder="1" applyAlignment="1"/>
    <xf numFmtId="1" fontId="5" fillId="0" borderId="1" xfId="0" applyNumberFormat="1" applyFont="1" applyBorder="1" applyAlignment="1">
      <alignment horizontal="right"/>
    </xf>
    <xf numFmtId="164" fontId="0" fillId="0" borderId="1" xfId="0" applyNumberFormat="1" applyBorder="1">
      <alignment vertic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/>
    <xf numFmtId="0" fontId="7" fillId="0" borderId="1" xfId="0" applyFont="1" applyBorder="1" applyAlignment="1">
      <alignment horizontal="left"/>
    </xf>
    <xf numFmtId="0" fontId="5" fillId="0" borderId="1" xfId="4" applyFont="1" applyBorder="1" applyAlignment="1">
      <alignment horizontal="left"/>
    </xf>
    <xf numFmtId="14" fontId="5" fillId="0" borderId="1" xfId="4" applyNumberFormat="1" applyFont="1" applyBorder="1" applyAlignment="1">
      <alignment horizontal="left"/>
    </xf>
    <xf numFmtId="0" fontId="8" fillId="0" borderId="1" xfId="2" applyFont="1" applyBorder="1" applyAlignment="1">
      <alignment horizontal="left"/>
    </xf>
    <xf numFmtId="0" fontId="4" fillId="0" borderId="2" xfId="0" applyFont="1" applyBorder="1" applyAlignment="1"/>
    <xf numFmtId="49" fontId="0" fillId="0" borderId="2" xfId="0" applyNumberFormat="1" applyBorder="1" applyAlignment="1"/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>
      <alignment horizontal="right" vertical="center"/>
    </xf>
    <xf numFmtId="1" fontId="6" fillId="0" borderId="0" xfId="0" applyNumberFormat="1" applyFont="1" applyAlignment="1"/>
    <xf numFmtId="0" fontId="5" fillId="0" borderId="1" xfId="2" applyFont="1" applyBorder="1" applyAlignment="1">
      <alignment horizontal="right"/>
    </xf>
    <xf numFmtId="0" fontId="0" fillId="0" borderId="0" xfId="0" applyAlignment="1"/>
    <xf numFmtId="0" fontId="7" fillId="0" borderId="3" xfId="0" applyFont="1" applyBorder="1" applyAlignment="1">
      <alignment horizontal="left"/>
    </xf>
    <xf numFmtId="0" fontId="9" fillId="0" borderId="0" xfId="0" applyFont="1" applyAlignment="1"/>
    <xf numFmtId="0" fontId="0" fillId="0" borderId="3" xfId="0" applyBorder="1" applyAlignment="1">
      <alignment horizontal="right" vertical="center"/>
    </xf>
    <xf numFmtId="0" fontId="0" fillId="0" borderId="4" xfId="0" applyBorder="1">
      <alignment vertical="center"/>
    </xf>
    <xf numFmtId="164" fontId="0" fillId="0" borderId="3" xfId="0" applyNumberFormat="1" applyBorder="1" applyAlignment="1">
      <alignment horizontal="right" vertical="center"/>
    </xf>
    <xf numFmtId="0" fontId="10" fillId="0" borderId="0" xfId="0" applyFont="1" applyAlignment="1"/>
    <xf numFmtId="1" fontId="10" fillId="0" borderId="0" xfId="0" applyNumberFormat="1" applyFont="1" applyAlignment="1"/>
    <xf numFmtId="0" fontId="5" fillId="0" borderId="1" xfId="2" applyFont="1" applyBorder="1" applyAlignment="1">
      <alignment horizontal="left"/>
    </xf>
    <xf numFmtId="0" fontId="5" fillId="0" borderId="1" xfId="1" applyFont="1" applyBorder="1"/>
    <xf numFmtId="14" fontId="5" fillId="0" borderId="1" xfId="2" applyNumberFormat="1" applyFont="1" applyBorder="1" applyAlignment="1">
      <alignment horizontal="left"/>
    </xf>
    <xf numFmtId="49" fontId="5" fillId="0" borderId="0" xfId="1" applyNumberFormat="1" applyFont="1"/>
    <xf numFmtId="49" fontId="0" fillId="0" borderId="0" xfId="0" applyNumberFormat="1">
      <alignment vertical="center"/>
    </xf>
    <xf numFmtId="0" fontId="5" fillId="0" borderId="0" xfId="4" applyFont="1" applyAlignment="1">
      <alignment horizontal="left"/>
    </xf>
    <xf numFmtId="14" fontId="5" fillId="0" borderId="0" xfId="4" applyNumberFormat="1" applyFont="1" applyAlignment="1">
      <alignment horizontal="left"/>
    </xf>
    <xf numFmtId="49" fontId="5" fillId="0" borderId="0" xfId="3" applyNumberFormat="1" applyFont="1"/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4" fontId="8" fillId="0" borderId="1" xfId="0" applyNumberFormat="1" applyFont="1" applyBorder="1" applyAlignment="1">
      <alignment horizontal="left"/>
    </xf>
    <xf numFmtId="1" fontId="5" fillId="0" borderId="1" xfId="2" applyNumberFormat="1" applyFont="1" applyBorder="1" applyAlignment="1">
      <alignment horizontal="left"/>
    </xf>
    <xf numFmtId="0" fontId="11" fillId="0" borderId="1" xfId="2" applyFont="1" applyBorder="1" applyAlignment="1">
      <alignment horizontal="left"/>
    </xf>
    <xf numFmtId="1" fontId="5" fillId="0" borderId="1" xfId="0" applyNumberFormat="1" applyFont="1" applyBorder="1">
      <alignment vertical="center"/>
    </xf>
    <xf numFmtId="0" fontId="11" fillId="0" borderId="0" xfId="4" applyFont="1" applyAlignment="1">
      <alignment horizontal="left"/>
    </xf>
    <xf numFmtId="1" fontId="5" fillId="0" borderId="0" xfId="0" applyNumberFormat="1" applyFont="1" applyAlignment="1">
      <alignment horizontal="left"/>
    </xf>
    <xf numFmtId="1" fontId="5" fillId="0" borderId="1" xfId="1" applyNumberFormat="1" applyFont="1" applyBorder="1"/>
    <xf numFmtId="164" fontId="5" fillId="0" borderId="0" xfId="0" applyNumberFormat="1" applyFont="1" applyAlignment="1">
      <alignment horizontal="right"/>
    </xf>
    <xf numFmtId="0" fontId="5" fillId="0" borderId="0" xfId="0" applyFont="1" applyAlignment="1"/>
    <xf numFmtId="164" fontId="5" fillId="0" borderId="0" xfId="0" applyNumberFormat="1" applyFont="1" applyAlignment="1"/>
    <xf numFmtId="1" fontId="0" fillId="0" borderId="2" xfId="0" applyNumberFormat="1" applyBorder="1" applyAlignment="1"/>
    <xf numFmtId="49" fontId="5" fillId="0" borderId="1" xfId="3" applyNumberFormat="1" applyFont="1" applyBorder="1"/>
    <xf numFmtId="14" fontId="5" fillId="0" borderId="1" xfId="1" applyNumberFormat="1" applyFont="1" applyBorder="1"/>
    <xf numFmtId="49" fontId="5" fillId="0" borderId="1" xfId="1" applyNumberFormat="1" applyFont="1" applyBorder="1"/>
    <xf numFmtId="0" fontId="11" fillId="0" borderId="1" xfId="4" applyFont="1" applyBorder="1" applyAlignment="1">
      <alignment horizontal="left"/>
    </xf>
    <xf numFmtId="49" fontId="5" fillId="0" borderId="1" xfId="4" applyNumberFormat="1" applyFont="1" applyBorder="1" applyAlignment="1">
      <alignment horizontal="left"/>
    </xf>
    <xf numFmtId="0" fontId="12" fillId="0" borderId="1" xfId="4" applyFont="1" applyBorder="1" applyAlignment="1">
      <alignment horizontal="left"/>
    </xf>
    <xf numFmtId="49" fontId="0" fillId="0" borderId="0" xfId="0" applyNumberFormat="1" applyAlignment="1">
      <alignment vertical="center" wrapText="1"/>
    </xf>
    <xf numFmtId="0" fontId="10" fillId="0" borderId="0" xfId="0" applyFont="1">
      <alignment vertical="center"/>
    </xf>
    <xf numFmtId="0" fontId="0" fillId="0" borderId="5" xfId="0" applyBorder="1">
      <alignment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16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16" fillId="0" borderId="14" xfId="0" applyFont="1" applyBorder="1" applyAlignment="1">
      <alignment horizontal="center" vertical="center"/>
    </xf>
    <xf numFmtId="0" fontId="17" fillId="0" borderId="0" xfId="0" applyFont="1">
      <alignment vertical="center"/>
    </xf>
    <xf numFmtId="164" fontId="17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left"/>
    </xf>
    <xf numFmtId="164" fontId="0" fillId="0" borderId="0" xfId="0" applyNumberFormat="1">
      <alignment vertical="center"/>
    </xf>
    <xf numFmtId="164" fontId="17" fillId="0" borderId="0" xfId="0" applyNumberFormat="1" applyFont="1">
      <alignment vertical="center"/>
    </xf>
    <xf numFmtId="0" fontId="7" fillId="0" borderId="0" xfId="0" applyFont="1" applyAlignment="1">
      <alignment horizontal="left"/>
    </xf>
    <xf numFmtId="0" fontId="19" fillId="0" borderId="6" xfId="0" applyFont="1" applyBorder="1" applyAlignment="1">
      <alignment horizontal="center"/>
    </xf>
    <xf numFmtId="0" fontId="0" fillId="0" borderId="5" xfId="0" applyBorder="1" applyAlignment="1"/>
    <xf numFmtId="165" fontId="0" fillId="0" borderId="0" xfId="0" applyNumberFormat="1" applyAlignment="1"/>
    <xf numFmtId="0" fontId="16" fillId="0" borderId="6" xfId="0" applyFont="1" applyBorder="1" applyAlignment="1">
      <alignment horizontal="center"/>
    </xf>
    <xf numFmtId="0" fontId="0" fillId="2" borderId="0" xfId="0" applyFill="1" applyAlignment="1"/>
    <xf numFmtId="0" fontId="3" fillId="0" borderId="0" xfId="0" applyFont="1" applyAlignment="1"/>
    <xf numFmtId="0" fontId="20" fillId="0" borderId="1" xfId="0" applyFont="1" applyBorder="1" applyAlignment="1"/>
    <xf numFmtId="0" fontId="21" fillId="0" borderId="1" xfId="0" applyFont="1" applyBorder="1" applyAlignment="1"/>
    <xf numFmtId="0" fontId="22" fillId="0" borderId="1" xfId="0" applyFont="1" applyBorder="1" applyAlignment="1"/>
    <xf numFmtId="0" fontId="22" fillId="0" borderId="1" xfId="0" applyFont="1" applyBorder="1" applyAlignment="1">
      <alignment horizontal="center"/>
    </xf>
    <xf numFmtId="14" fontId="0" fillId="0" borderId="1" xfId="0" applyNumberFormat="1" applyBorder="1" applyAlignment="1"/>
    <xf numFmtId="0" fontId="19" fillId="0" borderId="0" xfId="0" applyFont="1" applyAlignment="1">
      <alignment horizontal="center"/>
    </xf>
    <xf numFmtId="0" fontId="23" fillId="0" borderId="1" xfId="0" applyFont="1" applyBorder="1" applyAlignment="1"/>
    <xf numFmtId="0" fontId="24" fillId="0" borderId="1" xfId="0" applyFont="1" applyBorder="1" applyAlignment="1"/>
    <xf numFmtId="2" fontId="25" fillId="0" borderId="0" xfId="0" applyNumberFormat="1" applyFont="1" applyAlignment="1"/>
    <xf numFmtId="0" fontId="25" fillId="0" borderId="0" xfId="0" applyFont="1" applyAlignment="1"/>
    <xf numFmtId="0" fontId="25" fillId="0" borderId="1" xfId="0" applyFont="1" applyBorder="1" applyAlignment="1"/>
    <xf numFmtId="0" fontId="26" fillId="0" borderId="1" xfId="0" applyFont="1" applyBorder="1" applyAlignment="1"/>
    <xf numFmtId="0" fontId="27" fillId="0" borderId="0" xfId="0" applyFont="1" applyAlignment="1"/>
    <xf numFmtId="0" fontId="28" fillId="0" borderId="0" xfId="0" applyFont="1" applyAlignment="1"/>
    <xf numFmtId="0" fontId="0" fillId="0" borderId="3" xfId="0" applyBorder="1" applyAlignment="1"/>
    <xf numFmtId="166" fontId="0" fillId="0" borderId="0" xfId="0" applyNumberFormat="1" applyAlignment="1"/>
    <xf numFmtId="166" fontId="3" fillId="0" borderId="0" xfId="0" applyNumberFormat="1" applyFont="1" applyAlignment="1"/>
    <xf numFmtId="0" fontId="3" fillId="0" borderId="0" xfId="0" applyFont="1">
      <alignment vertical="center"/>
    </xf>
    <xf numFmtId="0" fontId="7" fillId="0" borderId="0" xfId="0" applyFont="1">
      <alignment vertical="center"/>
    </xf>
    <xf numFmtId="1" fontId="0" fillId="0" borderId="0" xfId="0" applyNumberFormat="1" applyAlignment="1">
      <alignment horizontal="left" vertical="center"/>
    </xf>
    <xf numFmtId="0" fontId="4" fillId="0" borderId="0" xfId="0" applyFont="1" applyAlignment="1"/>
    <xf numFmtId="0" fontId="29" fillId="0" borderId="1" xfId="0" applyFont="1" applyBorder="1" applyAlignment="1"/>
    <xf numFmtId="166" fontId="30" fillId="0" borderId="1" xfId="0" applyNumberFormat="1" applyFont="1" applyBorder="1" applyAlignment="1"/>
    <xf numFmtId="166" fontId="29" fillId="0" borderId="1" xfId="0" applyNumberFormat="1" applyFont="1" applyBorder="1" applyAlignment="1"/>
    <xf numFmtId="166" fontId="6" fillId="0" borderId="0" xfId="0" applyNumberFormat="1" applyFont="1" applyAlignment="1"/>
    <xf numFmtId="166" fontId="31" fillId="0" borderId="1" xfId="0" applyNumberFormat="1" applyFont="1" applyBorder="1" applyAlignment="1"/>
    <xf numFmtId="166" fontId="0" fillId="0" borderId="1" xfId="0" applyNumberFormat="1" applyBorder="1" applyAlignment="1"/>
    <xf numFmtId="0" fontId="31" fillId="0" borderId="1" xfId="0" applyFont="1" applyBorder="1" applyAlignment="1"/>
    <xf numFmtId="166" fontId="31" fillId="0" borderId="0" xfId="0" applyNumberFormat="1" applyFont="1" applyAlignment="1"/>
    <xf numFmtId="166" fontId="32" fillId="0" borderId="1" xfId="0" applyNumberFormat="1" applyFont="1" applyBorder="1" applyAlignment="1"/>
    <xf numFmtId="0" fontId="0" fillId="0" borderId="15" xfId="0" applyBorder="1" applyAlignment="1"/>
    <xf numFmtId="0" fontId="24" fillId="0" borderId="15" xfId="0" applyFont="1" applyBorder="1" applyAlignment="1"/>
    <xf numFmtId="166" fontId="0" fillId="0" borderId="15" xfId="0" applyNumberFormat="1" applyBorder="1" applyAlignment="1"/>
    <xf numFmtId="0" fontId="33" fillId="0" borderId="1" xfId="0" applyFont="1" applyBorder="1" applyAlignment="1"/>
    <xf numFmtId="0" fontId="30" fillId="0" borderId="1" xfId="0" applyFont="1" applyBorder="1" applyAlignment="1"/>
    <xf numFmtId="166" fontId="24" fillId="0" borderId="1" xfId="0" applyNumberFormat="1" applyFont="1" applyBorder="1" applyAlignment="1"/>
    <xf numFmtId="166" fontId="0" fillId="0" borderId="1" xfId="0" applyNumberFormat="1" applyBorder="1" applyAlignment="1">
      <alignment horizontal="left"/>
    </xf>
    <xf numFmtId="166" fontId="6" fillId="0" borderId="1" xfId="0" applyNumberFormat="1" applyFont="1" applyBorder="1" applyAlignment="1"/>
    <xf numFmtId="0" fontId="3" fillId="0" borderId="1" xfId="0" applyFont="1" applyBorder="1" applyAlignment="1"/>
    <xf numFmtId="166" fontId="3" fillId="0" borderId="1" xfId="0" applyNumberFormat="1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1" fontId="0" fillId="0" borderId="0" xfId="0" applyNumberFormat="1">
      <alignment vertical="center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1" fontId="3" fillId="0" borderId="1" xfId="0" applyNumberFormat="1" applyFont="1" applyBorder="1" applyAlignment="1">
      <alignment horizontal="right"/>
    </xf>
    <xf numFmtId="1" fontId="6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19" fillId="0" borderId="6" xfId="0" applyFont="1" applyBorder="1" applyAlignment="1">
      <alignment horizontal="center" vertical="center"/>
    </xf>
    <xf numFmtId="1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Alignment="1"/>
    <xf numFmtId="0" fontId="1" fillId="0" borderId="0" xfId="0" applyFont="1" applyAlignment="1"/>
  </cellXfs>
  <cellStyles count="5">
    <cellStyle name="Normal" xfId="0" builtinId="0"/>
    <cellStyle name="常规 10" xfId="4" xr:uid="{00000000-0005-0000-0000-000001000000}"/>
    <cellStyle name="常规 12 2" xfId="1" xr:uid="{00000000-0005-0000-0000-000002000000}"/>
    <cellStyle name="常规 14" xfId="3" xr:uid="{00000000-0005-0000-0000-000003000000}"/>
    <cellStyle name="常规 2" xfId="2" xr:uid="{00000000-0005-0000-0000-000004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'Carotid_LDLR vs Apoe'!$Q$16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'Carotid_LDLR vs Apoe'!$R$20:$U$20</c:f>
                <c:numCache>
                  <c:formatCode>General</c:formatCode>
                  <c:ptCount val="4"/>
                  <c:pt idx="0">
                    <c:v>3369.5651852187871</c:v>
                  </c:pt>
                  <c:pt idx="1">
                    <c:v>3050.1649031586512</c:v>
                  </c:pt>
                  <c:pt idx="2">
                    <c:v>1313.389259417796</c:v>
                  </c:pt>
                  <c:pt idx="3">
                    <c:v>2706.0960610471361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'Carotid_LDLR vs Apoe'!$R$15:$U$15</c:f>
              <c:strCache>
                <c:ptCount val="4"/>
                <c:pt idx="0">
                  <c:v>EEL</c:v>
                </c:pt>
                <c:pt idx="1">
                  <c:v>IEL</c:v>
                </c:pt>
                <c:pt idx="2">
                  <c:v>Medial area</c:v>
                </c:pt>
                <c:pt idx="3">
                  <c:v>Lesion area</c:v>
                </c:pt>
              </c:strCache>
            </c:strRef>
          </c:cat>
          <c:val>
            <c:numRef>
              <c:f>'Carotid_LDLR vs Apoe'!$R$16:$U$16</c:f>
              <c:numCache>
                <c:formatCode>0_);[Red]\(0\)</c:formatCode>
                <c:ptCount val="4"/>
                <c:pt idx="0">
                  <c:v>98473.359972264094</c:v>
                </c:pt>
                <c:pt idx="1">
                  <c:v>77075.91583570365</c:v>
                </c:pt>
                <c:pt idx="2">
                  <c:v>21397.444136560516</c:v>
                </c:pt>
                <c:pt idx="3">
                  <c:v>68720.845821815965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C-0E4F-97E4-F92AF431F30B}"/>
            </c:ext>
          </c:extLst>
        </c:ser>
        <c:ser>
          <c:idx val="1"/>
          <c:order val="1"/>
          <c:tx>
            <c:strRef>
              <c:f>'Carotid_LDLR vs Apoe'!$Q$17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2222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'Carotid_LDLR vs Apoe'!$R$21:$U$21</c:f>
                <c:numCache>
                  <c:formatCode>General</c:formatCode>
                  <c:ptCount val="4"/>
                  <c:pt idx="0">
                    <c:v>9170.6525149119661</c:v>
                  </c:pt>
                  <c:pt idx="1">
                    <c:v>7327.1229840561518</c:v>
                  </c:pt>
                  <c:pt idx="2">
                    <c:v>3631.1008646690789</c:v>
                  </c:pt>
                  <c:pt idx="3">
                    <c:v>8145.7916528842989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'Carotid_LDLR vs Apoe'!$R$15:$U$15</c:f>
              <c:strCache>
                <c:ptCount val="4"/>
                <c:pt idx="0">
                  <c:v>EEL</c:v>
                </c:pt>
                <c:pt idx="1">
                  <c:v>IEL</c:v>
                </c:pt>
                <c:pt idx="2">
                  <c:v>Medial area</c:v>
                </c:pt>
                <c:pt idx="3">
                  <c:v>Lesion area</c:v>
                </c:pt>
              </c:strCache>
            </c:strRef>
          </c:cat>
          <c:val>
            <c:numRef>
              <c:f>'Carotid_LDLR vs Apoe'!$R$17:$U$17</c:f>
              <c:numCache>
                <c:formatCode>0_);[Red]\(0\)</c:formatCode>
                <c:ptCount val="4"/>
                <c:pt idx="0">
                  <c:v>98472.728715823032</c:v>
                </c:pt>
                <c:pt idx="1">
                  <c:v>70672.539427410476</c:v>
                </c:pt>
                <c:pt idx="2">
                  <c:v>27800.189288412614</c:v>
                </c:pt>
                <c:pt idx="3">
                  <c:v>47472.243170813774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C-0E4F-97E4-F92AF431F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378368"/>
        <c:axId val="470379904"/>
      </c:barChart>
      <c:catAx>
        <c:axId val="47037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379904"/>
        <c:crosses val="autoZero"/>
        <c:auto val="1"/>
        <c:lblAlgn val="ctr"/>
        <c:lblOffset val="100"/>
        <c:noMultiLvlLbl val="0"/>
      </c:catAx>
      <c:valAx>
        <c:axId val="470379904"/>
        <c:scaling>
          <c:orientation val="minMax"/>
        </c:scaling>
        <c:delete val="0"/>
        <c:axPos val="l"/>
        <c:numFmt formatCode="0_);[Red]\(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378368"/>
        <c:crosses val="autoZero"/>
        <c:crossBetween val="between"/>
      </c:valAx>
      <c:spPr>
        <a:noFill/>
        <a:ln w="2222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33709705996728"/>
          <c:y val="6.2495271241582807E-2"/>
          <c:w val="0.11931960689114034"/>
          <c:h val="0.1803812970955675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2594050743657"/>
          <c:y val="3.9560002916302128E-2"/>
          <c:w val="0.76482349081364831"/>
          <c:h val="0.828603820355788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'MCP-1 summary'!$T$21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'MCP-1 summary'!$U$25:$V$25</c:f>
                <c:numCache>
                  <c:formatCode>General</c:formatCode>
                  <c:ptCount val="2"/>
                  <c:pt idx="0">
                    <c:v>9.3839837459601583</c:v>
                  </c:pt>
                  <c:pt idx="1">
                    <c:v>17.240090530670017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'MCP-1 summary'!$U$20:$V$20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'MCP-1 summary'!$U$21:$V$21</c:f>
              <c:numCache>
                <c:formatCode>General</c:formatCode>
                <c:ptCount val="2"/>
                <c:pt idx="0">
                  <c:v>39.768666666666661</c:v>
                </c:pt>
                <c:pt idx="1">
                  <c:v>84.784666666666666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2-4107-8D1D-4D73C47029D6}"/>
            </c:ext>
          </c:extLst>
        </c:ser>
        <c:ser>
          <c:idx val="1"/>
          <c:order val="1"/>
          <c:tx>
            <c:strRef>
              <c:f>'MCP-1 summary'!$T$22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2222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'MCP-1 summary'!$U$26:$V$26</c:f>
                <c:numCache>
                  <c:formatCode>General</c:formatCode>
                  <c:ptCount val="2"/>
                  <c:pt idx="0">
                    <c:v>7.5713990563905007</c:v>
                  </c:pt>
                  <c:pt idx="1">
                    <c:v>13.928564453522084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'MCP-1 summary'!$U$20:$V$20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'MCP-1 summary'!$U$22:$V$22</c:f>
              <c:numCache>
                <c:formatCode>General</c:formatCode>
                <c:ptCount val="2"/>
                <c:pt idx="0">
                  <c:v>73.685933333333338</c:v>
                </c:pt>
                <c:pt idx="1">
                  <c:v>141.83448717948718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2-4107-8D1D-4D73C4702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147520"/>
        <c:axId val="481153408"/>
      </c:barChart>
      <c:catAx>
        <c:axId val="481147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81153408"/>
        <c:crosses val="autoZero"/>
        <c:auto val="1"/>
        <c:lblAlgn val="ctr"/>
        <c:lblOffset val="100"/>
        <c:noMultiLvlLbl val="0"/>
      </c:catAx>
      <c:valAx>
        <c:axId val="481153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81147520"/>
        <c:crosses val="autoZero"/>
        <c:crossBetween val="between"/>
        <c:majorUnit val="40"/>
      </c:valAx>
      <c:spPr>
        <a:ln w="222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929265091863517"/>
          <c:y val="0.11998651210265383"/>
          <c:w val="0.16080599300087489"/>
          <c:h val="0.18984762321376492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C3HLDLR vs C3HApoE Western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'Aortic root lesion'!$T$4</c:f>
              <c:strCache>
                <c:ptCount val="1"/>
                <c:pt idx="0">
                  <c:v>C3HLDLR-/-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plus"/>
            <c:errValType val="cust"/>
            <c:noEndCap val="0"/>
            <c:plus>
              <c:numRef>
                <c:f>[3]Summary2!$T$23</c:f>
                <c:numCache>
                  <c:formatCode>General</c:formatCode>
                  <c:ptCount val="1"/>
                  <c:pt idx="0">
                    <c:v>50170.685000000005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'Aortic root lesion'!$S$5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'Aortic root lesion'!$T$5</c:f>
              <c:numCache>
                <c:formatCode>General</c:formatCode>
                <c:ptCount val="1"/>
                <c:pt idx="0">
                  <c:v>134844.60625000001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72-3B4E-939C-AE81995790FB}"/>
            </c:ext>
          </c:extLst>
        </c:ser>
        <c:ser>
          <c:idx val="1"/>
          <c:order val="1"/>
          <c:tx>
            <c:strRef>
              <c:f>'Aortic root lesion'!$U$4</c:f>
              <c:strCache>
                <c:ptCount val="1"/>
                <c:pt idx="0">
                  <c:v>C3HApoe-/-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D72-3B4E-939C-AE81995790FB}"/>
              </c:ext>
            </c:extLst>
          </c:dPt>
          <c:dLbls>
            <c:delete val="1"/>
          </c:dLbls>
          <c:errBars>
            <c:errBarType val="plus"/>
            <c:errValType val="cust"/>
            <c:noEndCap val="0"/>
            <c:plus>
              <c:numRef>
                <c:f>[3]Summary2!$T$24</c:f>
                <c:numCache>
                  <c:formatCode>General</c:formatCode>
                  <c:ptCount val="1"/>
                  <c:pt idx="0">
                    <c:v>7483.0627880424017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'Aortic root lesion'!$S$5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'Aortic root lesion'!$U$5</c:f>
              <c:numCache>
                <c:formatCode>General</c:formatCode>
                <c:ptCount val="1"/>
                <c:pt idx="0">
                  <c:v>50170.685000000005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72-3B4E-939C-AE81995790F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8280064"/>
        <c:axId val="468281600"/>
      </c:barChart>
      <c:catAx>
        <c:axId val="46828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281600"/>
        <c:crosses val="autoZero"/>
        <c:auto val="1"/>
        <c:lblAlgn val="ctr"/>
        <c:lblOffset val="100"/>
        <c:noMultiLvlLbl val="0"/>
      </c:catAx>
      <c:valAx>
        <c:axId val="4682816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2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C3HLDLR vs C3HApoE Chow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'Aortic root lesion'!$T$31</c:f>
              <c:strCache>
                <c:ptCount val="1"/>
                <c:pt idx="0">
                  <c:v>C3HLDLR-/-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plus"/>
            <c:errValType val="cust"/>
            <c:noEndCap val="0"/>
            <c:plus>
              <c:numRef>
                <c:f>[3]Summary2!$T$51</c:f>
                <c:numCache>
                  <c:formatCode>General</c:formatCode>
                  <c:ptCount val="1"/>
                  <c:pt idx="0">
                    <c:v>564.4741587097775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'Aortic root lesion'!$S$32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'Aortic root lesion'!$T$32</c:f>
              <c:numCache>
                <c:formatCode>General</c:formatCode>
                <c:ptCount val="1"/>
                <c:pt idx="0">
                  <c:v>2129.1442857142856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F-3848-AE8C-71879DEA73A1}"/>
            </c:ext>
          </c:extLst>
        </c:ser>
        <c:ser>
          <c:idx val="1"/>
          <c:order val="1"/>
          <c:tx>
            <c:strRef>
              <c:f>'Aortic root lesion'!$U$31</c:f>
              <c:strCache>
                <c:ptCount val="1"/>
                <c:pt idx="0">
                  <c:v>C3HApoe-/-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16F-3848-AE8C-71879DEA73A1}"/>
              </c:ext>
            </c:extLst>
          </c:dPt>
          <c:dLbls>
            <c:delete val="1"/>
          </c:dLbls>
          <c:errBars>
            <c:errBarType val="plus"/>
            <c:errValType val="cust"/>
            <c:noEndCap val="0"/>
            <c:plus>
              <c:numRef>
                <c:f>[3]Summary2!$T$52</c:f>
                <c:numCache>
                  <c:formatCode>General</c:formatCode>
                  <c:ptCount val="1"/>
                  <c:pt idx="0">
                    <c:v>637.84164482278675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'Aortic root lesion'!$S$32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'Aortic root lesion'!$U$32</c:f>
              <c:numCache>
                <c:formatCode>General</c:formatCode>
                <c:ptCount val="1"/>
                <c:pt idx="0">
                  <c:v>1446.6433333333334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6F-3848-AE8C-71879DEA73A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8412672"/>
        <c:axId val="468426752"/>
      </c:barChart>
      <c:catAx>
        <c:axId val="46841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426752"/>
        <c:crosses val="autoZero"/>
        <c:auto val="1"/>
        <c:lblAlgn val="ctr"/>
        <c:lblOffset val="100"/>
        <c:noMultiLvlLbl val="0"/>
      </c:catAx>
      <c:valAx>
        <c:axId val="4684267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41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3847331583552"/>
          <c:y val="6.2708151064450282E-2"/>
          <c:w val="0.75569816272965884"/>
          <c:h val="0.810085301837270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'Aortic root lesion'!$AC$19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'Aortic root lesion'!$AD$22:$AE$22</c:f>
                <c:numCache>
                  <c:formatCode>General</c:formatCode>
                  <c:ptCount val="2"/>
                  <c:pt idx="0">
                    <c:v>520.6097277703052</c:v>
                  </c:pt>
                  <c:pt idx="1">
                    <c:v>13439.257733220826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'Aortic root lesion'!$AD$18:$AE$18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'Aortic root lesion'!$AD$19:$AE$19</c:f>
              <c:numCache>
                <c:formatCode>General</c:formatCode>
                <c:ptCount val="2"/>
                <c:pt idx="0">
                  <c:v>1820.3936190476193</c:v>
                </c:pt>
                <c:pt idx="1">
                  <c:v>127385.85325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74-499D-B606-51AD49FE18B8}"/>
            </c:ext>
          </c:extLst>
        </c:ser>
        <c:ser>
          <c:idx val="1"/>
          <c:order val="1"/>
          <c:tx>
            <c:strRef>
              <c:f>'Aortic root lesion'!$AC$20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2222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'Aortic root lesion'!$AD$23:$AE$23</c:f>
                <c:numCache>
                  <c:formatCode>General</c:formatCode>
                  <c:ptCount val="2"/>
                  <c:pt idx="0">
                    <c:v>311.40201204045621</c:v>
                  </c:pt>
                  <c:pt idx="1">
                    <c:v>5074.8143831857451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'Aortic root lesion'!$AD$18:$AE$18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'Aortic root lesion'!$AD$20:$AE$20</c:f>
              <c:numCache>
                <c:formatCode>General</c:formatCode>
                <c:ptCount val="2"/>
                <c:pt idx="0">
                  <c:v>878.86166666666668</c:v>
                </c:pt>
                <c:pt idx="1">
                  <c:v>41541.682000000001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74-499D-B606-51AD49FE1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445440"/>
        <c:axId val="468455424"/>
      </c:barChart>
      <c:catAx>
        <c:axId val="468445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68455424"/>
        <c:crosses val="autoZero"/>
        <c:auto val="1"/>
        <c:lblAlgn val="ctr"/>
        <c:lblOffset val="100"/>
        <c:noMultiLvlLbl val="0"/>
      </c:catAx>
      <c:valAx>
        <c:axId val="468455424"/>
        <c:scaling>
          <c:orientation val="minMax"/>
          <c:max val="20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68445440"/>
        <c:crosses val="autoZero"/>
        <c:crossBetween val="between"/>
        <c:majorUnit val="5000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151487314085739"/>
          <c:y val="0.13850503062117236"/>
          <c:w val="0.16114170488605417"/>
          <c:h val="0.19139830391679452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'Small dense LDL-redo'!$V$45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'Small dense LDL-redo'!$W$49:$X$49</c:f>
                <c:numCache>
                  <c:formatCode>General</c:formatCode>
                  <c:ptCount val="2"/>
                  <c:pt idx="0">
                    <c:v>30.343817089409679</c:v>
                  </c:pt>
                  <c:pt idx="1">
                    <c:v>43.408179175078779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strRef>
              <c:f>'Small dense LDL-redo'!$W$44:$X$44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'Small dense LDL-redo'!$W$45:$X$45</c:f>
              <c:numCache>
                <c:formatCode>General</c:formatCode>
                <c:ptCount val="2"/>
                <c:pt idx="0">
                  <c:v>427.68</c:v>
                </c:pt>
                <c:pt idx="1">
                  <c:v>836.18117647058818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6E-8B40-9B75-0B1F5A86086D}"/>
            </c:ext>
          </c:extLst>
        </c:ser>
        <c:ser>
          <c:idx val="1"/>
          <c:order val="1"/>
          <c:tx>
            <c:strRef>
              <c:f>'Small dense LDL-redo'!$V$46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'Small dense LDL-redo'!$W$50:$X$50</c:f>
                <c:numCache>
                  <c:formatCode>General</c:formatCode>
                  <c:ptCount val="2"/>
                  <c:pt idx="0">
                    <c:v>50.572230588205912</c:v>
                  </c:pt>
                  <c:pt idx="1">
                    <c:v>37.553286348275407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strRef>
              <c:f>'Small dense LDL-redo'!$W$44:$X$44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'Small dense LDL-redo'!$W$46:$X$46</c:f>
              <c:numCache>
                <c:formatCode>General</c:formatCode>
                <c:ptCount val="2"/>
                <c:pt idx="0">
                  <c:v>480.4</c:v>
                </c:pt>
                <c:pt idx="1">
                  <c:v>678.17333333333329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6E-8B40-9B75-0B1F5A860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430976"/>
        <c:axId val="164432512"/>
      </c:barChart>
      <c:catAx>
        <c:axId val="164430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4432512"/>
        <c:crosses val="autoZero"/>
        <c:auto val="1"/>
        <c:lblAlgn val="ctr"/>
        <c:lblOffset val="100"/>
        <c:noMultiLvlLbl val="0"/>
      </c:catAx>
      <c:valAx>
        <c:axId val="164432512"/>
        <c:scaling>
          <c:orientation val="minMax"/>
          <c:max val="100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4430976"/>
        <c:crosses val="autoZero"/>
        <c:crossBetween val="between"/>
        <c:majorUnit val="200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76259842519685"/>
          <c:y val="0.12461614173228347"/>
          <c:w val="0.19026968503937008"/>
          <c:h val="0.17866360454943131"/>
        </c:manualLayout>
      </c:layout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'Carotid_LDLR vs Apoe'!$AG$16</c:f>
              <c:strCache>
                <c:ptCount val="1"/>
                <c:pt idx="0">
                  <c:v>C3HLDLR-/-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28-FC4C-9F4D-7DA0FD2CE016}"/>
              </c:ext>
            </c:extLst>
          </c:dPt>
          <c:errBars>
            <c:errBarType val="both"/>
            <c:errValType val="cust"/>
            <c:noEndCap val="0"/>
            <c:plus>
              <c:numRef>
                <c:f>'Carotid_LDLR vs Apoe'!$AH$20</c:f>
                <c:numCache>
                  <c:formatCode>General</c:formatCode>
                  <c:ptCount val="1"/>
                  <c:pt idx="0">
                    <c:v>940.99066115194455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'Carotid_LDLR vs Apoe'!$AH$15</c:f>
              <c:strCache>
                <c:ptCount val="1"/>
                <c:pt idx="0">
                  <c:v>Unligated Media area</c:v>
                </c:pt>
              </c:strCache>
            </c:strRef>
          </c:cat>
          <c:val>
            <c:numRef>
              <c:f>'Carotid_LDLR vs Apoe'!$AH$16</c:f>
              <c:numCache>
                <c:formatCode>General</c:formatCode>
                <c:ptCount val="1"/>
                <c:pt idx="0">
                  <c:v>18894.465849248088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D-A84F-A7F0-AE13700342F3}"/>
            </c:ext>
          </c:extLst>
        </c:ser>
        <c:ser>
          <c:idx val="1"/>
          <c:order val="1"/>
          <c:tx>
            <c:strRef>
              <c:f>'Carotid_LDLR vs Apoe'!$AG$17</c:f>
              <c:strCache>
                <c:ptCount val="1"/>
                <c:pt idx="0">
                  <c:v>C3Hapoe-/-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'Carotid_LDLR vs Apoe'!$AH$21</c:f>
                <c:numCache>
                  <c:formatCode>General</c:formatCode>
                  <c:ptCount val="1"/>
                  <c:pt idx="0">
                    <c:v>1180.159338066622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'Carotid_LDLR vs Apoe'!$AH$15</c:f>
              <c:strCache>
                <c:ptCount val="1"/>
                <c:pt idx="0">
                  <c:v>Unligated Media area</c:v>
                </c:pt>
              </c:strCache>
            </c:strRef>
          </c:cat>
          <c:val>
            <c:numRef>
              <c:f>'Carotid_LDLR vs Apoe'!$AH$17</c:f>
              <c:numCache>
                <c:formatCode>General</c:formatCode>
                <c:ptCount val="1"/>
                <c:pt idx="0">
                  <c:v>18972.534542653124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DD-A84F-A7F0-AE1370034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564864"/>
        <c:axId val="470566784"/>
      </c:barChart>
      <c:catAx>
        <c:axId val="47056486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Unligated</a:t>
                </a:r>
                <a:r>
                  <a:rPr lang="en-US" altLang="ja-JP" baseline="0"/>
                  <a:t> Media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470566784"/>
        <c:crosses val="autoZero"/>
        <c:auto val="1"/>
        <c:lblAlgn val="ctr"/>
        <c:lblOffset val="100"/>
        <c:noMultiLvlLbl val="0"/>
      </c:catAx>
      <c:valAx>
        <c:axId val="470566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6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'Carotid_LDLR vs Apoe'!$AK$16</c:f>
              <c:strCache>
                <c:ptCount val="1"/>
                <c:pt idx="0">
                  <c:v>Ligated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'Carotid_LDLR vs Apoe'!$AL$20:$AM$20</c:f>
                <c:numCache>
                  <c:formatCode>General</c:formatCode>
                  <c:ptCount val="2"/>
                  <c:pt idx="0">
                    <c:v>1313.389259417796</c:v>
                  </c:pt>
                  <c:pt idx="1">
                    <c:v>3631.1008646690789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'Carotid_LDLR vs Apoe'!$AL$15:$AM$15</c:f>
              <c:strCache>
                <c:ptCount val="2"/>
                <c:pt idx="0">
                  <c:v>Ldlr-/-</c:v>
                </c:pt>
                <c:pt idx="1">
                  <c:v>Apoe-/-</c:v>
                </c:pt>
              </c:strCache>
            </c:strRef>
          </c:cat>
          <c:val>
            <c:numRef>
              <c:f>'Carotid_LDLR vs Apoe'!$AL$16:$AM$16</c:f>
              <c:numCache>
                <c:formatCode>0_);[Red]\(0\)</c:formatCode>
                <c:ptCount val="2"/>
                <c:pt idx="0">
                  <c:v>21397.444136560516</c:v>
                </c:pt>
                <c:pt idx="1">
                  <c:v>27800.189288412614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38-964A-AC3C-25228E40CD13}"/>
            </c:ext>
          </c:extLst>
        </c:ser>
        <c:ser>
          <c:idx val="1"/>
          <c:order val="1"/>
          <c:tx>
            <c:strRef>
              <c:f>'Carotid_LDLR vs Apoe'!$AK$17</c:f>
              <c:strCache>
                <c:ptCount val="1"/>
                <c:pt idx="0">
                  <c:v>Unligated </c:v>
                </c:pt>
              </c:strCache>
            </c:strRef>
          </c:tx>
          <c:spPr>
            <a:solidFill>
              <a:schemeClr val="bg1"/>
            </a:solidFill>
            <a:ln w="222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'Carotid_LDLR vs Apoe'!$AL$21:$AM$21</c:f>
                <c:numCache>
                  <c:formatCode>General</c:formatCode>
                  <c:ptCount val="2"/>
                  <c:pt idx="0">
                    <c:v>940.99066115194455</c:v>
                  </c:pt>
                  <c:pt idx="1">
                    <c:v>1180.159338066622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'Carotid_LDLR vs Apoe'!$AL$15:$AM$15</c:f>
              <c:strCache>
                <c:ptCount val="2"/>
                <c:pt idx="0">
                  <c:v>Ldlr-/-</c:v>
                </c:pt>
                <c:pt idx="1">
                  <c:v>Apoe-/-</c:v>
                </c:pt>
              </c:strCache>
            </c:strRef>
          </c:cat>
          <c:val>
            <c:numRef>
              <c:f>'Carotid_LDLR vs Apoe'!$AL$17:$AM$17</c:f>
              <c:numCache>
                <c:formatCode>0_);[Red]\(0\)</c:formatCode>
                <c:ptCount val="2"/>
                <c:pt idx="0">
                  <c:v>18894.465849248088</c:v>
                </c:pt>
                <c:pt idx="1">
                  <c:v>18972.534542653124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38-964A-AC3C-25228E40C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606208"/>
        <c:axId val="470607744"/>
      </c:barChart>
      <c:catAx>
        <c:axId val="47060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607744"/>
        <c:crosses val="autoZero"/>
        <c:auto val="1"/>
        <c:lblAlgn val="ctr"/>
        <c:lblOffset val="100"/>
        <c:noMultiLvlLbl val="0"/>
      </c:catAx>
      <c:valAx>
        <c:axId val="470607744"/>
        <c:scaling>
          <c:orientation val="minMax"/>
          <c:max val="40000"/>
        </c:scaling>
        <c:delete val="0"/>
        <c:axPos val="l"/>
        <c:numFmt formatCode="0_);[Red]\(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606208"/>
        <c:crosses val="autoZero"/>
        <c:crossBetween val="between"/>
        <c:majorUnit val="10000"/>
      </c:valAx>
      <c:spPr>
        <a:noFill/>
        <a:ln w="22225">
          <a:solidFill>
            <a:schemeClr val="tx1"/>
          </a:solidFill>
        </a:ln>
        <a:effectLst/>
      </c:spPr>
    </c:plotArea>
    <c:legend>
      <c:legendPos val="tr"/>
      <c:layout>
        <c:manualLayout>
          <c:xMode val="edge"/>
          <c:yMode val="edge"/>
          <c:x val="0.14650958766762756"/>
          <c:y val="8.2079361047720428E-2"/>
          <c:w val="0.14761575221914047"/>
          <c:h val="0.138509891209300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'Carotid_LDLR vs Apoe'!$Q$43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'Carotid_LDLR vs Apoe'!$R$47:$S$47</c:f>
                <c:numCache>
                  <c:formatCode>General</c:formatCode>
                  <c:ptCount val="2"/>
                  <c:pt idx="0">
                    <c:v>1313.389259417796</c:v>
                  </c:pt>
                  <c:pt idx="1">
                    <c:v>2706.0960610471361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'Carotid_LDLR vs Apoe'!$R$42:$S$42</c:f>
              <c:strCache>
                <c:ptCount val="2"/>
                <c:pt idx="0">
                  <c:v>Medial area</c:v>
                </c:pt>
                <c:pt idx="1">
                  <c:v>Lesion area</c:v>
                </c:pt>
              </c:strCache>
            </c:strRef>
          </c:cat>
          <c:val>
            <c:numRef>
              <c:f>'Carotid_LDLR vs Apoe'!$R$43:$S$43</c:f>
              <c:numCache>
                <c:formatCode>0_);[Red]\(0\)</c:formatCode>
                <c:ptCount val="2"/>
                <c:pt idx="0">
                  <c:v>21397.444136560516</c:v>
                </c:pt>
                <c:pt idx="1">
                  <c:v>68720.845821815965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76-4444-AC34-B3126E2875A9}"/>
            </c:ext>
          </c:extLst>
        </c:ser>
        <c:ser>
          <c:idx val="1"/>
          <c:order val="1"/>
          <c:tx>
            <c:strRef>
              <c:f>'Carotid_LDLR vs Apoe'!$Q$44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2222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'Carotid_LDLR vs Apoe'!$R$48:$S$48</c:f>
                <c:numCache>
                  <c:formatCode>General</c:formatCode>
                  <c:ptCount val="2"/>
                  <c:pt idx="0">
                    <c:v>3631.1008646690789</c:v>
                  </c:pt>
                  <c:pt idx="1">
                    <c:v>8145.7916528842989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'Carotid_LDLR vs Apoe'!$R$42:$S$42</c:f>
              <c:strCache>
                <c:ptCount val="2"/>
                <c:pt idx="0">
                  <c:v>Medial area</c:v>
                </c:pt>
                <c:pt idx="1">
                  <c:v>Lesion area</c:v>
                </c:pt>
              </c:strCache>
            </c:strRef>
          </c:cat>
          <c:val>
            <c:numRef>
              <c:f>'Carotid_LDLR vs Apoe'!$R$44:$S$44</c:f>
              <c:numCache>
                <c:formatCode>0_);[Red]\(0\)</c:formatCode>
                <c:ptCount val="2"/>
                <c:pt idx="0">
                  <c:v>27800.189288412614</c:v>
                </c:pt>
                <c:pt idx="1">
                  <c:v>47472.243170813774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76-4444-AC34-B3126E287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757184"/>
        <c:axId val="471758720"/>
      </c:barChart>
      <c:catAx>
        <c:axId val="471757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471758720"/>
        <c:crosses val="autoZero"/>
        <c:auto val="1"/>
        <c:lblAlgn val="ctr"/>
        <c:lblOffset val="100"/>
        <c:noMultiLvlLbl val="0"/>
      </c:catAx>
      <c:valAx>
        <c:axId val="471758720"/>
        <c:scaling>
          <c:orientation val="minMax"/>
        </c:scaling>
        <c:delete val="0"/>
        <c:axPos val="l"/>
        <c:numFmt formatCode="0_);[Red]\(0\)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71757184"/>
        <c:crosses val="autoZero"/>
        <c:crossBetween val="between"/>
        <c:majorUnit val="20000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095931758530182"/>
          <c:y val="0.10146799358413532"/>
          <c:w val="0.13820720326625838"/>
          <c:h val="0.1289531025602931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'Carotid_LDLR vs Apoe'!$W$16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'Carotid_LDLR vs Apoe'!$X$20:$Z$20</c:f>
                <c:numCache>
                  <c:formatCode>General</c:formatCode>
                  <c:ptCount val="3"/>
                  <c:pt idx="0">
                    <c:v>3400.7862555077222</c:v>
                  </c:pt>
                  <c:pt idx="1">
                    <c:v>3116.6575350670432</c:v>
                  </c:pt>
                  <c:pt idx="2">
                    <c:v>940.99066115194455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'Carotid_LDLR vs Apoe'!$X$15:$Z$15</c:f>
              <c:strCache>
                <c:ptCount val="3"/>
                <c:pt idx="0">
                  <c:v>EEL</c:v>
                </c:pt>
                <c:pt idx="1">
                  <c:v>IEL</c:v>
                </c:pt>
                <c:pt idx="2">
                  <c:v>Medial area</c:v>
                </c:pt>
              </c:strCache>
            </c:strRef>
          </c:cat>
          <c:val>
            <c:numRef>
              <c:f>'Carotid_LDLR vs Apoe'!$X$16:$Z$16</c:f>
              <c:numCache>
                <c:formatCode>0_);[Red]\(0\)</c:formatCode>
                <c:ptCount val="3"/>
                <c:pt idx="0">
                  <c:v>77457.287509024696</c:v>
                </c:pt>
                <c:pt idx="1">
                  <c:v>58596.75451290769</c:v>
                </c:pt>
                <c:pt idx="2">
                  <c:v>18894.465849248088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D-456B-AFE1-D39EABB701A3}"/>
            </c:ext>
          </c:extLst>
        </c:ser>
        <c:ser>
          <c:idx val="1"/>
          <c:order val="1"/>
          <c:tx>
            <c:strRef>
              <c:f>'Carotid_LDLR vs Apoe'!$W$17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2222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'Carotid_LDLR vs Apoe'!$X$21:$Z$21</c:f>
                <c:numCache>
                  <c:formatCode>General</c:formatCode>
                  <c:ptCount val="3"/>
                  <c:pt idx="0">
                    <c:v>5433.3978137092336</c:v>
                  </c:pt>
                  <c:pt idx="1">
                    <c:v>4927.0949540650763</c:v>
                  </c:pt>
                  <c:pt idx="2">
                    <c:v>1180.159338066622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'Carotid_LDLR vs Apoe'!$X$15:$Z$15</c:f>
              <c:strCache>
                <c:ptCount val="3"/>
                <c:pt idx="0">
                  <c:v>EEL</c:v>
                </c:pt>
                <c:pt idx="1">
                  <c:v>IEL</c:v>
                </c:pt>
                <c:pt idx="2">
                  <c:v>Medial area</c:v>
                </c:pt>
              </c:strCache>
            </c:strRef>
          </c:cat>
          <c:val>
            <c:numRef>
              <c:f>'Carotid_LDLR vs Apoe'!$X$17:$Z$17</c:f>
              <c:numCache>
                <c:formatCode>0</c:formatCode>
                <c:ptCount val="3"/>
                <c:pt idx="0" formatCode="General">
                  <c:v>66112.141116141938</c:v>
                </c:pt>
                <c:pt idx="1">
                  <c:v>47139.606573488767</c:v>
                </c:pt>
                <c:pt idx="2">
                  <c:v>18972.534542653124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0D-456B-AFE1-D39EABB70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793664"/>
        <c:axId val="471795200"/>
      </c:barChart>
      <c:catAx>
        <c:axId val="471793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71795200"/>
        <c:crosses val="autoZero"/>
        <c:auto val="1"/>
        <c:lblAlgn val="ctr"/>
        <c:lblOffset val="100"/>
        <c:noMultiLvlLbl val="0"/>
      </c:catAx>
      <c:valAx>
        <c:axId val="471795200"/>
        <c:scaling>
          <c:orientation val="minMax"/>
          <c:max val="120000"/>
          <c:min val="0"/>
        </c:scaling>
        <c:delete val="0"/>
        <c:axPos val="l"/>
        <c:numFmt formatCode="0_);[Red]\(0\)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71793664"/>
        <c:crosses val="autoZero"/>
        <c:crossBetween val="between"/>
      </c:valAx>
      <c:spPr>
        <a:ln w="222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9929265091863515"/>
          <c:y val="0.13387540099154271"/>
          <c:w val="0.11085376905419558"/>
          <c:h val="0.1565620206565088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'[1]TBARS summary'!$L$54</c:f>
              <c:strCache>
                <c:ptCount val="1"/>
                <c:pt idx="0">
                  <c:v>Chow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'[1]TBARS summary'!$M$58:$O$58</c:f>
                <c:numCache>
                  <c:formatCode>General</c:formatCode>
                  <c:ptCount val="3"/>
                  <c:pt idx="0">
                    <c:v>5.4076962470168342</c:v>
                  </c:pt>
                  <c:pt idx="1">
                    <c:v>7.4276018902469518</c:v>
                  </c:pt>
                  <c:pt idx="2">
                    <c:v>5.1192416332890796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'[1]TBARS summary'!$M$53:$O$53</c:f>
              <c:strCache>
                <c:ptCount val="3"/>
                <c:pt idx="0">
                  <c:v>C3HLDLR</c:v>
                </c:pt>
                <c:pt idx="1">
                  <c:v>Ca3HApoE</c:v>
                </c:pt>
                <c:pt idx="2">
                  <c:v>SDF4ApoE</c:v>
                </c:pt>
              </c:strCache>
            </c:strRef>
          </c:cat>
          <c:val>
            <c:numRef>
              <c:f>'[1]TBARS summary'!$M$54:$O$54</c:f>
              <c:numCache>
                <c:formatCode>General</c:formatCode>
                <c:ptCount val="3"/>
                <c:pt idx="0">
                  <c:v>25.851400000000002</c:v>
                </c:pt>
                <c:pt idx="1">
                  <c:v>24.185600000000001</c:v>
                </c:pt>
                <c:pt idx="2">
                  <c:v>24.945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1-A345-AFD3-3F9F0EB522A9}"/>
            </c:ext>
          </c:extLst>
        </c:ser>
        <c:ser>
          <c:idx val="1"/>
          <c:order val="1"/>
          <c:tx>
            <c:strRef>
              <c:f>'[1]TBARS summary'!$L$55</c:f>
              <c:strCache>
                <c:ptCount val="1"/>
                <c:pt idx="0">
                  <c:v>Western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'[1]TBARS summary'!$M$58:$O$58</c:f>
                <c:numCache>
                  <c:formatCode>General</c:formatCode>
                  <c:ptCount val="3"/>
                  <c:pt idx="0">
                    <c:v>5.4076962470168342</c:v>
                  </c:pt>
                  <c:pt idx="1">
                    <c:v>7.4276018902469518</c:v>
                  </c:pt>
                  <c:pt idx="2">
                    <c:v>5.1192416332890796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'[1]TBARS summary'!$M$53:$O$53</c:f>
              <c:strCache>
                <c:ptCount val="3"/>
                <c:pt idx="0">
                  <c:v>C3HLDLR</c:v>
                </c:pt>
                <c:pt idx="1">
                  <c:v>Ca3HApoE</c:v>
                </c:pt>
                <c:pt idx="2">
                  <c:v>SDF4ApoE</c:v>
                </c:pt>
              </c:strCache>
            </c:strRef>
          </c:cat>
          <c:val>
            <c:numRef>
              <c:f>'[1]TBARS summary'!$M$55:$O$55</c:f>
              <c:numCache>
                <c:formatCode>General</c:formatCode>
                <c:ptCount val="3"/>
                <c:pt idx="0">
                  <c:v>58.594000000000008</c:v>
                </c:pt>
                <c:pt idx="1">
                  <c:v>50.190799999999996</c:v>
                </c:pt>
                <c:pt idx="2">
                  <c:v>60.259999999999991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11-A345-AFD3-3F9F0EB52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089408"/>
        <c:axId val="481090944"/>
      </c:barChart>
      <c:catAx>
        <c:axId val="48108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90944"/>
        <c:crosses val="autoZero"/>
        <c:auto val="1"/>
        <c:lblAlgn val="ctr"/>
        <c:lblOffset val="100"/>
        <c:noMultiLvlLbl val="0"/>
      </c:catAx>
      <c:valAx>
        <c:axId val="48109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08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0962379702535E-2"/>
          <c:y val="3.9560002916302128E-2"/>
          <c:w val="0.83730971128608911"/>
          <c:h val="0.83323344998541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'TBARS summary'!$Y$21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  <a:ln w="9525"/>
          </c:spPr>
          <c:invertIfNegative val="0"/>
          <c:errBars>
            <c:errBarType val="both"/>
            <c:errValType val="cust"/>
            <c:noEndCap val="0"/>
            <c:plus>
              <c:numRef>
                <c:f>'TBARS summary'!$Z$25:$AA$25</c:f>
                <c:numCache>
                  <c:formatCode>General</c:formatCode>
                  <c:ptCount val="2"/>
                  <c:pt idx="0">
                    <c:v>2.8787078802824024</c:v>
                  </c:pt>
                  <c:pt idx="1">
                    <c:v>5.4076962470168342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'TBARS summary'!$Z$20:$AA$20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'TBARS summary'!$Z$21:$AA$21</c:f>
              <c:numCache>
                <c:formatCode>General</c:formatCode>
                <c:ptCount val="2"/>
                <c:pt idx="0">
                  <c:v>25.851400000000002</c:v>
                </c:pt>
                <c:pt idx="1">
                  <c:v>58.594000000000008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16-4E69-BF73-3BCC2D7D4CA5}"/>
            </c:ext>
          </c:extLst>
        </c:ser>
        <c:ser>
          <c:idx val="1"/>
          <c:order val="1"/>
          <c:tx>
            <c:strRef>
              <c:f>'TBARS summary'!$Y$22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22225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'TBARS summary'!$Z$26:$AA$26</c:f>
                <c:numCache>
                  <c:formatCode>General</c:formatCode>
                  <c:ptCount val="2"/>
                  <c:pt idx="0">
                    <c:v>2.8923905095958218</c:v>
                  </c:pt>
                  <c:pt idx="1">
                    <c:v>7.4276018902469518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'TBARS summary'!$Z$20:$AA$20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'TBARS summary'!$Z$22:$AA$22</c:f>
              <c:numCache>
                <c:formatCode>General</c:formatCode>
                <c:ptCount val="2"/>
                <c:pt idx="0">
                  <c:v>24.185600000000001</c:v>
                </c:pt>
                <c:pt idx="1">
                  <c:v>50.190799999999996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16-4E69-BF73-3BCC2D7D4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732672"/>
        <c:axId val="480734208"/>
      </c:barChart>
      <c:catAx>
        <c:axId val="480732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80734208"/>
        <c:crosses val="autoZero"/>
        <c:auto val="1"/>
        <c:lblAlgn val="ctr"/>
        <c:lblOffset val="100"/>
        <c:noMultiLvlLbl val="0"/>
      </c:catAx>
      <c:valAx>
        <c:axId val="480734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8073267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37370953630796"/>
          <c:y val="0.11072725284339457"/>
          <c:w val="0.16080599300087489"/>
          <c:h val="0.18984762321376492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C3HLDLR vs C3HApoE Western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plus"/>
            <c:errValType val="cust"/>
            <c:noEndCap val="0"/>
            <c:plus>
              <c:numRef>
                <c:f>[2]Sheet1!$M$20</c:f>
                <c:numCache>
                  <c:formatCode>General</c:formatCode>
                  <c:ptCount val="1"/>
                  <c:pt idx="0">
                    <c:v>17.240090530670017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'MCP-1 summary'!#REF!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'MCP-1 summary'!#REF!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'MCP-1 summary'!#REF!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090-1A41-A17A-6A72430CBD57}"/>
            </c:ext>
          </c:extLst>
        </c:ser>
        <c:ser>
          <c:idx val="1"/>
          <c:order val="1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plus"/>
            <c:errValType val="cust"/>
            <c:noEndCap val="0"/>
            <c:plus>
              <c:numRef>
                <c:f>[2]Sheet1!$M$21</c:f>
                <c:numCache>
                  <c:formatCode>General</c:formatCode>
                  <c:ptCount val="1"/>
                  <c:pt idx="0">
                    <c:v>13.928564453522084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'MCP-1 summary'!#REF!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'MCP-1 summary'!#REF!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'MCP-1 summary'!#REF!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090-1A41-A17A-6A72430CBD5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0893568"/>
        <c:axId val="480899456"/>
      </c:barChart>
      <c:catAx>
        <c:axId val="48089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899456"/>
        <c:crosses val="autoZero"/>
        <c:auto val="1"/>
        <c:lblAlgn val="ctr"/>
        <c:lblOffset val="100"/>
        <c:noMultiLvlLbl val="0"/>
      </c:catAx>
      <c:valAx>
        <c:axId val="4808994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89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Chow vs Western C3HLDLR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[2]Sheet1!$M$27</c:f>
              <c:strCache>
                <c:ptCount val="1"/>
                <c:pt idx="0">
                  <c:v>Chow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plus"/>
            <c:errValType val="cust"/>
            <c:noEndCap val="0"/>
            <c:plus>
              <c:numRef>
                <c:f>'MCP-1 summary'!#REF!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[2]Sheet1!$L$28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[2]Sheet1!$M$28</c:f>
              <c:numCache>
                <c:formatCode>General</c:formatCode>
                <c:ptCount val="1"/>
                <c:pt idx="0">
                  <c:v>39.768666666666661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0-E74D-99D5-E54C6CBF9614}"/>
            </c:ext>
          </c:extLst>
        </c:ser>
        <c:ser>
          <c:idx val="1"/>
          <c:order val="1"/>
          <c:tx>
            <c:strRef>
              <c:f>[2]Sheet1!$N$27</c:f>
              <c:strCache>
                <c:ptCount val="1"/>
                <c:pt idx="0">
                  <c:v>Western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plus"/>
            <c:errValType val="cust"/>
            <c:noEndCap val="0"/>
            <c:plus>
              <c:numRef>
                <c:f>'MCP-1 summary'!#REF!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[2]Sheet1!$L$28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[2]Sheet1!$N$28</c:f>
              <c:numCache>
                <c:formatCode>General</c:formatCode>
                <c:ptCount val="1"/>
                <c:pt idx="0">
                  <c:v>84.784666666666666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50-E74D-99D5-E54C6CBF961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1383552"/>
        <c:axId val="481385088"/>
      </c:barChart>
      <c:catAx>
        <c:axId val="4813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385088"/>
        <c:crosses val="autoZero"/>
        <c:auto val="1"/>
        <c:lblAlgn val="ctr"/>
        <c:lblOffset val="100"/>
        <c:noMultiLvlLbl val="0"/>
      </c:catAx>
      <c:valAx>
        <c:axId val="4813850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383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42333</xdr:colOff>
      <xdr:row>23</xdr:row>
      <xdr:rowOff>60678</xdr:rowOff>
    </xdr:from>
    <xdr:to>
      <xdr:col>20</xdr:col>
      <xdr:colOff>1707445</xdr:colOff>
      <xdr:row>38</xdr:row>
      <xdr:rowOff>155222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798285</xdr:colOff>
      <xdr:row>22</xdr:row>
      <xdr:rowOff>18345</xdr:rowOff>
    </xdr:from>
    <xdr:to>
      <xdr:col>36</xdr:col>
      <xdr:colOff>42333</xdr:colOff>
      <xdr:row>37</xdr:row>
      <xdr:rowOff>141111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26529</xdr:colOff>
      <xdr:row>22</xdr:row>
      <xdr:rowOff>6249</xdr:rowOff>
    </xdr:from>
    <xdr:to>
      <xdr:col>40</xdr:col>
      <xdr:colOff>575854</xdr:colOff>
      <xdr:row>37</xdr:row>
      <xdr:rowOff>129015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525780</xdr:colOff>
      <xdr:row>49</xdr:row>
      <xdr:rowOff>182880</xdr:rowOff>
    </xdr:from>
    <xdr:to>
      <xdr:col>19</xdr:col>
      <xdr:colOff>1264920</xdr:colOff>
      <xdr:row>70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1078230</xdr:colOff>
      <xdr:row>23</xdr:row>
      <xdr:rowOff>129540</xdr:rowOff>
    </xdr:from>
    <xdr:to>
      <xdr:col>27</xdr:col>
      <xdr:colOff>419100</xdr:colOff>
      <xdr:row>38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112888</xdr:colOff>
      <xdr:row>49</xdr:row>
      <xdr:rowOff>72075</xdr:rowOff>
    </xdr:from>
    <xdr:to>
      <xdr:col>17</xdr:col>
      <xdr:colOff>353862</xdr:colOff>
      <xdr:row>63</xdr:row>
      <xdr:rowOff>79890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657225</xdr:colOff>
      <xdr:row>13</xdr:row>
      <xdr:rowOff>76200</xdr:rowOff>
    </xdr:from>
    <xdr:to>
      <xdr:col>34</xdr:col>
      <xdr:colOff>495300</xdr:colOff>
      <xdr:row>27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12</xdr:col>
      <xdr:colOff>20781</xdr:colOff>
      <xdr:row>16</xdr:row>
      <xdr:rowOff>188191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28</xdr:row>
      <xdr:rowOff>50800</xdr:rowOff>
    </xdr:from>
    <xdr:to>
      <xdr:col>12</xdr:col>
      <xdr:colOff>23091</xdr:colOff>
      <xdr:row>41</xdr:row>
      <xdr:rowOff>36946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140139</xdr:colOff>
      <xdr:row>10</xdr:row>
      <xdr:rowOff>21021</xdr:rowOff>
    </xdr:from>
    <xdr:to>
      <xdr:col>27</xdr:col>
      <xdr:colOff>551794</xdr:colOff>
      <xdr:row>23</xdr:row>
      <xdr:rowOff>145393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3</xdr:row>
      <xdr:rowOff>0</xdr:rowOff>
    </xdr:from>
    <xdr:to>
      <xdr:col>26</xdr:col>
      <xdr:colOff>548488</xdr:colOff>
      <xdr:row>16</xdr:row>
      <xdr:rowOff>166003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30</xdr:row>
      <xdr:rowOff>0</xdr:rowOff>
    </xdr:from>
    <xdr:to>
      <xdr:col>26</xdr:col>
      <xdr:colOff>548488</xdr:colOff>
      <xdr:row>43</xdr:row>
      <xdr:rowOff>166003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28575</xdr:colOff>
      <xdr:row>25</xdr:row>
      <xdr:rowOff>57150</xdr:rowOff>
    </xdr:from>
    <xdr:to>
      <xdr:col>33</xdr:col>
      <xdr:colOff>542925</xdr:colOff>
      <xdr:row>38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26</xdr:row>
      <xdr:rowOff>83820</xdr:rowOff>
    </xdr:from>
    <xdr:to>
      <xdr:col>22</xdr:col>
      <xdr:colOff>548640</xdr:colOff>
      <xdr:row>40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eibin%20Shi\Downloads\C3HLDLR%20apoE%20SDF4%20TBARS%2010072022Yuk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eibin%20Shi\Downloads\C3HLDLR%20C3HApoE%20integrated%20MCP-1%20Yuk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eibin%20Shi\Downloads\C3H%20LDLR%20apoE%20Heart%20(western%20diet%20&amp;%20chow%20diet)10X%20Yuki%20modefi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fied data"/>
      <sheetName val="Raw data"/>
      <sheetName val="TBARS summary"/>
    </sheetNames>
    <sheetDataSet>
      <sheetData sheetId="0" refreshError="1"/>
      <sheetData sheetId="1" refreshError="1"/>
      <sheetData sheetId="2">
        <row r="4">
          <cell r="M4" t="str">
            <v>C3HLDLR</v>
          </cell>
        </row>
        <row r="19">
          <cell r="M19">
            <v>5.4076962470168342</v>
          </cell>
          <cell r="V19">
            <v>2.8787078802824024</v>
          </cell>
        </row>
        <row r="20">
          <cell r="M20">
            <v>7.4276018902469518</v>
          </cell>
          <cell r="V20">
            <v>2.8923905095958218</v>
          </cell>
        </row>
        <row r="25">
          <cell r="M25" t="str">
            <v>Chow</v>
          </cell>
          <cell r="N25" t="str">
            <v>Western</v>
          </cell>
          <cell r="Q25" t="str">
            <v>Chow</v>
          </cell>
          <cell r="R25" t="str">
            <v>Western</v>
          </cell>
          <cell r="U25" t="str">
            <v>Chow</v>
          </cell>
          <cell r="V25" t="str">
            <v>Western</v>
          </cell>
        </row>
        <row r="26">
          <cell r="L26" t="str">
            <v>Mean</v>
          </cell>
          <cell r="M26">
            <v>25.851400000000002</v>
          </cell>
          <cell r="N26">
            <v>58.594000000000008</v>
          </cell>
          <cell r="P26" t="str">
            <v>Mean</v>
          </cell>
          <cell r="Q26">
            <v>24.185600000000001</v>
          </cell>
          <cell r="R26">
            <v>50.190799999999996</v>
          </cell>
          <cell r="T26" t="str">
            <v>Mean</v>
          </cell>
          <cell r="U26">
            <v>24.945</v>
          </cell>
          <cell r="V26">
            <v>60.259999999999991</v>
          </cell>
        </row>
        <row r="53">
          <cell r="M53" t="str">
            <v>C3HLDLR</v>
          </cell>
          <cell r="N53" t="str">
            <v>Ca3HApoE</v>
          </cell>
          <cell r="O53" t="str">
            <v>SDF4ApoE</v>
          </cell>
        </row>
        <row r="54">
          <cell r="L54" t="str">
            <v>Chow</v>
          </cell>
          <cell r="M54">
            <v>25.851400000000002</v>
          </cell>
          <cell r="N54">
            <v>24.185600000000001</v>
          </cell>
          <cell r="O54">
            <v>24.945</v>
          </cell>
        </row>
        <row r="55">
          <cell r="L55" t="str">
            <v>Western</v>
          </cell>
          <cell r="M55">
            <v>58.594000000000008</v>
          </cell>
          <cell r="N55">
            <v>50.190799999999996</v>
          </cell>
          <cell r="O55">
            <v>60.259999999999991</v>
          </cell>
        </row>
        <row r="58">
          <cell r="M58">
            <v>5.4076962470168342</v>
          </cell>
          <cell r="N58">
            <v>7.4276018902469518</v>
          </cell>
          <cell r="O58">
            <v>5.1192416332890796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>
        <row r="4">
          <cell r="M4" t="str">
            <v>C3HLDLR</v>
          </cell>
        </row>
        <row r="20">
          <cell r="M20">
            <v>17.240090530670017</v>
          </cell>
          <cell r="U20">
            <v>9.3839837459601583</v>
          </cell>
        </row>
        <row r="21">
          <cell r="M21">
            <v>13.928564453522084</v>
          </cell>
          <cell r="U21">
            <v>7.5713990563905007</v>
          </cell>
        </row>
        <row r="27">
          <cell r="M27" t="str">
            <v>Chow</v>
          </cell>
          <cell r="N27" t="str">
            <v>Western</v>
          </cell>
          <cell r="U27" t="str">
            <v>Chow</v>
          </cell>
          <cell r="V27" t="str">
            <v>Western</v>
          </cell>
        </row>
        <row r="28">
          <cell r="L28" t="str">
            <v>Mean</v>
          </cell>
          <cell r="M28">
            <v>39.768666666666661</v>
          </cell>
          <cell r="N28">
            <v>84.784666666666666</v>
          </cell>
          <cell r="T28" t="str">
            <v>Mean</v>
          </cell>
          <cell r="U28">
            <v>73.685933333333338</v>
          </cell>
          <cell r="V28">
            <v>141.83448717948718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ummary"/>
      <sheetName val="Summary1"/>
      <sheetName val="Summary2"/>
    </sheetNames>
    <sheetDataSet>
      <sheetData sheetId="0" refreshError="1"/>
      <sheetData sheetId="1" refreshError="1"/>
      <sheetData sheetId="2" refreshError="1"/>
      <sheetData sheetId="3">
        <row r="4">
          <cell r="T4" t="str">
            <v>C3HLDLR</v>
          </cell>
        </row>
        <row r="23">
          <cell r="T23">
            <v>50170.685000000005</v>
          </cell>
        </row>
        <row r="24">
          <cell r="T24">
            <v>7483.0627880424017</v>
          </cell>
        </row>
        <row r="51">
          <cell r="T51">
            <v>564.4741587097775</v>
          </cell>
        </row>
        <row r="52">
          <cell r="T52">
            <v>637.84164482278675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8"/>
  <sheetViews>
    <sheetView zoomScale="70" zoomScaleNormal="70" workbookViewId="0">
      <pane ySplit="2" topLeftCell="A291" activePane="bottomLeft" state="frozen"/>
      <selection pane="bottomLeft"/>
    </sheetView>
  </sheetViews>
  <sheetFormatPr defaultColWidth="11" defaultRowHeight="15.75"/>
  <cols>
    <col min="4" max="4" width="12.625" customWidth="1"/>
    <col min="5" max="5" width="11.625" customWidth="1"/>
    <col min="8" max="8" width="11.5" customWidth="1"/>
    <col min="10" max="10" width="11.5" customWidth="1"/>
    <col min="17" max="18" width="12.5"/>
  </cols>
  <sheetData>
    <row r="1" spans="1:21" ht="18.75">
      <c r="A1" s="1" t="s">
        <v>536</v>
      </c>
      <c r="B1" s="2"/>
      <c r="C1" s="3"/>
      <c r="D1" s="3"/>
      <c r="E1" s="3"/>
      <c r="F1" s="3"/>
      <c r="G1" s="3"/>
      <c r="H1" s="3"/>
      <c r="I1" s="8"/>
      <c r="J1" s="3"/>
      <c r="K1" s="3"/>
      <c r="L1" s="9" t="s">
        <v>1</v>
      </c>
      <c r="M1" s="3"/>
      <c r="N1" s="3"/>
      <c r="O1" s="3"/>
      <c r="P1" s="3"/>
      <c r="Q1" s="9" t="s">
        <v>2</v>
      </c>
      <c r="R1" s="3"/>
      <c r="S1" s="3"/>
      <c r="T1" s="3"/>
      <c r="U1" s="3"/>
    </row>
    <row r="2" spans="1:21">
      <c r="A2" s="17" t="s">
        <v>3</v>
      </c>
      <c r="B2" s="18" t="s">
        <v>4</v>
      </c>
      <c r="C2" s="17" t="s">
        <v>5</v>
      </c>
      <c r="D2" s="19" t="s">
        <v>6</v>
      </c>
      <c r="E2" s="19" t="s">
        <v>7</v>
      </c>
      <c r="F2" s="17" t="s">
        <v>8</v>
      </c>
      <c r="G2" s="17" t="s">
        <v>9</v>
      </c>
      <c r="H2" s="17" t="s">
        <v>10</v>
      </c>
      <c r="I2" s="13" t="s">
        <v>11</v>
      </c>
      <c r="J2" s="17" t="s">
        <v>12</v>
      </c>
      <c r="K2" s="17" t="s">
        <v>13</v>
      </c>
      <c r="L2" s="3" t="s">
        <v>14</v>
      </c>
      <c r="M2" s="3" t="s">
        <v>15</v>
      </c>
      <c r="N2" s="3" t="s">
        <v>16</v>
      </c>
      <c r="O2" s="17" t="s">
        <v>17</v>
      </c>
      <c r="P2" s="17" t="s">
        <v>18</v>
      </c>
      <c r="Q2" s="3" t="s">
        <v>19</v>
      </c>
      <c r="R2" s="3" t="s">
        <v>20</v>
      </c>
      <c r="S2" s="17" t="s">
        <v>21</v>
      </c>
      <c r="T2" s="6" t="s">
        <v>22</v>
      </c>
      <c r="U2" s="6" t="s">
        <v>23</v>
      </c>
    </row>
    <row r="3" spans="1:21">
      <c r="A3" t="s">
        <v>24</v>
      </c>
      <c r="B3" s="49" t="s">
        <v>25</v>
      </c>
      <c r="C3" s="29" t="s">
        <v>26</v>
      </c>
      <c r="D3" s="19">
        <v>44453</v>
      </c>
      <c r="E3" s="19">
        <v>44495</v>
      </c>
      <c r="F3" s="17">
        <v>23.9</v>
      </c>
      <c r="G3" s="29" t="s">
        <v>27</v>
      </c>
      <c r="H3" s="19">
        <v>44502</v>
      </c>
      <c r="I3" s="13">
        <v>5</v>
      </c>
      <c r="J3" s="19">
        <v>44530</v>
      </c>
      <c r="K3" s="19" t="s">
        <v>28</v>
      </c>
      <c r="L3">
        <v>121478.169398654</v>
      </c>
      <c r="M3">
        <v>99995.311433374402</v>
      </c>
      <c r="N3">
        <v>37871.617576515702</v>
      </c>
      <c r="O3" s="17">
        <f t="shared" ref="O3:P26" si="0">L3-M3</f>
        <v>21482.857965279603</v>
      </c>
      <c r="P3" s="17">
        <f t="shared" si="0"/>
        <v>62123.693856858699</v>
      </c>
      <c r="Q3" s="6"/>
      <c r="R3" s="6"/>
      <c r="S3" s="6"/>
      <c r="T3" s="6"/>
      <c r="U3" s="6"/>
    </row>
    <row r="4" spans="1:21">
      <c r="A4" s="17"/>
      <c r="B4" s="49">
        <v>12</v>
      </c>
      <c r="C4" s="29"/>
      <c r="D4" s="19"/>
      <c r="E4" s="19"/>
      <c r="F4" s="17"/>
      <c r="G4" s="29"/>
      <c r="H4" s="19"/>
      <c r="I4" s="13"/>
      <c r="J4" s="19"/>
      <c r="K4" s="19"/>
      <c r="L4">
        <v>124468.057625606</v>
      </c>
      <c r="M4">
        <v>102010.71158010401</v>
      </c>
      <c r="N4">
        <v>36438.9478978361</v>
      </c>
      <c r="O4" s="17">
        <f t="shared" si="0"/>
        <v>22457.346045501996</v>
      </c>
      <c r="P4" s="17">
        <f t="shared" si="0"/>
        <v>65571.763682267905</v>
      </c>
      <c r="Q4" s="6"/>
      <c r="R4" s="6"/>
      <c r="S4" s="6"/>
      <c r="T4" s="6"/>
      <c r="U4" s="6"/>
    </row>
    <row r="5" spans="1:21">
      <c r="A5" s="17"/>
      <c r="B5" s="49" t="s">
        <v>29</v>
      </c>
      <c r="C5" s="29"/>
      <c r="D5" s="19"/>
      <c r="E5" s="19"/>
      <c r="F5" s="17"/>
      <c r="G5" s="29"/>
      <c r="H5" s="19"/>
      <c r="I5" s="13"/>
      <c r="J5" s="19"/>
      <c r="K5" s="19"/>
      <c r="L5">
        <v>134251.136884962</v>
      </c>
      <c r="M5">
        <v>108455.727544165</v>
      </c>
      <c r="N5">
        <v>48839.195951109803</v>
      </c>
      <c r="O5" s="17">
        <f t="shared" si="0"/>
        <v>25795.409340797007</v>
      </c>
      <c r="P5" s="17">
        <f t="shared" si="0"/>
        <v>59616.531593055195</v>
      </c>
      <c r="Q5" s="6"/>
      <c r="R5" s="6"/>
      <c r="S5" s="6"/>
      <c r="T5" s="6"/>
      <c r="U5" s="6"/>
    </row>
    <row r="6" spans="1:21">
      <c r="A6" s="17"/>
      <c r="B6" s="49">
        <v>12</v>
      </c>
      <c r="C6" s="29"/>
      <c r="D6" s="19"/>
      <c r="E6" s="19"/>
      <c r="F6" s="17"/>
      <c r="G6" s="29"/>
      <c r="H6" s="19"/>
      <c r="I6" s="13"/>
      <c r="J6" s="19"/>
      <c r="K6" s="19"/>
      <c r="L6">
        <v>135627.09328324499</v>
      </c>
      <c r="M6">
        <v>102392.08688330599</v>
      </c>
      <c r="N6">
        <v>30555.8366872468</v>
      </c>
      <c r="O6" s="17">
        <f t="shared" si="0"/>
        <v>33235.006399938997</v>
      </c>
      <c r="P6" s="17">
        <f t="shared" si="0"/>
        <v>71836.250196059191</v>
      </c>
      <c r="Q6" s="6"/>
      <c r="R6" s="6"/>
      <c r="S6" s="6"/>
      <c r="T6" s="6"/>
      <c r="U6" s="22"/>
    </row>
    <row r="7" spans="1:21">
      <c r="A7" s="17"/>
      <c r="B7" s="49" t="s">
        <v>30</v>
      </c>
      <c r="C7" s="29"/>
      <c r="D7" s="19"/>
      <c r="E7" s="19"/>
      <c r="F7" s="17"/>
      <c r="G7" s="29"/>
      <c r="H7" s="19"/>
      <c r="I7" s="13"/>
      <c r="J7" s="19"/>
      <c r="K7" s="19"/>
      <c r="L7">
        <v>131294.53126198699</v>
      </c>
      <c r="M7">
        <v>96370.432677399105</v>
      </c>
      <c r="N7">
        <v>21330.222320214601</v>
      </c>
      <c r="O7" s="17">
        <f t="shared" si="0"/>
        <v>34924.098584587889</v>
      </c>
      <c r="P7" s="17">
        <f t="shared" si="0"/>
        <v>75040.210357184507</v>
      </c>
      <c r="Q7" s="6"/>
      <c r="R7" s="6"/>
      <c r="S7" s="6"/>
      <c r="T7" s="6"/>
      <c r="U7" s="22"/>
    </row>
    <row r="8" spans="1:21">
      <c r="A8" s="17"/>
      <c r="B8" s="49">
        <v>11</v>
      </c>
      <c r="C8" s="29"/>
      <c r="D8" s="19"/>
      <c r="E8" s="19"/>
      <c r="F8" s="17"/>
      <c r="G8" s="29"/>
      <c r="H8" s="19"/>
      <c r="I8" s="13"/>
      <c r="J8" s="19"/>
      <c r="K8" s="19"/>
      <c r="L8">
        <v>118288.909986521</v>
      </c>
      <c r="M8">
        <v>82358.139621000693</v>
      </c>
      <c r="N8">
        <v>28684.124352791401</v>
      </c>
      <c r="O8" s="17">
        <f t="shared" si="0"/>
        <v>35930.770365520308</v>
      </c>
      <c r="P8" s="17">
        <f t="shared" si="0"/>
        <v>53674.015268209288</v>
      </c>
      <c r="Q8" s="6"/>
      <c r="R8" s="6"/>
      <c r="S8" s="6"/>
      <c r="T8" s="6"/>
      <c r="U8" s="22"/>
    </row>
    <row r="9" spans="1:21">
      <c r="A9" s="17"/>
      <c r="B9" s="49" t="s">
        <v>31</v>
      </c>
      <c r="C9" s="29"/>
      <c r="D9" s="19"/>
      <c r="E9" s="19"/>
      <c r="F9" s="17"/>
      <c r="G9" s="29"/>
      <c r="H9" s="19"/>
      <c r="I9" s="13"/>
      <c r="J9" s="19"/>
      <c r="K9" s="19"/>
      <c r="L9">
        <v>117745.346526177</v>
      </c>
      <c r="M9">
        <v>76263.186282134193</v>
      </c>
      <c r="N9">
        <v>48412.121603088599</v>
      </c>
      <c r="O9" s="17">
        <f t="shared" si="0"/>
        <v>41482.160244042811</v>
      </c>
      <c r="P9" s="17">
        <f t="shared" si="0"/>
        <v>27851.064679045594</v>
      </c>
      <c r="Q9" s="6"/>
      <c r="R9" s="6"/>
      <c r="S9" s="6"/>
      <c r="T9" s="6"/>
      <c r="U9" s="22"/>
    </row>
    <row r="10" spans="1:21">
      <c r="A10" s="17"/>
      <c r="B10" s="49">
        <v>12</v>
      </c>
      <c r="C10" s="29"/>
      <c r="D10" s="19"/>
      <c r="E10" s="19"/>
      <c r="F10" s="17"/>
      <c r="G10" s="29"/>
      <c r="H10" s="19"/>
      <c r="I10" s="13"/>
      <c r="J10" s="19"/>
      <c r="K10" s="19"/>
      <c r="L10">
        <v>96744.547370612097</v>
      </c>
      <c r="M10">
        <v>64972.201500367497</v>
      </c>
      <c r="N10">
        <v>36038.627328964001</v>
      </c>
      <c r="O10" s="17">
        <f t="shared" si="0"/>
        <v>31772.345870244601</v>
      </c>
      <c r="P10" s="17">
        <f t="shared" si="0"/>
        <v>28933.574171403496</v>
      </c>
      <c r="Q10" s="6"/>
      <c r="R10" s="6"/>
      <c r="S10" s="6"/>
      <c r="T10" s="6"/>
      <c r="U10" s="22"/>
    </row>
    <row r="11" spans="1:21">
      <c r="A11" s="17"/>
      <c r="B11" s="49" t="s">
        <v>32</v>
      </c>
      <c r="C11" s="29"/>
      <c r="D11" s="19"/>
      <c r="E11" s="19"/>
      <c r="F11" s="17"/>
      <c r="G11" s="29"/>
      <c r="H11" s="19"/>
      <c r="I11" s="13"/>
      <c r="J11" s="19"/>
      <c r="K11" s="19"/>
      <c r="L11">
        <v>81810.245992996206</v>
      </c>
      <c r="M11">
        <v>56446.052667184304</v>
      </c>
      <c r="N11">
        <v>29041.9692765117</v>
      </c>
      <c r="O11" s="17">
        <f t="shared" si="0"/>
        <v>25364.193325811902</v>
      </c>
      <c r="P11" s="17">
        <f t="shared" si="0"/>
        <v>27404.083390672604</v>
      </c>
      <c r="Q11" s="6"/>
      <c r="R11" s="6"/>
      <c r="S11" s="6"/>
      <c r="T11" s="6"/>
      <c r="U11" s="22"/>
    </row>
    <row r="12" spans="1:21">
      <c r="A12" s="17"/>
      <c r="B12" s="49">
        <v>12</v>
      </c>
      <c r="C12" s="29"/>
      <c r="D12" s="19"/>
      <c r="E12" s="19"/>
      <c r="F12" s="17"/>
      <c r="G12" s="29"/>
      <c r="H12" s="19"/>
      <c r="I12" s="13"/>
      <c r="J12" s="19"/>
      <c r="K12" s="19"/>
      <c r="L12">
        <v>83095.411988251595</v>
      </c>
      <c r="M12">
        <v>58693.942985723399</v>
      </c>
      <c r="N12">
        <v>35728.416972306499</v>
      </c>
      <c r="O12" s="17">
        <f t="shared" si="0"/>
        <v>24401.469002528196</v>
      </c>
      <c r="P12" s="17">
        <f t="shared" si="0"/>
        <v>22965.5260134169</v>
      </c>
      <c r="Q12" s="6"/>
      <c r="R12" s="6"/>
      <c r="S12" s="6"/>
      <c r="T12" s="6"/>
      <c r="U12" s="22"/>
    </row>
    <row r="13" spans="1:21">
      <c r="A13" s="17"/>
      <c r="B13" s="49" t="s">
        <v>33</v>
      </c>
      <c r="C13" s="29"/>
      <c r="D13" s="19"/>
      <c r="E13" s="19"/>
      <c r="F13" s="17"/>
      <c r="G13" s="29"/>
      <c r="H13" s="19"/>
      <c r="I13" s="13"/>
      <c r="J13" s="19"/>
      <c r="K13" s="19"/>
      <c r="L13">
        <v>63516.9990164056</v>
      </c>
      <c r="M13">
        <v>43583.229813888502</v>
      </c>
      <c r="N13">
        <v>21998.7203532649</v>
      </c>
      <c r="O13" s="17">
        <f t="shared" si="0"/>
        <v>19933.769202517098</v>
      </c>
      <c r="P13" s="17">
        <f t="shared" si="0"/>
        <v>21584.509460623602</v>
      </c>
      <c r="Q13" s="6"/>
      <c r="R13" s="6"/>
      <c r="S13" s="6"/>
      <c r="T13" s="6"/>
      <c r="U13" s="22"/>
    </row>
    <row r="14" spans="1:21">
      <c r="A14" s="17"/>
      <c r="B14" s="49">
        <v>12</v>
      </c>
      <c r="C14" s="29"/>
      <c r="D14" s="19"/>
      <c r="E14" s="19"/>
      <c r="F14" s="17"/>
      <c r="G14" s="29"/>
      <c r="H14" s="19"/>
      <c r="I14" s="13"/>
      <c r="J14" s="19"/>
      <c r="K14" s="19"/>
      <c r="L14">
        <v>69718.391144298599</v>
      </c>
      <c r="M14">
        <v>50282.753130784899</v>
      </c>
      <c r="N14">
        <v>25714.384493061501</v>
      </c>
      <c r="O14" s="17">
        <f t="shared" si="0"/>
        <v>19435.638013513701</v>
      </c>
      <c r="P14" s="17">
        <f t="shared" si="0"/>
        <v>24568.368637723397</v>
      </c>
      <c r="Q14" s="6"/>
      <c r="R14" s="6"/>
      <c r="S14" s="6"/>
      <c r="T14" s="6"/>
      <c r="U14" s="22"/>
    </row>
    <row r="15" spans="1:21">
      <c r="A15" s="17"/>
      <c r="B15" s="49" t="s">
        <v>34</v>
      </c>
      <c r="C15" s="29"/>
      <c r="D15" s="19"/>
      <c r="E15" s="19"/>
      <c r="F15" s="17"/>
      <c r="G15" s="29"/>
      <c r="H15" s="19"/>
      <c r="I15" s="13"/>
      <c r="J15" s="19"/>
      <c r="K15" s="19"/>
      <c r="L15">
        <v>72981.312248156493</v>
      </c>
      <c r="M15">
        <v>54981.411043477201</v>
      </c>
      <c r="N15">
        <v>32748.5747374741</v>
      </c>
      <c r="O15" s="17">
        <f t="shared" si="0"/>
        <v>17999.901204679292</v>
      </c>
      <c r="P15" s="17">
        <f t="shared" si="0"/>
        <v>22232.836306003101</v>
      </c>
      <c r="Q15" s="6"/>
      <c r="R15" s="6"/>
      <c r="S15" s="6"/>
      <c r="T15" s="6"/>
      <c r="U15" s="22"/>
    </row>
    <row r="16" spans="1:21">
      <c r="A16" s="17"/>
      <c r="B16" s="49">
        <v>12</v>
      </c>
      <c r="C16" s="17"/>
      <c r="D16" s="19"/>
      <c r="E16" s="19"/>
      <c r="F16" s="17"/>
      <c r="G16" s="29"/>
      <c r="H16" s="19"/>
      <c r="I16" s="13"/>
      <c r="J16" s="19"/>
      <c r="K16" s="19"/>
      <c r="L16">
        <v>77315.6030397492</v>
      </c>
      <c r="M16">
        <v>57755.6836932363</v>
      </c>
      <c r="N16">
        <v>33121.154352114303</v>
      </c>
      <c r="O16" s="17">
        <f t="shared" si="0"/>
        <v>19559.919346512899</v>
      </c>
      <c r="P16" s="17">
        <f t="shared" si="0"/>
        <v>24634.529341121997</v>
      </c>
      <c r="Q16" s="6"/>
      <c r="R16" s="6"/>
      <c r="S16" s="6"/>
      <c r="T16" s="6"/>
      <c r="U16" s="22"/>
    </row>
    <row r="17" spans="1:21">
      <c r="A17" s="17"/>
      <c r="B17" s="49" t="s">
        <v>35</v>
      </c>
      <c r="C17" s="17"/>
      <c r="D17" s="19"/>
      <c r="E17" s="19"/>
      <c r="F17" s="17"/>
      <c r="G17" s="29"/>
      <c r="H17" s="19"/>
      <c r="I17" s="13"/>
      <c r="J17" s="19"/>
      <c r="K17" s="19"/>
      <c r="L17">
        <v>77173.989295747102</v>
      </c>
      <c r="M17">
        <v>57868.2864524326</v>
      </c>
      <c r="N17">
        <v>28691.451502094002</v>
      </c>
      <c r="O17" s="17">
        <f t="shared" si="0"/>
        <v>19305.702843314502</v>
      </c>
      <c r="P17" s="17">
        <f t="shared" si="0"/>
        <v>29176.834950338598</v>
      </c>
      <c r="Q17" s="6"/>
      <c r="R17" s="6"/>
      <c r="S17" s="6"/>
      <c r="T17" s="6"/>
      <c r="U17" s="22"/>
    </row>
    <row r="18" spans="1:21">
      <c r="A18" s="29"/>
      <c r="B18" s="49">
        <v>12</v>
      </c>
      <c r="C18" s="29"/>
      <c r="D18" s="19"/>
      <c r="E18" s="19"/>
      <c r="F18" s="29"/>
      <c r="G18" s="29"/>
      <c r="H18" s="19"/>
      <c r="I18" s="13"/>
      <c r="J18" s="19"/>
      <c r="K18" s="19"/>
      <c r="L18">
        <v>82233.604180832001</v>
      </c>
      <c r="M18">
        <v>61221.378470641299</v>
      </c>
      <c r="N18">
        <v>28108.177423975601</v>
      </c>
      <c r="O18" s="17">
        <f t="shared" si="0"/>
        <v>21012.225710190702</v>
      </c>
      <c r="P18" s="17">
        <f t="shared" si="0"/>
        <v>33113.201046665694</v>
      </c>
      <c r="Q18" s="6"/>
      <c r="R18" s="6"/>
      <c r="S18" s="6"/>
      <c r="T18" s="6"/>
      <c r="U18" s="22"/>
    </row>
    <row r="19" spans="1:21">
      <c r="A19" s="29"/>
      <c r="B19" s="49" t="s">
        <v>36</v>
      </c>
      <c r="C19" s="29"/>
      <c r="D19" s="19"/>
      <c r="E19" s="19"/>
      <c r="F19" s="29"/>
      <c r="G19" s="29"/>
      <c r="H19" s="19"/>
      <c r="I19" s="13"/>
      <c r="J19" s="19"/>
      <c r="K19" s="19"/>
      <c r="L19">
        <v>82604.077576633194</v>
      </c>
      <c r="M19">
        <v>62630.971648634797</v>
      </c>
      <c r="N19">
        <v>21233.457460982201</v>
      </c>
      <c r="O19" s="17">
        <f t="shared" si="0"/>
        <v>19973.105927998397</v>
      </c>
      <c r="P19" s="17">
        <f t="shared" si="0"/>
        <v>41397.514187652596</v>
      </c>
      <c r="Q19" s="6"/>
      <c r="R19" s="6"/>
      <c r="S19" s="6"/>
      <c r="T19" s="6"/>
      <c r="U19" s="22"/>
    </row>
    <row r="20" spans="1:21">
      <c r="A20" s="29"/>
      <c r="B20" s="49">
        <v>12</v>
      </c>
      <c r="C20" s="29"/>
      <c r="D20" s="19"/>
      <c r="E20" s="19"/>
      <c r="F20" s="29"/>
      <c r="G20" s="29"/>
      <c r="H20" s="19"/>
      <c r="I20" s="13"/>
      <c r="J20" s="19"/>
      <c r="K20" s="19"/>
      <c r="L20">
        <v>83570.5033762534</v>
      </c>
      <c r="M20">
        <v>65432.494844876201</v>
      </c>
      <c r="N20">
        <v>19130.377974731899</v>
      </c>
      <c r="O20" s="17">
        <f t="shared" si="0"/>
        <v>18138.0085313772</v>
      </c>
      <c r="P20" s="17">
        <f t="shared" si="0"/>
        <v>46302.116870144302</v>
      </c>
      <c r="Q20" s="6"/>
      <c r="R20" s="6"/>
      <c r="S20" s="6"/>
      <c r="T20" s="6"/>
      <c r="U20" s="22"/>
    </row>
    <row r="21" spans="1:21">
      <c r="A21" s="17"/>
      <c r="B21" s="49" t="s">
        <v>37</v>
      </c>
      <c r="C21" s="29"/>
      <c r="D21" s="19"/>
      <c r="E21" s="19"/>
      <c r="F21" s="29"/>
      <c r="G21" s="29"/>
      <c r="H21" s="19"/>
      <c r="I21" s="13"/>
      <c r="J21" s="19"/>
      <c r="K21" s="19"/>
      <c r="L21">
        <v>96658.557110023496</v>
      </c>
      <c r="M21">
        <v>74111.768778383906</v>
      </c>
      <c r="N21">
        <v>19169.4767412867</v>
      </c>
      <c r="O21" s="17">
        <f t="shared" si="0"/>
        <v>22546.788331639589</v>
      </c>
      <c r="P21" s="17">
        <f t="shared" si="0"/>
        <v>54942.292037097206</v>
      </c>
      <c r="Q21" s="6"/>
      <c r="R21" s="6"/>
      <c r="S21" s="6"/>
      <c r="T21" s="6"/>
      <c r="U21" s="22"/>
    </row>
    <row r="22" spans="1:21">
      <c r="A22" s="17"/>
      <c r="B22" s="49">
        <v>12</v>
      </c>
      <c r="C22" s="17"/>
      <c r="D22" s="19"/>
      <c r="E22" s="19"/>
      <c r="F22" s="17"/>
      <c r="G22" s="29"/>
      <c r="H22" s="19"/>
      <c r="I22" s="13"/>
      <c r="J22" s="56"/>
      <c r="K22" s="19"/>
      <c r="L22">
        <v>101364.69063167099</v>
      </c>
      <c r="M22">
        <v>78772.277841116098</v>
      </c>
      <c r="N22">
        <v>9863.6752967695502</v>
      </c>
      <c r="O22" s="17">
        <f t="shared" si="0"/>
        <v>22592.412790554896</v>
      </c>
      <c r="P22" s="17">
        <f t="shared" si="0"/>
        <v>68908.602544346548</v>
      </c>
      <c r="Q22" s="6"/>
      <c r="R22" s="6"/>
      <c r="S22" s="6"/>
      <c r="T22" s="6"/>
      <c r="U22" s="22"/>
    </row>
    <row r="23" spans="1:21">
      <c r="A23" s="17"/>
      <c r="B23" s="49" t="s">
        <v>38</v>
      </c>
      <c r="C23" s="17"/>
      <c r="D23" s="19"/>
      <c r="E23" s="19"/>
      <c r="F23" s="17"/>
      <c r="G23" s="29"/>
      <c r="H23" s="19"/>
      <c r="I23" s="13"/>
      <c r="J23" s="56"/>
      <c r="K23" s="19"/>
      <c r="L23">
        <v>102006.214854996</v>
      </c>
      <c r="M23">
        <v>80072.2096858195</v>
      </c>
      <c r="N23">
        <v>11460.2751022393</v>
      </c>
      <c r="O23" s="17">
        <f t="shared" si="0"/>
        <v>21934.005169176497</v>
      </c>
      <c r="P23" s="17">
        <f t="shared" si="0"/>
        <v>68611.934583580194</v>
      </c>
      <c r="Q23" s="6"/>
      <c r="R23" s="6"/>
      <c r="S23" s="6"/>
      <c r="T23" s="6"/>
      <c r="U23" s="22"/>
    </row>
    <row r="24" spans="1:21">
      <c r="A24" s="29"/>
      <c r="B24" s="49">
        <v>11</v>
      </c>
      <c r="C24" s="29"/>
      <c r="D24" s="19"/>
      <c r="E24" s="19"/>
      <c r="F24" s="29"/>
      <c r="G24" s="29"/>
      <c r="H24" s="19"/>
      <c r="I24" s="13"/>
      <c r="J24" s="19"/>
      <c r="K24" s="19"/>
      <c r="L24">
        <v>93327.811035244493</v>
      </c>
      <c r="M24">
        <v>73414.197767525606</v>
      </c>
      <c r="N24">
        <v>15526.4558389213</v>
      </c>
      <c r="O24" s="17">
        <f t="shared" si="0"/>
        <v>19913.613267718887</v>
      </c>
      <c r="P24" s="17">
        <f t="shared" si="0"/>
        <v>57887.741928604308</v>
      </c>
      <c r="Q24" s="6"/>
      <c r="R24" s="6"/>
      <c r="S24" s="6"/>
      <c r="T24" s="6"/>
      <c r="U24" s="22"/>
    </row>
    <row r="25" spans="1:21">
      <c r="A25" s="29"/>
      <c r="B25" s="49" t="s">
        <v>39</v>
      </c>
      <c r="C25" s="29"/>
      <c r="D25" s="19"/>
      <c r="E25" s="19"/>
      <c r="F25" s="29"/>
      <c r="G25" s="29"/>
      <c r="H25" s="19"/>
      <c r="I25" s="13"/>
      <c r="J25" s="19"/>
      <c r="K25" s="19"/>
      <c r="L25">
        <v>95059.823394956999</v>
      </c>
      <c r="M25">
        <v>73300.313569567807</v>
      </c>
      <c r="N25">
        <v>22546.6719893878</v>
      </c>
      <c r="O25" s="17">
        <f t="shared" si="0"/>
        <v>21759.509825389192</v>
      </c>
      <c r="P25" s="17">
        <f t="shared" si="0"/>
        <v>50753.641580180003</v>
      </c>
      <c r="Q25" s="6"/>
      <c r="R25" s="6"/>
      <c r="S25" s="6"/>
      <c r="T25" s="6"/>
      <c r="U25" s="22"/>
    </row>
    <row r="26" spans="1:21">
      <c r="A26" s="29"/>
      <c r="B26" s="49">
        <v>11</v>
      </c>
      <c r="C26" s="29"/>
      <c r="D26" s="19"/>
      <c r="E26" s="19"/>
      <c r="F26" s="29"/>
      <c r="G26" s="29"/>
      <c r="H26" s="19"/>
      <c r="I26" s="13"/>
      <c r="J26" s="19"/>
      <c r="K26" s="19"/>
      <c r="L26">
        <v>84692.241842581003</v>
      </c>
      <c r="M26">
        <v>66148.844816949699</v>
      </c>
      <c r="N26">
        <v>25604.236171362001</v>
      </c>
      <c r="O26" s="17">
        <f t="shared" si="0"/>
        <v>18543.397025631304</v>
      </c>
      <c r="P26" s="17">
        <f t="shared" si="0"/>
        <v>40544.608645587694</v>
      </c>
      <c r="Q26" s="6"/>
      <c r="R26" s="6"/>
      <c r="S26" s="6"/>
      <c r="T26" s="6"/>
      <c r="U26" s="22"/>
    </row>
    <row r="27" spans="1:21">
      <c r="A27" t="s">
        <v>40</v>
      </c>
      <c r="B27" s="49" t="s">
        <v>41</v>
      </c>
      <c r="C27" s="29" t="s">
        <v>26</v>
      </c>
      <c r="D27" s="19">
        <v>44448</v>
      </c>
      <c r="E27" s="19">
        <v>44481</v>
      </c>
      <c r="F27" s="17">
        <v>27.9</v>
      </c>
      <c r="G27" s="29" t="s">
        <v>42</v>
      </c>
      <c r="H27" s="19">
        <v>44497</v>
      </c>
      <c r="I27" s="13"/>
      <c r="J27" s="19">
        <v>44525</v>
      </c>
      <c r="K27" s="19" t="s">
        <v>28</v>
      </c>
      <c r="L27">
        <v>171239.773057952</v>
      </c>
      <c r="M27">
        <v>132721.204242273</v>
      </c>
      <c r="N27">
        <v>46525.008890808502</v>
      </c>
      <c r="O27" s="17">
        <f t="shared" ref="O27:P90" si="1">L27-M27</f>
        <v>38518.568815678998</v>
      </c>
      <c r="P27" s="17">
        <f t="shared" si="1"/>
        <v>86196.195351464499</v>
      </c>
      <c r="Q27">
        <v>45462.840886694197</v>
      </c>
      <c r="R27">
        <v>31192.089457664399</v>
      </c>
      <c r="S27" s="6">
        <f>Q27-R27</f>
        <v>14270.751429029799</v>
      </c>
      <c r="U27" s="22"/>
    </row>
    <row r="28" spans="1:21">
      <c r="A28" s="17"/>
      <c r="B28" s="49">
        <v>7</v>
      </c>
      <c r="C28" s="29"/>
      <c r="D28" s="19"/>
      <c r="E28" s="19"/>
      <c r="F28" s="17"/>
      <c r="G28" s="29"/>
      <c r="H28" s="19"/>
      <c r="I28" s="13"/>
      <c r="J28" s="19"/>
      <c r="K28" s="19"/>
      <c r="L28">
        <v>175038.864548485</v>
      </c>
      <c r="M28">
        <v>136119.008848581</v>
      </c>
      <c r="N28">
        <v>42455.680394942399</v>
      </c>
      <c r="O28" s="17">
        <f t="shared" si="1"/>
        <v>38919.855699904001</v>
      </c>
      <c r="P28" s="17">
        <f t="shared" si="1"/>
        <v>93663.328453638591</v>
      </c>
      <c r="Q28">
        <v>70823.622388540505</v>
      </c>
      <c r="R28">
        <v>53859.539926393802</v>
      </c>
      <c r="S28" s="6">
        <f t="shared" ref="S28:S34" si="2">Q28-R28</f>
        <v>16964.082462146704</v>
      </c>
      <c r="U28" s="22"/>
    </row>
    <row r="29" spans="1:21">
      <c r="A29" s="17"/>
      <c r="B29" s="49" t="s">
        <v>43</v>
      </c>
      <c r="C29" s="29"/>
      <c r="D29" s="19"/>
      <c r="E29" s="19"/>
      <c r="F29" s="17"/>
      <c r="G29" s="29"/>
      <c r="H29" s="19"/>
      <c r="I29" s="13"/>
      <c r="J29" s="19"/>
      <c r="K29" s="19"/>
      <c r="L29">
        <v>192467.546933834</v>
      </c>
      <c r="M29">
        <v>157945.487679043</v>
      </c>
      <c r="N29">
        <v>42218.897187010298</v>
      </c>
      <c r="O29" s="17">
        <f t="shared" si="1"/>
        <v>34522.059254791006</v>
      </c>
      <c r="P29" s="17">
        <f t="shared" si="1"/>
        <v>115726.5904920327</v>
      </c>
      <c r="Q29">
        <v>75346.108397562202</v>
      </c>
      <c r="R29">
        <v>61949.999603770899</v>
      </c>
      <c r="S29" s="6">
        <f t="shared" si="2"/>
        <v>13396.108793791303</v>
      </c>
      <c r="U29" s="22"/>
    </row>
    <row r="30" spans="1:21">
      <c r="A30" s="17"/>
      <c r="B30" s="49">
        <v>5</v>
      </c>
      <c r="C30" s="29"/>
      <c r="D30" s="19"/>
      <c r="E30" s="19"/>
      <c r="F30" s="17"/>
      <c r="G30" s="29"/>
      <c r="H30" s="19"/>
      <c r="I30" s="13"/>
      <c r="J30" s="19"/>
      <c r="K30" s="19"/>
      <c r="L30">
        <v>176468.48598925999</v>
      </c>
      <c r="M30">
        <v>142112.97259093501</v>
      </c>
      <c r="N30">
        <v>24426.613386442401</v>
      </c>
      <c r="O30" s="17">
        <f t="shared" si="1"/>
        <v>34355.513398324983</v>
      </c>
      <c r="P30" s="17">
        <f t="shared" si="1"/>
        <v>117686.3592044926</v>
      </c>
      <c r="Q30">
        <v>62135.515809747703</v>
      </c>
      <c r="R30">
        <v>48854.255243068299</v>
      </c>
      <c r="S30" s="6">
        <f t="shared" si="2"/>
        <v>13281.260566679404</v>
      </c>
      <c r="U30" s="22"/>
    </row>
    <row r="31" spans="1:21">
      <c r="A31" s="17"/>
      <c r="B31" s="49" t="s">
        <v>44</v>
      </c>
      <c r="C31" s="17"/>
      <c r="D31" s="19"/>
      <c r="E31" s="19"/>
      <c r="F31" s="17"/>
      <c r="G31" s="29"/>
      <c r="H31" s="19"/>
      <c r="I31" s="13"/>
      <c r="J31" s="56"/>
      <c r="K31" s="19"/>
      <c r="L31">
        <v>168090.13847373601</v>
      </c>
      <c r="M31">
        <v>134710.82082369499</v>
      </c>
      <c r="N31">
        <v>18176.638281262101</v>
      </c>
      <c r="O31" s="17">
        <f t="shared" si="1"/>
        <v>33379.317650041019</v>
      </c>
      <c r="P31" s="17">
        <f t="shared" si="1"/>
        <v>116534.18254243289</v>
      </c>
      <c r="S31" s="6">
        <f t="shared" si="2"/>
        <v>0</v>
      </c>
      <c r="U31" s="22"/>
    </row>
    <row r="32" spans="1:21">
      <c r="A32" s="17"/>
      <c r="B32" s="49">
        <v>8</v>
      </c>
      <c r="C32" s="17"/>
      <c r="D32" s="19"/>
      <c r="E32" s="19"/>
      <c r="F32" s="17"/>
      <c r="G32" s="29"/>
      <c r="H32" s="19"/>
      <c r="I32" s="13"/>
      <c r="J32" s="56"/>
      <c r="K32" s="19"/>
      <c r="L32">
        <v>157140.48569913101</v>
      </c>
      <c r="M32">
        <v>121109.47007345399</v>
      </c>
      <c r="N32">
        <v>22578.7023733528</v>
      </c>
      <c r="O32" s="17">
        <f t="shared" si="1"/>
        <v>36031.015625677013</v>
      </c>
      <c r="P32" s="17">
        <f t="shared" si="1"/>
        <v>98530.767700101191</v>
      </c>
      <c r="S32" s="6">
        <f t="shared" si="2"/>
        <v>0</v>
      </c>
      <c r="U32" s="22"/>
    </row>
    <row r="33" spans="1:21">
      <c r="A33" s="17"/>
      <c r="B33" s="49" t="s">
        <v>45</v>
      </c>
      <c r="C33" s="17"/>
      <c r="D33" s="19"/>
      <c r="E33" s="19"/>
      <c r="F33" s="17"/>
      <c r="G33" s="29"/>
      <c r="H33" s="19"/>
      <c r="I33" s="13"/>
      <c r="J33" s="56"/>
      <c r="K33" s="19"/>
      <c r="L33">
        <v>125280.133865888</v>
      </c>
      <c r="M33">
        <v>93641.125449013402</v>
      </c>
      <c r="N33">
        <v>24875.824386011798</v>
      </c>
      <c r="O33" s="17">
        <f t="shared" si="1"/>
        <v>31639.008416874596</v>
      </c>
      <c r="P33" s="17">
        <f t="shared" si="1"/>
        <v>68765.301063001607</v>
      </c>
      <c r="S33" s="6">
        <f t="shared" si="2"/>
        <v>0</v>
      </c>
      <c r="U33" s="22"/>
    </row>
    <row r="34" spans="1:21">
      <c r="A34" s="17"/>
      <c r="B34" s="49">
        <v>5</v>
      </c>
      <c r="C34" s="17"/>
      <c r="D34" s="19"/>
      <c r="E34" s="19"/>
      <c r="F34" s="17"/>
      <c r="G34" s="29"/>
      <c r="H34" s="19"/>
      <c r="I34" s="13"/>
      <c r="J34" s="19"/>
      <c r="K34" s="19"/>
      <c r="L34">
        <v>101253.356792231</v>
      </c>
      <c r="M34">
        <v>75065.044047099</v>
      </c>
      <c r="N34">
        <v>21491.512249080799</v>
      </c>
      <c r="O34" s="17">
        <f t="shared" si="1"/>
        <v>26188.312745132003</v>
      </c>
      <c r="P34" s="17">
        <f t="shared" si="1"/>
        <v>53573.531798018201</v>
      </c>
      <c r="Q34">
        <v>94438.251309612795</v>
      </c>
      <c r="R34">
        <v>74884.257597058604</v>
      </c>
      <c r="S34" s="6">
        <f t="shared" si="2"/>
        <v>19553.993712554191</v>
      </c>
      <c r="U34" s="22"/>
    </row>
    <row r="35" spans="1:21">
      <c r="A35" s="17"/>
      <c r="B35" s="49" t="s">
        <v>46</v>
      </c>
      <c r="C35" s="17"/>
      <c r="D35" s="19"/>
      <c r="E35" s="19"/>
      <c r="F35" s="17"/>
      <c r="G35" s="29"/>
      <c r="H35" s="19"/>
      <c r="I35" s="13"/>
      <c r="J35" s="19"/>
      <c r="K35" s="19"/>
      <c r="L35">
        <v>69858.477754221298</v>
      </c>
      <c r="M35">
        <v>58140.018841660501</v>
      </c>
      <c r="N35">
        <v>24095.945377235999</v>
      </c>
      <c r="O35" s="17">
        <f t="shared" si="1"/>
        <v>11718.458912560796</v>
      </c>
      <c r="P35" s="17">
        <f t="shared" si="1"/>
        <v>34044.073464424502</v>
      </c>
      <c r="Q35">
        <v>54781.1035333443</v>
      </c>
      <c r="R35">
        <v>40895.574246401004</v>
      </c>
      <c r="S35" s="6"/>
      <c r="U35" s="22"/>
    </row>
    <row r="36" spans="1:21">
      <c r="A36" s="67"/>
      <c r="B36" s="49">
        <v>7</v>
      </c>
      <c r="C36" s="17"/>
      <c r="D36" s="68"/>
      <c r="E36" s="68"/>
      <c r="F36" s="69"/>
      <c r="G36" s="69"/>
      <c r="H36" s="68"/>
      <c r="I36" s="69"/>
      <c r="J36" s="68"/>
      <c r="K36" s="69"/>
      <c r="L36">
        <v>67470.475084878199</v>
      </c>
      <c r="M36">
        <v>53801.352657351999</v>
      </c>
      <c r="N36">
        <v>21076.427465298701</v>
      </c>
      <c r="O36" s="13">
        <f t="shared" si="1"/>
        <v>13669.122427526199</v>
      </c>
      <c r="P36" s="13">
        <f t="shared" si="1"/>
        <v>32724.925192053299</v>
      </c>
      <c r="S36" s="21">
        <f t="shared" ref="S36:S99" si="3">Q36-R36</f>
        <v>0</v>
      </c>
      <c r="U36" s="22"/>
    </row>
    <row r="37" spans="1:21">
      <c r="A37" s="67"/>
      <c r="B37" s="49" t="s">
        <v>47</v>
      </c>
      <c r="C37" s="17"/>
      <c r="D37" s="19"/>
      <c r="E37" s="19"/>
      <c r="F37" s="17"/>
      <c r="G37" s="29"/>
      <c r="H37" s="19"/>
      <c r="I37" s="13"/>
      <c r="J37" s="19"/>
      <c r="K37" s="19"/>
      <c r="L37">
        <v>64209.296599355403</v>
      </c>
      <c r="M37">
        <v>54518.463294387802</v>
      </c>
      <c r="N37">
        <v>23868.373348446199</v>
      </c>
      <c r="O37" s="13">
        <f t="shared" si="1"/>
        <v>9690.8333049676003</v>
      </c>
      <c r="P37" s="13">
        <f t="shared" si="1"/>
        <v>30650.089945941603</v>
      </c>
      <c r="Q37">
        <v>57122.507021711303</v>
      </c>
      <c r="R37">
        <v>39968.482257025396</v>
      </c>
      <c r="S37" s="21">
        <f t="shared" si="3"/>
        <v>17154.024764685906</v>
      </c>
      <c r="U37" s="22"/>
    </row>
    <row r="38" spans="1:21">
      <c r="A38" s="67"/>
      <c r="B38" s="49">
        <v>7</v>
      </c>
      <c r="C38" s="17"/>
      <c r="D38" s="19"/>
      <c r="E38" s="19"/>
      <c r="F38" s="17"/>
      <c r="G38" s="29"/>
      <c r="H38" s="19"/>
      <c r="I38" s="13"/>
      <c r="J38" s="19"/>
      <c r="K38" s="19"/>
      <c r="L38">
        <v>60134.286744051999</v>
      </c>
      <c r="M38">
        <v>50636.674204641102</v>
      </c>
      <c r="N38">
        <v>24910.4243809855</v>
      </c>
      <c r="O38" s="13">
        <f t="shared" si="1"/>
        <v>9497.6125394108967</v>
      </c>
      <c r="P38" s="13">
        <f t="shared" si="1"/>
        <v>25726.249823655602</v>
      </c>
      <c r="S38" s="21">
        <f t="shared" si="3"/>
        <v>0</v>
      </c>
      <c r="U38" s="22"/>
    </row>
    <row r="39" spans="1:21">
      <c r="A39" s="69"/>
      <c r="B39" s="49" t="s">
        <v>48</v>
      </c>
      <c r="C39" s="17"/>
      <c r="D39" s="68"/>
      <c r="E39" s="68"/>
      <c r="F39" s="69"/>
      <c r="G39" s="69"/>
      <c r="H39" s="68"/>
      <c r="I39" s="69"/>
      <c r="J39" s="68"/>
      <c r="K39" s="69"/>
      <c r="L39">
        <v>53551.858689398803</v>
      </c>
      <c r="M39">
        <v>44733.432879869397</v>
      </c>
      <c r="N39">
        <v>23728.9743022158</v>
      </c>
      <c r="O39" s="13">
        <f t="shared" si="1"/>
        <v>8818.4258095294063</v>
      </c>
      <c r="P39" s="13">
        <f t="shared" si="1"/>
        <v>21004.458577653597</v>
      </c>
      <c r="S39" s="21">
        <f t="shared" si="3"/>
        <v>0</v>
      </c>
      <c r="U39" s="22"/>
    </row>
    <row r="40" spans="1:21">
      <c r="A40" s="69"/>
      <c r="B40" s="49">
        <v>6</v>
      </c>
      <c r="C40" s="45"/>
      <c r="D40" s="47"/>
      <c r="E40" s="47"/>
      <c r="F40" s="45"/>
      <c r="G40" s="26"/>
      <c r="H40" s="47"/>
      <c r="I40" s="57"/>
      <c r="J40" s="47"/>
      <c r="K40" s="58"/>
      <c r="L40">
        <v>53406.190251929402</v>
      </c>
      <c r="M40">
        <v>44562.889835262999</v>
      </c>
      <c r="N40">
        <v>24577.698858280401</v>
      </c>
      <c r="O40" s="13">
        <f t="shared" si="1"/>
        <v>8843.3004166664032</v>
      </c>
      <c r="P40" s="13">
        <f t="shared" si="1"/>
        <v>19985.190976982598</v>
      </c>
      <c r="S40" s="21">
        <f t="shared" si="3"/>
        <v>0</v>
      </c>
      <c r="U40" s="22"/>
    </row>
    <row r="41" spans="1:21">
      <c r="A41" s="69"/>
      <c r="B41" s="49" t="s">
        <v>49</v>
      </c>
      <c r="C41" s="45"/>
      <c r="D41" s="47"/>
      <c r="E41" s="47"/>
      <c r="F41" s="45"/>
      <c r="G41" s="26"/>
      <c r="H41" s="47"/>
      <c r="I41" s="57"/>
      <c r="J41" s="47"/>
      <c r="K41" s="58"/>
      <c r="L41">
        <v>46179.104346957902</v>
      </c>
      <c r="M41">
        <v>37274.121550377196</v>
      </c>
      <c r="N41">
        <v>21688.312053689599</v>
      </c>
      <c r="O41" s="13">
        <f t="shared" si="1"/>
        <v>8904.9827965807053</v>
      </c>
      <c r="P41" s="13">
        <f t="shared" si="1"/>
        <v>15585.809496687598</v>
      </c>
      <c r="S41" s="21">
        <f t="shared" si="3"/>
        <v>0</v>
      </c>
      <c r="U41" s="22"/>
    </row>
    <row r="42" spans="1:21">
      <c r="A42" s="69"/>
      <c r="B42" s="49">
        <v>6</v>
      </c>
      <c r="C42" s="17"/>
      <c r="D42" s="68"/>
      <c r="E42" s="68"/>
      <c r="F42" s="69"/>
      <c r="G42" s="69"/>
      <c r="H42" s="68"/>
      <c r="I42" s="69"/>
      <c r="J42" s="68"/>
      <c r="K42" s="69"/>
      <c r="L42">
        <v>42779.197236571403</v>
      </c>
      <c r="M42">
        <v>34369.508141148603</v>
      </c>
      <c r="N42">
        <v>22633.7873037071</v>
      </c>
      <c r="O42" s="13">
        <f t="shared" si="1"/>
        <v>8409.6890954228002</v>
      </c>
      <c r="P42" s="13">
        <f t="shared" si="1"/>
        <v>11735.720837441502</v>
      </c>
      <c r="S42" s="21">
        <f t="shared" si="3"/>
        <v>0</v>
      </c>
      <c r="U42" s="22"/>
    </row>
    <row r="43" spans="1:21">
      <c r="A43" s="69"/>
      <c r="B43" s="49" t="s">
        <v>50</v>
      </c>
      <c r="C43" s="45"/>
      <c r="D43" s="47"/>
      <c r="E43" s="47"/>
      <c r="F43" s="45"/>
      <c r="G43" s="26"/>
      <c r="H43" s="47"/>
      <c r="I43" s="57"/>
      <c r="J43" s="47"/>
      <c r="K43" s="58"/>
      <c r="L43">
        <v>39640.373061065897</v>
      </c>
      <c r="M43">
        <v>31050.046417256901</v>
      </c>
      <c r="N43">
        <v>23731.9091021188</v>
      </c>
      <c r="O43" s="13">
        <f t="shared" si="1"/>
        <v>8590.3266438089959</v>
      </c>
      <c r="P43" s="13">
        <f t="shared" si="1"/>
        <v>7318.1373151381013</v>
      </c>
      <c r="S43" s="21">
        <f t="shared" si="3"/>
        <v>0</v>
      </c>
      <c r="U43" s="22"/>
    </row>
    <row r="44" spans="1:21">
      <c r="A44" s="69"/>
      <c r="B44" s="49">
        <v>9</v>
      </c>
      <c r="C44" s="45"/>
      <c r="D44" s="47"/>
      <c r="E44" s="47"/>
      <c r="F44" s="45"/>
      <c r="G44" s="26"/>
      <c r="H44" s="47"/>
      <c r="I44" s="57"/>
      <c r="J44" s="47"/>
      <c r="K44" s="58"/>
      <c r="L44">
        <v>35330.749797705903</v>
      </c>
      <c r="M44">
        <v>26527.610905333699</v>
      </c>
      <c r="N44">
        <v>21710.633287973898</v>
      </c>
      <c r="O44" s="13">
        <f t="shared" si="1"/>
        <v>8803.1388923722043</v>
      </c>
      <c r="P44" s="13">
        <f t="shared" si="1"/>
        <v>4816.9776173598002</v>
      </c>
      <c r="S44" s="21">
        <f t="shared" si="3"/>
        <v>0</v>
      </c>
      <c r="U44" s="22"/>
    </row>
    <row r="45" spans="1:21">
      <c r="A45" s="69"/>
      <c r="B45" s="49" t="s">
        <v>51</v>
      </c>
      <c r="C45" s="17"/>
      <c r="D45" s="68"/>
      <c r="E45" s="68"/>
      <c r="F45" s="69"/>
      <c r="G45" s="69"/>
      <c r="H45" s="68"/>
      <c r="I45" s="69"/>
      <c r="J45" s="68"/>
      <c r="K45" s="69"/>
      <c r="L45">
        <v>32098.960976223501</v>
      </c>
      <c r="M45">
        <v>23889.2328076087</v>
      </c>
      <c r="N45">
        <v>20072.067134992601</v>
      </c>
      <c r="O45" s="13">
        <f t="shared" si="1"/>
        <v>8209.7281686148017</v>
      </c>
      <c r="P45" s="13">
        <f t="shared" si="1"/>
        <v>3817.1656726160982</v>
      </c>
      <c r="S45" s="21">
        <f t="shared" si="3"/>
        <v>0</v>
      </c>
      <c r="U45" s="22"/>
    </row>
    <row r="46" spans="1:21">
      <c r="A46" s="69"/>
      <c r="B46" s="49">
        <v>8</v>
      </c>
      <c r="C46" s="45"/>
      <c r="D46" s="47"/>
      <c r="E46" s="47"/>
      <c r="F46" s="45"/>
      <c r="G46" s="26"/>
      <c r="H46" s="47"/>
      <c r="I46" s="57"/>
      <c r="J46" s="47"/>
      <c r="K46" s="58"/>
      <c r="L46">
        <v>30614.644015351801</v>
      </c>
      <c r="M46">
        <v>21990.8969152135</v>
      </c>
      <c r="N46">
        <v>19233.273690400099</v>
      </c>
      <c r="O46" s="13">
        <f t="shared" si="1"/>
        <v>8623.7471001383019</v>
      </c>
      <c r="P46" s="13">
        <f t="shared" si="1"/>
        <v>2757.6232248134002</v>
      </c>
      <c r="S46" s="21">
        <f t="shared" si="3"/>
        <v>0</v>
      </c>
      <c r="U46" s="22"/>
    </row>
    <row r="47" spans="1:21">
      <c r="A47" s="69"/>
      <c r="B47" s="49" t="s">
        <v>52</v>
      </c>
      <c r="C47" s="45"/>
      <c r="D47" s="47"/>
      <c r="E47" s="47"/>
      <c r="F47" s="45"/>
      <c r="G47" s="26"/>
      <c r="H47" s="47"/>
      <c r="I47" s="57"/>
      <c r="J47" s="47"/>
      <c r="K47" s="58"/>
      <c r="L47">
        <v>28572.309598678501</v>
      </c>
      <c r="M47">
        <v>20743.378347321701</v>
      </c>
      <c r="N47">
        <v>17941.795797602299</v>
      </c>
      <c r="O47" s="13">
        <f t="shared" si="1"/>
        <v>7828.9312513568002</v>
      </c>
      <c r="P47" s="13">
        <f t="shared" si="1"/>
        <v>2801.5825497194019</v>
      </c>
      <c r="S47" s="21">
        <f t="shared" si="3"/>
        <v>0</v>
      </c>
      <c r="U47" s="22"/>
    </row>
    <row r="48" spans="1:21">
      <c r="A48" s="69"/>
      <c r="B48" s="49">
        <v>8</v>
      </c>
      <c r="C48" s="17"/>
      <c r="D48" s="68"/>
      <c r="E48" s="68"/>
      <c r="F48" s="69"/>
      <c r="G48" s="69"/>
      <c r="H48" s="68"/>
      <c r="I48" s="69"/>
      <c r="J48" s="68"/>
      <c r="K48" s="69"/>
      <c r="L48">
        <v>28337.348150410598</v>
      </c>
      <c r="M48">
        <v>20419.068209739002</v>
      </c>
      <c r="N48">
        <v>18161.105750114701</v>
      </c>
      <c r="O48" s="13">
        <f t="shared" si="1"/>
        <v>7918.2799406715967</v>
      </c>
      <c r="P48" s="13">
        <f t="shared" si="1"/>
        <v>2257.9624596243011</v>
      </c>
      <c r="S48" s="21">
        <f t="shared" si="3"/>
        <v>0</v>
      </c>
      <c r="U48" s="22"/>
    </row>
    <row r="49" spans="1:21">
      <c r="A49" s="69"/>
      <c r="B49" s="49" t="s">
        <v>53</v>
      </c>
      <c r="C49" s="45"/>
      <c r="D49" s="47"/>
      <c r="E49" s="47"/>
      <c r="F49" s="45"/>
      <c r="G49" s="26"/>
      <c r="H49" s="47"/>
      <c r="I49" s="57"/>
      <c r="J49" s="47"/>
      <c r="K49" s="58"/>
      <c r="L49">
        <v>27306.8622082244</v>
      </c>
      <c r="M49">
        <v>19279.8668826596</v>
      </c>
      <c r="N49">
        <v>17112.679518504399</v>
      </c>
      <c r="O49" s="13">
        <f t="shared" si="1"/>
        <v>8026.9953255647997</v>
      </c>
      <c r="P49" s="13">
        <f t="shared" si="1"/>
        <v>2167.1873641552011</v>
      </c>
      <c r="S49" s="21">
        <f t="shared" si="3"/>
        <v>0</v>
      </c>
      <c r="U49" s="22"/>
    </row>
    <row r="50" spans="1:21">
      <c r="A50" s="69"/>
      <c r="B50" s="49">
        <v>9</v>
      </c>
      <c r="C50" s="45"/>
      <c r="D50" s="47"/>
      <c r="E50" s="47"/>
      <c r="F50" s="45"/>
      <c r="G50" s="26"/>
      <c r="H50" s="47"/>
      <c r="I50" s="57"/>
      <c r="J50" s="47"/>
      <c r="K50" s="58"/>
      <c r="L50">
        <v>26625.2289427738</v>
      </c>
      <c r="M50">
        <v>17657.3750229424</v>
      </c>
      <c r="N50">
        <v>14956.3115274093</v>
      </c>
      <c r="O50" s="13">
        <f t="shared" si="1"/>
        <v>8967.8539198313993</v>
      </c>
      <c r="P50" s="13">
        <f t="shared" si="1"/>
        <v>2701.0634955331006</v>
      </c>
      <c r="S50" s="21">
        <f t="shared" si="3"/>
        <v>0</v>
      </c>
      <c r="U50" s="22"/>
    </row>
    <row r="51" spans="1:21">
      <c r="A51" t="s">
        <v>54</v>
      </c>
      <c r="B51" s="49" t="s">
        <v>55</v>
      </c>
      <c r="C51" s="17" t="s">
        <v>26</v>
      </c>
      <c r="D51" s="19">
        <v>44448</v>
      </c>
      <c r="E51" s="19">
        <v>44481</v>
      </c>
      <c r="F51" s="45">
        <v>24.5</v>
      </c>
      <c r="G51" s="29" t="s">
        <v>42</v>
      </c>
      <c r="H51" s="19">
        <v>44497</v>
      </c>
      <c r="I51" s="13"/>
      <c r="J51" s="19">
        <v>44525</v>
      </c>
      <c r="K51" s="19" t="s">
        <v>28</v>
      </c>
      <c r="L51">
        <v>63269.647940213697</v>
      </c>
      <c r="M51">
        <v>52930.230072605897</v>
      </c>
      <c r="N51">
        <v>6397.29218965993</v>
      </c>
      <c r="O51" s="13">
        <f t="shared" si="1"/>
        <v>10339.417867607801</v>
      </c>
      <c r="P51" s="13">
        <f t="shared" si="1"/>
        <v>46532.937882945967</v>
      </c>
      <c r="Q51">
        <v>46497.172939702497</v>
      </c>
      <c r="R51">
        <v>33745.4598843071</v>
      </c>
      <c r="S51" s="21">
        <f t="shared" si="3"/>
        <v>12751.713055395398</v>
      </c>
      <c r="T51" s="46"/>
      <c r="U51" s="22"/>
    </row>
    <row r="52" spans="1:21">
      <c r="A52" s="46"/>
      <c r="B52" s="49">
        <v>7</v>
      </c>
      <c r="C52" s="45"/>
      <c r="D52" s="47"/>
      <c r="E52" s="47"/>
      <c r="F52" s="45"/>
      <c r="G52" s="26"/>
      <c r="H52" s="47"/>
      <c r="I52" s="57"/>
      <c r="J52" s="47"/>
      <c r="K52" s="58"/>
      <c r="L52">
        <v>68231.609544358304</v>
      </c>
      <c r="M52">
        <v>57987.676723001699</v>
      </c>
      <c r="N52">
        <v>9525.8193581258693</v>
      </c>
      <c r="O52" s="13">
        <f t="shared" si="1"/>
        <v>10243.932821356604</v>
      </c>
      <c r="P52" s="13">
        <f t="shared" si="1"/>
        <v>48461.857364875832</v>
      </c>
      <c r="S52" s="21">
        <f t="shared" si="3"/>
        <v>0</v>
      </c>
      <c r="T52" s="46"/>
      <c r="U52" s="22"/>
    </row>
    <row r="53" spans="1:21">
      <c r="A53" s="46"/>
      <c r="B53" s="49" t="s">
        <v>56</v>
      </c>
      <c r="C53" s="45"/>
      <c r="D53" s="47"/>
      <c r="E53" s="47"/>
      <c r="F53" s="45"/>
      <c r="G53" s="26"/>
      <c r="H53" s="47"/>
      <c r="I53" s="57"/>
      <c r="J53" s="47"/>
      <c r="K53" s="58"/>
      <c r="L53">
        <v>90738.291817691497</v>
      </c>
      <c r="M53">
        <v>74914.020363227406</v>
      </c>
      <c r="N53">
        <v>27804.744633468301</v>
      </c>
      <c r="O53" s="13">
        <f t="shared" si="1"/>
        <v>15824.271454464091</v>
      </c>
      <c r="P53" s="13">
        <f t="shared" si="1"/>
        <v>47109.275729759102</v>
      </c>
      <c r="S53" s="21">
        <f t="shared" si="3"/>
        <v>0</v>
      </c>
      <c r="T53" s="46"/>
      <c r="U53" s="22"/>
    </row>
    <row r="54" spans="1:21">
      <c r="A54" s="46"/>
      <c r="B54" s="49">
        <v>6</v>
      </c>
      <c r="C54" s="17"/>
      <c r="D54" s="47"/>
      <c r="E54" s="47"/>
      <c r="F54" s="45"/>
      <c r="G54" s="69"/>
      <c r="H54" s="47"/>
      <c r="I54" s="57"/>
      <c r="J54" s="47"/>
      <c r="K54" s="58"/>
      <c r="L54">
        <v>91862.1394714911</v>
      </c>
      <c r="M54">
        <v>76016.150730907102</v>
      </c>
      <c r="N54">
        <v>10411.077748358501</v>
      </c>
      <c r="O54" s="13">
        <f t="shared" si="1"/>
        <v>15845.988740583998</v>
      </c>
      <c r="P54" s="13">
        <f t="shared" si="1"/>
        <v>65605.072982548605</v>
      </c>
      <c r="S54" s="21">
        <f t="shared" si="3"/>
        <v>0</v>
      </c>
      <c r="T54" s="46"/>
      <c r="U54" s="22"/>
    </row>
    <row r="55" spans="1:21">
      <c r="A55" s="46"/>
      <c r="B55" s="49" t="s">
        <v>57</v>
      </c>
      <c r="C55" s="45"/>
      <c r="D55" s="47"/>
      <c r="E55" s="47"/>
      <c r="F55" s="45"/>
      <c r="G55" s="26"/>
      <c r="H55" s="47"/>
      <c r="I55" s="57"/>
      <c r="J55" s="47"/>
      <c r="K55" s="58"/>
      <c r="L55">
        <v>91544.559404578002</v>
      </c>
      <c r="M55">
        <v>74559.044677385304</v>
      </c>
      <c r="N55">
        <v>11814.2680424269</v>
      </c>
      <c r="O55" s="13">
        <f t="shared" si="1"/>
        <v>16985.514727192698</v>
      </c>
      <c r="P55" s="13">
        <f t="shared" si="1"/>
        <v>62744.776634958405</v>
      </c>
      <c r="Q55">
        <v>35878.419212710898</v>
      </c>
      <c r="R55">
        <v>22166.208866795499</v>
      </c>
      <c r="S55" s="21">
        <f t="shared" si="3"/>
        <v>13712.210345915399</v>
      </c>
      <c r="T55" s="46"/>
      <c r="U55" s="22"/>
    </row>
    <row r="56" spans="1:21">
      <c r="A56" s="46"/>
      <c r="B56" s="49">
        <v>11</v>
      </c>
      <c r="C56" s="45"/>
      <c r="D56" s="47"/>
      <c r="E56" s="47"/>
      <c r="F56" s="45"/>
      <c r="G56" s="26"/>
      <c r="H56" s="47"/>
      <c r="I56" s="57"/>
      <c r="J56" s="47"/>
      <c r="K56" s="58"/>
      <c r="L56">
        <v>73605.6753001303</v>
      </c>
      <c r="M56">
        <v>58961.020919873998</v>
      </c>
      <c r="N56">
        <v>10954.3047639543</v>
      </c>
      <c r="O56" s="13">
        <f t="shared" si="1"/>
        <v>14644.654380256303</v>
      </c>
      <c r="P56" s="13">
        <f t="shared" si="1"/>
        <v>48006.716155919697</v>
      </c>
      <c r="Q56">
        <v>46750.949796072702</v>
      </c>
      <c r="R56">
        <v>34264.839209551901</v>
      </c>
      <c r="S56" s="21">
        <f t="shared" si="3"/>
        <v>12486.110586520801</v>
      </c>
      <c r="T56" s="46"/>
      <c r="U56" s="22"/>
    </row>
    <row r="57" spans="1:21">
      <c r="A57" s="46"/>
      <c r="B57" s="49" t="s">
        <v>45</v>
      </c>
      <c r="C57" s="17"/>
      <c r="D57" s="47"/>
      <c r="E57" s="47"/>
      <c r="F57" s="45"/>
      <c r="G57" s="69"/>
      <c r="H57" s="47"/>
      <c r="I57" s="57"/>
      <c r="J57" s="47"/>
      <c r="K57" s="58"/>
      <c r="L57">
        <v>73159.118296398403</v>
      </c>
      <c r="M57">
        <v>57458.7130937646</v>
      </c>
      <c r="N57">
        <v>15582.051047864799</v>
      </c>
      <c r="O57" s="13">
        <f t="shared" si="1"/>
        <v>15700.405202633803</v>
      </c>
      <c r="P57" s="13">
        <f t="shared" si="1"/>
        <v>41876.6620458998</v>
      </c>
      <c r="Q57">
        <v>42248.585243379901</v>
      </c>
      <c r="R57">
        <v>30295.517217432502</v>
      </c>
      <c r="S57" s="21">
        <f t="shared" si="3"/>
        <v>11953.068025947399</v>
      </c>
      <c r="T57" s="46"/>
      <c r="U57" s="22"/>
    </row>
    <row r="58" spans="1:21">
      <c r="A58" s="46"/>
      <c r="B58" s="49">
        <v>8</v>
      </c>
      <c r="C58" s="45"/>
      <c r="D58" s="47"/>
      <c r="E58" s="47"/>
      <c r="F58" s="45"/>
      <c r="G58" s="26"/>
      <c r="H58" s="47"/>
      <c r="I58" s="57"/>
      <c r="J58" s="47"/>
      <c r="K58" s="58"/>
      <c r="L58">
        <v>64623.655683751902</v>
      </c>
      <c r="M58">
        <v>48836.311861663897</v>
      </c>
      <c r="N58">
        <v>11188.525559452601</v>
      </c>
      <c r="O58" s="13">
        <f t="shared" si="1"/>
        <v>15787.343822088005</v>
      </c>
      <c r="P58" s="13">
        <f t="shared" si="1"/>
        <v>37647.786302211294</v>
      </c>
      <c r="Q58">
        <v>44374.037122994101</v>
      </c>
      <c r="R58">
        <v>31912.8405459756</v>
      </c>
      <c r="S58" s="21">
        <f t="shared" si="3"/>
        <v>12461.196577018502</v>
      </c>
      <c r="T58" s="46"/>
      <c r="U58" s="22"/>
    </row>
    <row r="59" spans="1:21">
      <c r="A59" s="46"/>
      <c r="B59" s="49" t="s">
        <v>58</v>
      </c>
      <c r="C59" s="24"/>
      <c r="D59" s="25"/>
      <c r="E59" s="25"/>
      <c r="F59" s="24"/>
      <c r="G59" s="24"/>
      <c r="H59" s="25"/>
      <c r="I59" s="24"/>
      <c r="J59" s="47"/>
      <c r="K59" s="70"/>
      <c r="O59" s="13">
        <f t="shared" si="1"/>
        <v>0</v>
      </c>
      <c r="P59" s="13">
        <f t="shared" si="1"/>
        <v>0</v>
      </c>
      <c r="Q59">
        <v>54705.155981513999</v>
      </c>
      <c r="R59">
        <v>41743.7991546177</v>
      </c>
      <c r="S59" s="21">
        <f t="shared" si="3"/>
        <v>12961.356826896299</v>
      </c>
      <c r="T59" s="46"/>
      <c r="U59" s="22"/>
    </row>
    <row r="60" spans="1:21">
      <c r="A60" s="69"/>
      <c r="B60" s="49">
        <v>6</v>
      </c>
      <c r="C60" s="24"/>
      <c r="D60" s="25"/>
      <c r="E60" s="25"/>
      <c r="F60" s="24"/>
      <c r="G60" s="69"/>
      <c r="H60" s="25"/>
      <c r="I60" s="24"/>
      <c r="J60" s="25"/>
      <c r="K60" s="58"/>
      <c r="O60" s="13">
        <f t="shared" si="1"/>
        <v>0</v>
      </c>
      <c r="P60" s="13">
        <f t="shared" si="1"/>
        <v>0</v>
      </c>
      <c r="Q60">
        <v>44744.181649108199</v>
      </c>
      <c r="R60">
        <v>32594.212377126401</v>
      </c>
      <c r="S60" s="21">
        <f t="shared" si="3"/>
        <v>12149.969271981798</v>
      </c>
      <c r="T60" s="6"/>
      <c r="U60" s="22"/>
    </row>
    <row r="61" spans="1:21">
      <c r="A61" s="69"/>
      <c r="B61" s="49" t="s">
        <v>47</v>
      </c>
      <c r="C61" s="24"/>
      <c r="D61" s="25"/>
      <c r="E61" s="25"/>
      <c r="F61" s="24"/>
      <c r="G61" s="24"/>
      <c r="H61" s="25"/>
      <c r="I61" s="24"/>
      <c r="J61" s="25"/>
      <c r="K61" s="70"/>
      <c r="O61" s="13">
        <f t="shared" si="1"/>
        <v>0</v>
      </c>
      <c r="P61" s="13">
        <f t="shared" si="1"/>
        <v>0</v>
      </c>
      <c r="Q61">
        <v>52443.627710650202</v>
      </c>
      <c r="R61">
        <v>39567.744854318502</v>
      </c>
      <c r="S61" s="21">
        <f t="shared" si="3"/>
        <v>12875.8828563317</v>
      </c>
      <c r="T61" s="6"/>
      <c r="U61" s="22"/>
    </row>
    <row r="62" spans="1:21">
      <c r="A62" s="69"/>
      <c r="B62" s="49">
        <v>11</v>
      </c>
      <c r="C62" s="24"/>
      <c r="D62" s="25"/>
      <c r="E62" s="25"/>
      <c r="F62" s="24"/>
      <c r="G62" s="24"/>
      <c r="H62" s="25"/>
      <c r="I62" s="24"/>
      <c r="J62" s="25"/>
      <c r="K62" s="70"/>
      <c r="O62" s="13">
        <f t="shared" si="1"/>
        <v>0</v>
      </c>
      <c r="P62" s="13">
        <f t="shared" si="1"/>
        <v>0</v>
      </c>
      <c r="Q62">
        <v>56880.2299454116</v>
      </c>
      <c r="R62">
        <v>42580.566905493099</v>
      </c>
      <c r="S62" s="21">
        <f t="shared" si="3"/>
        <v>14299.663039918501</v>
      </c>
      <c r="T62" s="6"/>
      <c r="U62" s="22"/>
    </row>
    <row r="63" spans="1:21">
      <c r="A63" s="69"/>
      <c r="B63" s="49" t="s">
        <v>34</v>
      </c>
      <c r="C63" s="24"/>
      <c r="D63" s="25"/>
      <c r="E63" s="25"/>
      <c r="F63" s="24"/>
      <c r="G63" s="69"/>
      <c r="H63" s="25"/>
      <c r="I63" s="24"/>
      <c r="J63" s="25"/>
      <c r="K63" s="58"/>
      <c r="O63" s="13">
        <f t="shared" si="1"/>
        <v>0</v>
      </c>
      <c r="P63" s="13">
        <f t="shared" si="1"/>
        <v>0</v>
      </c>
      <c r="Q63">
        <v>46734.096762534202</v>
      </c>
      <c r="R63">
        <v>33747.1781241114</v>
      </c>
      <c r="S63" s="21">
        <f t="shared" si="3"/>
        <v>12986.918638422801</v>
      </c>
      <c r="T63" s="46"/>
      <c r="U63" s="22"/>
    </row>
    <row r="64" spans="1:21">
      <c r="A64" s="69"/>
      <c r="B64" s="49">
        <v>12</v>
      </c>
      <c r="C64" s="24"/>
      <c r="D64" s="25"/>
      <c r="E64" s="25"/>
      <c r="F64" s="24"/>
      <c r="G64" s="24"/>
      <c r="H64" s="25"/>
      <c r="I64" s="24"/>
      <c r="J64" s="25"/>
      <c r="K64" s="70"/>
      <c r="L64">
        <v>33084.131697186502</v>
      </c>
      <c r="M64">
        <v>20682.674524850299</v>
      </c>
      <c r="N64">
        <v>14253.8290395024</v>
      </c>
      <c r="O64" s="13">
        <f t="shared" si="1"/>
        <v>12401.457172336202</v>
      </c>
      <c r="P64" s="13">
        <f t="shared" si="1"/>
        <v>6428.8454853478997</v>
      </c>
      <c r="Q64">
        <v>48407.847276695902</v>
      </c>
      <c r="R64">
        <v>34114.519060017701</v>
      </c>
      <c r="S64" s="21">
        <f t="shared" si="3"/>
        <v>14293.328216678201</v>
      </c>
      <c r="T64" s="46"/>
      <c r="U64" s="22"/>
    </row>
    <row r="65" spans="1:21">
      <c r="A65" s="69"/>
      <c r="B65" s="49" t="s">
        <v>35</v>
      </c>
      <c r="C65" s="24"/>
      <c r="D65" s="25"/>
      <c r="E65" s="25"/>
      <c r="F65" s="24"/>
      <c r="G65" s="24"/>
      <c r="H65" s="25"/>
      <c r="I65" s="24"/>
      <c r="J65" s="25"/>
      <c r="K65" s="70"/>
      <c r="L65">
        <v>33067.600409823099</v>
      </c>
      <c r="M65">
        <v>20917.813025729101</v>
      </c>
      <c r="N65">
        <v>12839.932536329499</v>
      </c>
      <c r="O65" s="13">
        <f t="shared" si="1"/>
        <v>12149.787384093997</v>
      </c>
      <c r="P65" s="13">
        <f t="shared" si="1"/>
        <v>8077.8804893996021</v>
      </c>
      <c r="Q65">
        <v>52691.654401997497</v>
      </c>
      <c r="R65">
        <v>37318.676880563697</v>
      </c>
      <c r="S65" s="21">
        <f t="shared" si="3"/>
        <v>15372.977521433801</v>
      </c>
      <c r="T65" s="46"/>
      <c r="U65" s="22"/>
    </row>
    <row r="66" spans="1:21">
      <c r="A66" s="24"/>
      <c r="B66" s="49">
        <v>9</v>
      </c>
      <c r="C66" s="24"/>
      <c r="D66" s="25"/>
      <c r="E66" s="25"/>
      <c r="F66" s="24"/>
      <c r="G66" s="26"/>
      <c r="H66" s="25"/>
      <c r="I66" s="71"/>
      <c r="J66" s="25"/>
      <c r="K66" s="70"/>
      <c r="L66">
        <v>32113.3236842316</v>
      </c>
      <c r="M66">
        <v>20394.8026278004</v>
      </c>
      <c r="N66">
        <v>11128.339318787701</v>
      </c>
      <c r="O66" s="13">
        <f t="shared" si="1"/>
        <v>11718.5210564312</v>
      </c>
      <c r="P66" s="13">
        <f t="shared" si="1"/>
        <v>9266.463309012699</v>
      </c>
      <c r="Q66">
        <v>55408.738068560699</v>
      </c>
      <c r="R66">
        <v>40142.984525535197</v>
      </c>
      <c r="S66" s="21">
        <f t="shared" si="3"/>
        <v>15265.753543025501</v>
      </c>
      <c r="T66" s="6"/>
      <c r="U66" s="6"/>
    </row>
    <row r="67" spans="1:21">
      <c r="A67" s="24"/>
      <c r="B67" s="49" t="s">
        <v>59</v>
      </c>
      <c r="C67" s="24"/>
      <c r="D67" s="25"/>
      <c r="E67" s="25"/>
      <c r="F67" s="24"/>
      <c r="G67" s="24"/>
      <c r="H67" s="25"/>
      <c r="I67" s="24"/>
      <c r="J67" s="25"/>
      <c r="K67" s="70"/>
      <c r="L67">
        <v>32812.739505361802</v>
      </c>
      <c r="M67">
        <v>21096.010673396599</v>
      </c>
      <c r="N67">
        <v>4688.9074779138</v>
      </c>
      <c r="O67" s="13">
        <f t="shared" si="1"/>
        <v>11716.728831965203</v>
      </c>
      <c r="P67" s="13">
        <f t="shared" si="1"/>
        <v>16407.103195482799</v>
      </c>
      <c r="S67" s="21">
        <f t="shared" si="3"/>
        <v>0</v>
      </c>
      <c r="T67" s="6"/>
      <c r="U67" s="6"/>
    </row>
    <row r="68" spans="1:21">
      <c r="A68" s="24"/>
      <c r="B68" s="49">
        <v>11</v>
      </c>
      <c r="C68" s="24"/>
      <c r="D68" s="25"/>
      <c r="E68" s="25"/>
      <c r="F68" s="24"/>
      <c r="G68" s="24"/>
      <c r="H68" s="25"/>
      <c r="I68" s="24"/>
      <c r="J68" s="25"/>
      <c r="K68" s="70"/>
      <c r="L68">
        <v>38205.034668170803</v>
      </c>
      <c r="M68">
        <v>24292.622767116001</v>
      </c>
      <c r="N68">
        <v>9709.0884502633708</v>
      </c>
      <c r="O68" s="13">
        <f t="shared" si="1"/>
        <v>13912.411901054802</v>
      </c>
      <c r="P68" s="13">
        <f t="shared" si="1"/>
        <v>14583.534316852631</v>
      </c>
      <c r="Q68">
        <v>60614.6917844942</v>
      </c>
      <c r="R68">
        <v>47079.826882171998</v>
      </c>
      <c r="S68" s="21">
        <f t="shared" si="3"/>
        <v>13534.864902322202</v>
      </c>
      <c r="T68" s="6"/>
      <c r="U68" s="6"/>
    </row>
    <row r="69" spans="1:21">
      <c r="A69" s="24"/>
      <c r="B69" s="49" t="s">
        <v>51</v>
      </c>
      <c r="C69" s="24"/>
      <c r="D69" s="25"/>
      <c r="E69" s="25"/>
      <c r="F69" s="24"/>
      <c r="G69" s="26"/>
      <c r="H69" s="25"/>
      <c r="I69" s="71"/>
      <c r="J69" s="25"/>
      <c r="K69" s="70"/>
      <c r="L69">
        <v>37256.595402602099</v>
      </c>
      <c r="M69">
        <v>23364.263688004099</v>
      </c>
      <c r="N69">
        <v>12443.843542744</v>
      </c>
      <c r="O69" s="13">
        <f t="shared" si="1"/>
        <v>13892.331714598</v>
      </c>
      <c r="P69" s="13">
        <f t="shared" si="1"/>
        <v>10920.420145260099</v>
      </c>
      <c r="Q69">
        <v>59131.246019899801</v>
      </c>
      <c r="R69">
        <v>45112.666483700501</v>
      </c>
      <c r="S69" s="21">
        <f t="shared" si="3"/>
        <v>14018.5795361993</v>
      </c>
      <c r="T69" s="6"/>
      <c r="U69" s="6"/>
    </row>
    <row r="70" spans="1:21">
      <c r="A70" s="24"/>
      <c r="B70" s="49">
        <v>11</v>
      </c>
      <c r="C70" s="24"/>
      <c r="D70" s="25"/>
      <c r="E70" s="25"/>
      <c r="F70" s="24"/>
      <c r="G70" s="24"/>
      <c r="H70" s="25"/>
      <c r="I70" s="24"/>
      <c r="J70" s="25"/>
      <c r="K70" s="70"/>
      <c r="L70">
        <v>31928.5014793298</v>
      </c>
      <c r="M70">
        <v>19122.928829427699</v>
      </c>
      <c r="N70">
        <v>15467.3164099021</v>
      </c>
      <c r="O70" s="13">
        <f t="shared" si="1"/>
        <v>12805.5726499021</v>
      </c>
      <c r="P70" s="13">
        <f t="shared" si="1"/>
        <v>3655.6124195255998</v>
      </c>
      <c r="Q70">
        <v>53228.217273979899</v>
      </c>
      <c r="R70">
        <v>39384.888233446203</v>
      </c>
      <c r="S70" s="21">
        <f t="shared" si="3"/>
        <v>13843.329040533696</v>
      </c>
      <c r="T70" s="6"/>
      <c r="U70" s="6"/>
    </row>
    <row r="71" spans="1:21">
      <c r="A71" s="24"/>
      <c r="B71" s="49" t="s">
        <v>52</v>
      </c>
      <c r="C71" s="24"/>
      <c r="D71" s="25"/>
      <c r="E71" s="25"/>
      <c r="F71" s="24"/>
      <c r="G71" s="24"/>
      <c r="H71" s="25"/>
      <c r="I71" s="24"/>
      <c r="J71" s="25"/>
      <c r="K71" s="70"/>
      <c r="L71">
        <v>31767.7307452348</v>
      </c>
      <c r="M71">
        <v>19443.3427766942</v>
      </c>
      <c r="N71">
        <v>16240.3841836969</v>
      </c>
      <c r="O71" s="13">
        <f t="shared" si="1"/>
        <v>12324.387968540599</v>
      </c>
      <c r="P71" s="13">
        <f t="shared" si="1"/>
        <v>3202.9585929973</v>
      </c>
      <c r="Q71">
        <v>48518.710886063003</v>
      </c>
      <c r="R71">
        <v>35911.4177441223</v>
      </c>
      <c r="S71" s="21">
        <f t="shared" si="3"/>
        <v>12607.293141940703</v>
      </c>
      <c r="T71" s="6"/>
      <c r="U71" s="6"/>
    </row>
    <row r="72" spans="1:21">
      <c r="A72" s="24"/>
      <c r="B72" s="49">
        <v>11</v>
      </c>
      <c r="C72" s="24"/>
      <c r="D72" s="25"/>
      <c r="E72" s="25"/>
      <c r="F72" s="24"/>
      <c r="G72" s="26"/>
      <c r="H72" s="25"/>
      <c r="I72" s="71"/>
      <c r="J72" s="25"/>
      <c r="K72" s="70"/>
      <c r="L72">
        <v>34148.855126753202</v>
      </c>
      <c r="M72">
        <v>21656.180018561899</v>
      </c>
      <c r="N72">
        <v>18284.964987213301</v>
      </c>
      <c r="O72" s="13">
        <f t="shared" si="1"/>
        <v>12492.675108191303</v>
      </c>
      <c r="P72" s="13">
        <f t="shared" si="1"/>
        <v>3371.2150313485981</v>
      </c>
      <c r="Q72">
        <v>53296.9586581943</v>
      </c>
      <c r="R72">
        <v>39532.751590670901</v>
      </c>
      <c r="S72" s="21">
        <f t="shared" si="3"/>
        <v>13764.207067523399</v>
      </c>
      <c r="T72" s="6"/>
      <c r="U72" s="6"/>
    </row>
    <row r="73" spans="1:21">
      <c r="A73" s="24"/>
      <c r="B73" s="49" t="s">
        <v>60</v>
      </c>
      <c r="C73" s="24"/>
      <c r="D73" s="25"/>
      <c r="E73" s="25"/>
      <c r="F73" s="24"/>
      <c r="G73" s="24"/>
      <c r="H73" s="25"/>
      <c r="I73" s="24"/>
      <c r="J73" s="25"/>
      <c r="K73" s="70"/>
      <c r="L73">
        <v>32348.395073193002</v>
      </c>
      <c r="M73">
        <v>20897.7237088398</v>
      </c>
      <c r="N73">
        <v>17605.400006287098</v>
      </c>
      <c r="O73" s="13">
        <f t="shared" si="1"/>
        <v>11450.671364353202</v>
      </c>
      <c r="P73" s="13">
        <f t="shared" si="1"/>
        <v>3292.3237025527014</v>
      </c>
      <c r="Q73">
        <v>41584.932312479403</v>
      </c>
      <c r="R73">
        <v>29275.475313508399</v>
      </c>
      <c r="S73" s="21">
        <f t="shared" si="3"/>
        <v>12309.456998971003</v>
      </c>
      <c r="T73" s="6"/>
      <c r="U73" s="6"/>
    </row>
    <row r="74" spans="1:21">
      <c r="A74" s="24"/>
      <c r="B74" s="49">
        <v>7</v>
      </c>
      <c r="C74" s="24"/>
      <c r="D74" s="25"/>
      <c r="E74" s="25"/>
      <c r="F74" s="24"/>
      <c r="G74" s="24"/>
      <c r="H74" s="25"/>
      <c r="I74" s="24"/>
      <c r="J74" s="25"/>
      <c r="K74" s="70"/>
      <c r="O74" s="13">
        <f t="shared" si="1"/>
        <v>0</v>
      </c>
      <c r="P74" s="13">
        <f t="shared" si="1"/>
        <v>0</v>
      </c>
      <c r="Q74">
        <v>64985.531923855597</v>
      </c>
      <c r="R74">
        <v>50691.887669168304</v>
      </c>
      <c r="S74" s="21">
        <f t="shared" si="3"/>
        <v>14293.644254687293</v>
      </c>
      <c r="T74" s="6"/>
      <c r="U74" s="6"/>
    </row>
    <row r="75" spans="1:21">
      <c r="A75" t="s">
        <v>61</v>
      </c>
      <c r="B75" s="49" t="s">
        <v>62</v>
      </c>
      <c r="C75" s="24" t="s">
        <v>63</v>
      </c>
      <c r="D75" s="25">
        <v>44443</v>
      </c>
      <c r="E75" s="25"/>
      <c r="F75" s="24">
        <v>21.4</v>
      </c>
      <c r="G75" s="26" t="s">
        <v>64</v>
      </c>
      <c r="H75" s="25">
        <v>44481</v>
      </c>
      <c r="I75" s="24"/>
      <c r="J75" s="25">
        <v>44511</v>
      </c>
      <c r="K75" s="70"/>
      <c r="L75">
        <v>107094.45347480899</v>
      </c>
      <c r="M75">
        <v>69221.369751053397</v>
      </c>
      <c r="N75">
        <v>41113.069646473297</v>
      </c>
      <c r="O75" s="13">
        <f t="shared" si="1"/>
        <v>37873.083723755597</v>
      </c>
      <c r="P75" s="13">
        <f t="shared" si="1"/>
        <v>28108.300104580099</v>
      </c>
      <c r="Q75">
        <v>39066.793416959998</v>
      </c>
      <c r="R75">
        <v>22635.839943415798</v>
      </c>
      <c r="S75" s="21">
        <f t="shared" si="3"/>
        <v>16430.953473544199</v>
      </c>
      <c r="T75" s="6"/>
      <c r="U75" s="6"/>
    </row>
    <row r="76" spans="1:21">
      <c r="A76" s="24"/>
      <c r="B76" s="49">
        <v>10</v>
      </c>
      <c r="C76" s="24"/>
      <c r="D76" s="25"/>
      <c r="E76" s="25"/>
      <c r="F76" s="24"/>
      <c r="G76" s="26"/>
      <c r="H76" s="25"/>
      <c r="I76" s="71"/>
      <c r="J76" s="25"/>
      <c r="K76" s="72"/>
      <c r="L76">
        <v>79482.937626126994</v>
      </c>
      <c r="M76">
        <v>37030.521927018701</v>
      </c>
      <c r="N76">
        <v>21429.0682380894</v>
      </c>
      <c r="O76" s="13">
        <f t="shared" si="1"/>
        <v>42452.415699108293</v>
      </c>
      <c r="P76" s="13">
        <f t="shared" si="1"/>
        <v>15601.453688929301</v>
      </c>
      <c r="Q76">
        <v>50118.278960194802</v>
      </c>
      <c r="R76">
        <v>34160.507735857696</v>
      </c>
      <c r="S76" s="21">
        <f t="shared" si="3"/>
        <v>15957.771224337106</v>
      </c>
      <c r="T76" s="6"/>
      <c r="U76" s="6"/>
    </row>
    <row r="77" spans="1:21">
      <c r="A77" s="24"/>
      <c r="B77" s="49" t="s">
        <v>43</v>
      </c>
      <c r="C77" s="24"/>
      <c r="D77" s="25"/>
      <c r="E77" s="25"/>
      <c r="F77" s="24"/>
      <c r="G77" s="24"/>
      <c r="H77" s="25"/>
      <c r="I77" s="24"/>
      <c r="J77" s="25"/>
      <c r="K77" s="24"/>
      <c r="L77">
        <v>50200.2697713327</v>
      </c>
      <c r="M77">
        <v>28246.610799568902</v>
      </c>
      <c r="N77">
        <v>10173.4233863972</v>
      </c>
      <c r="O77" s="13">
        <f t="shared" si="1"/>
        <v>21953.658971763798</v>
      </c>
      <c r="P77" s="13">
        <f t="shared" si="1"/>
        <v>18073.187413171701</v>
      </c>
      <c r="Q77">
        <v>44946.515131652297</v>
      </c>
      <c r="R77">
        <v>27753.995369876098</v>
      </c>
      <c r="S77" s="21">
        <f t="shared" si="3"/>
        <v>17192.519761776199</v>
      </c>
      <c r="T77" s="6"/>
      <c r="U77" s="6"/>
    </row>
    <row r="78" spans="1:21">
      <c r="A78" s="6"/>
      <c r="B78" s="49">
        <v>12</v>
      </c>
      <c r="C78" s="6"/>
      <c r="D78" s="7"/>
      <c r="E78" s="7"/>
      <c r="F78" s="6"/>
      <c r="G78" s="6"/>
      <c r="H78" s="7"/>
      <c r="I78" s="11"/>
      <c r="J78" s="7"/>
      <c r="K78" s="6"/>
      <c r="L78">
        <v>195164.55655842999</v>
      </c>
      <c r="M78">
        <v>114290.57819271401</v>
      </c>
      <c r="N78">
        <v>47294.324197077403</v>
      </c>
      <c r="O78" s="13">
        <f t="shared" si="1"/>
        <v>80873.978365715986</v>
      </c>
      <c r="P78" s="13">
        <f t="shared" si="1"/>
        <v>66996.253995636594</v>
      </c>
      <c r="Q78">
        <v>314272.40218188701</v>
      </c>
      <c r="R78">
        <v>192381.227708905</v>
      </c>
      <c r="S78" s="21">
        <f t="shared" si="3"/>
        <v>121891.17447298201</v>
      </c>
      <c r="T78" s="6"/>
      <c r="U78" s="6"/>
    </row>
    <row r="79" spans="1:21">
      <c r="A79" s="6"/>
      <c r="B79" s="49" t="s">
        <v>65</v>
      </c>
      <c r="C79" s="6"/>
      <c r="D79" s="7"/>
      <c r="E79" s="7"/>
      <c r="F79" s="6"/>
      <c r="G79" s="6"/>
      <c r="H79" s="7"/>
      <c r="I79" s="11"/>
      <c r="J79" s="7"/>
      <c r="K79" s="6"/>
      <c r="L79">
        <v>33747.941782583403</v>
      </c>
      <c r="M79">
        <v>19383.5913530133</v>
      </c>
      <c r="N79">
        <v>7716.0557828246801</v>
      </c>
      <c r="O79" s="13">
        <f t="shared" si="1"/>
        <v>14364.350429570102</v>
      </c>
      <c r="P79" s="13">
        <f t="shared" si="1"/>
        <v>11667.53557018862</v>
      </c>
      <c r="Q79">
        <v>46663.332991959498</v>
      </c>
      <c r="R79">
        <v>29468.865171110399</v>
      </c>
      <c r="S79" s="21">
        <f t="shared" si="3"/>
        <v>17194.467820849099</v>
      </c>
      <c r="T79" s="6"/>
      <c r="U79" s="6"/>
    </row>
    <row r="80" spans="1:21">
      <c r="A80" s="6"/>
      <c r="B80" s="49">
        <v>12</v>
      </c>
      <c r="C80" s="6"/>
      <c r="D80" s="7"/>
      <c r="E80" s="7"/>
      <c r="F80" s="6"/>
      <c r="G80" s="6"/>
      <c r="H80" s="7"/>
      <c r="I80" s="11"/>
      <c r="J80" s="7"/>
      <c r="K80" s="6"/>
      <c r="L80">
        <v>221131.14852605099</v>
      </c>
      <c r="M80">
        <v>137621.77254794401</v>
      </c>
      <c r="N80">
        <v>67469.897027775296</v>
      </c>
      <c r="O80" s="13">
        <f t="shared" si="1"/>
        <v>83509.375978106982</v>
      </c>
      <c r="P80" s="13">
        <f t="shared" si="1"/>
        <v>70151.875520168716</v>
      </c>
      <c r="Q80">
        <v>42432.573482767701</v>
      </c>
      <c r="R80">
        <v>26792.694386853898</v>
      </c>
      <c r="S80" s="21">
        <f t="shared" si="3"/>
        <v>15639.879095913802</v>
      </c>
      <c r="T80" s="6"/>
      <c r="U80" s="6"/>
    </row>
    <row r="81" spans="1:21">
      <c r="A81" s="6"/>
      <c r="B81" s="49" t="s">
        <v>31</v>
      </c>
      <c r="C81" s="6"/>
      <c r="D81" s="7"/>
      <c r="E81" s="7"/>
      <c r="F81" s="6"/>
      <c r="G81" s="6"/>
      <c r="H81" s="7"/>
      <c r="I81" s="11"/>
      <c r="J81" s="7"/>
      <c r="K81" s="6"/>
      <c r="L81">
        <v>32253.409380338198</v>
      </c>
      <c r="M81">
        <v>18708.548693206802</v>
      </c>
      <c r="N81">
        <v>10173.2001899939</v>
      </c>
      <c r="O81" s="13">
        <f t="shared" si="1"/>
        <v>13544.860687131397</v>
      </c>
      <c r="P81" s="13">
        <f t="shared" si="1"/>
        <v>8535.3485032129011</v>
      </c>
      <c r="Q81">
        <v>38482.767268762</v>
      </c>
      <c r="R81">
        <v>22014.176353918301</v>
      </c>
      <c r="S81" s="21">
        <f t="shared" si="3"/>
        <v>16468.590914843699</v>
      </c>
      <c r="T81" s="6"/>
      <c r="U81" s="6"/>
    </row>
    <row r="82" spans="1:21">
      <c r="A82" s="6"/>
      <c r="B82" s="49">
        <v>11</v>
      </c>
      <c r="C82" s="6"/>
      <c r="D82" s="7"/>
      <c r="E82" s="7"/>
      <c r="F82" s="6"/>
      <c r="G82" s="6"/>
      <c r="H82" s="7"/>
      <c r="I82" s="11"/>
      <c r="J82" s="7"/>
      <c r="K82" s="6"/>
      <c r="L82">
        <v>28981.0612504438</v>
      </c>
      <c r="M82">
        <v>16679.4026470887</v>
      </c>
      <c r="N82">
        <v>8352.3140102897596</v>
      </c>
      <c r="O82" s="13">
        <f t="shared" si="1"/>
        <v>12301.658603355099</v>
      </c>
      <c r="P82" s="13">
        <f t="shared" si="1"/>
        <v>8327.0886367989406</v>
      </c>
      <c r="Q82">
        <v>43500.826180697703</v>
      </c>
      <c r="R82">
        <v>27288.635830623702</v>
      </c>
      <c r="S82" s="21">
        <f t="shared" si="3"/>
        <v>16212.190350074001</v>
      </c>
      <c r="T82" s="6"/>
      <c r="U82" s="6"/>
    </row>
    <row r="83" spans="1:21">
      <c r="A83" s="6"/>
      <c r="B83" s="49" t="s">
        <v>58</v>
      </c>
      <c r="C83" s="6"/>
      <c r="D83" s="7"/>
      <c r="E83" s="7"/>
      <c r="F83" s="6"/>
      <c r="G83" s="6"/>
      <c r="H83" s="7"/>
      <c r="I83" s="11"/>
      <c r="J83" s="7"/>
      <c r="K83" s="6"/>
      <c r="L83">
        <v>30193.0980601306</v>
      </c>
      <c r="M83">
        <v>17140.084589076901</v>
      </c>
      <c r="N83">
        <v>10700.6937151578</v>
      </c>
      <c r="O83" s="13">
        <f t="shared" si="1"/>
        <v>13053.013471053699</v>
      </c>
      <c r="P83" s="13">
        <f t="shared" si="1"/>
        <v>6439.3908739191011</v>
      </c>
      <c r="Q83">
        <v>39072.659637787903</v>
      </c>
      <c r="R83">
        <v>21917.5322495646</v>
      </c>
      <c r="S83" s="21">
        <f t="shared" si="3"/>
        <v>17155.127388223304</v>
      </c>
      <c r="T83" s="6"/>
      <c r="U83" s="6"/>
    </row>
    <row r="84" spans="1:21">
      <c r="A84" s="6"/>
      <c r="B84" s="49">
        <v>9</v>
      </c>
      <c r="C84" s="6"/>
      <c r="D84" s="7"/>
      <c r="E84" s="7"/>
      <c r="F84" s="6"/>
      <c r="G84" s="6"/>
      <c r="H84" s="7"/>
      <c r="I84" s="11"/>
      <c r="J84" s="7"/>
      <c r="K84" s="6"/>
      <c r="L84">
        <v>31351.4388807918</v>
      </c>
      <c r="M84">
        <v>18386.314738045901</v>
      </c>
      <c r="N84">
        <v>12236.860792859099</v>
      </c>
      <c r="O84" s="13">
        <f t="shared" si="1"/>
        <v>12965.124142745899</v>
      </c>
      <c r="P84" s="13">
        <f t="shared" si="1"/>
        <v>6149.4539451868022</v>
      </c>
      <c r="Q84">
        <v>37349.644642509702</v>
      </c>
      <c r="R84">
        <v>22421.426399517699</v>
      </c>
      <c r="S84" s="21">
        <f t="shared" si="3"/>
        <v>14928.218242992003</v>
      </c>
      <c r="T84" s="6"/>
      <c r="U84" s="6"/>
    </row>
    <row r="85" spans="1:21">
      <c r="A85" s="6"/>
      <c r="B85" s="49" t="s">
        <v>66</v>
      </c>
      <c r="C85" s="6"/>
      <c r="D85" s="7"/>
      <c r="E85" s="7"/>
      <c r="F85" s="6"/>
      <c r="G85" s="6"/>
      <c r="H85" s="7"/>
      <c r="I85" s="11"/>
      <c r="J85" s="7"/>
      <c r="K85" s="6"/>
      <c r="L85">
        <v>34934.277220741496</v>
      </c>
      <c r="M85">
        <v>20720.399153517701</v>
      </c>
      <c r="N85">
        <v>14555.878759184699</v>
      </c>
      <c r="O85" s="13">
        <f t="shared" si="1"/>
        <v>14213.878067223795</v>
      </c>
      <c r="P85" s="13">
        <f t="shared" si="1"/>
        <v>6164.5203943330016</v>
      </c>
      <c r="Q85">
        <v>39840.698413486803</v>
      </c>
      <c r="R85">
        <v>24083.215581414701</v>
      </c>
      <c r="S85" s="21">
        <f t="shared" si="3"/>
        <v>15757.482832072103</v>
      </c>
      <c r="T85" s="6"/>
      <c r="U85" s="6"/>
    </row>
    <row r="86" spans="1:21">
      <c r="A86" s="6"/>
      <c r="B86" s="49">
        <v>12</v>
      </c>
      <c r="C86" s="6"/>
      <c r="D86" s="7"/>
      <c r="E86" s="7"/>
      <c r="F86" s="6"/>
      <c r="G86" s="6"/>
      <c r="H86" s="7"/>
      <c r="I86" s="11"/>
      <c r="J86" s="7"/>
      <c r="K86" s="6"/>
      <c r="L86">
        <v>41288.086711950702</v>
      </c>
      <c r="M86">
        <v>22452.518974621002</v>
      </c>
      <c r="N86">
        <v>14877.123758558701</v>
      </c>
      <c r="O86" s="13">
        <f t="shared" si="1"/>
        <v>18835.5677373297</v>
      </c>
      <c r="P86" s="13">
        <f t="shared" si="1"/>
        <v>7575.3952160623012</v>
      </c>
      <c r="Q86">
        <v>43929.345967001602</v>
      </c>
      <c r="R86">
        <v>27176.325821686201</v>
      </c>
      <c r="S86" s="21">
        <f t="shared" si="3"/>
        <v>16753.0201453154</v>
      </c>
      <c r="T86" s="6"/>
      <c r="U86" s="6"/>
    </row>
    <row r="87" spans="1:21">
      <c r="A87" s="6"/>
      <c r="B87" s="49" t="s">
        <v>67</v>
      </c>
      <c r="C87" s="6"/>
      <c r="D87" s="7"/>
      <c r="E87" s="7"/>
      <c r="F87" s="6"/>
      <c r="G87" s="6"/>
      <c r="H87" s="7"/>
      <c r="I87" s="11"/>
      <c r="J87" s="7"/>
      <c r="K87" s="6"/>
      <c r="L87">
        <v>42030.445021314299</v>
      </c>
      <c r="M87">
        <v>22754.142383571201</v>
      </c>
      <c r="N87">
        <v>14599.2192614616</v>
      </c>
      <c r="O87" s="13">
        <f t="shared" si="1"/>
        <v>19276.302637743098</v>
      </c>
      <c r="P87" s="13">
        <f t="shared" si="1"/>
        <v>8154.9231221096015</v>
      </c>
      <c r="Q87">
        <v>39622.1407485093</v>
      </c>
      <c r="R87">
        <v>21991.440644000901</v>
      </c>
      <c r="S87" s="21">
        <f t="shared" si="3"/>
        <v>17630.7001045084</v>
      </c>
      <c r="T87" s="6"/>
      <c r="U87" s="6"/>
    </row>
    <row r="88" spans="1:21">
      <c r="A88" s="6"/>
      <c r="B88" s="49">
        <v>12</v>
      </c>
      <c r="C88" s="6"/>
      <c r="D88" s="7"/>
      <c r="E88" s="7"/>
      <c r="F88" s="6"/>
      <c r="G88" s="6"/>
      <c r="H88" s="7"/>
      <c r="I88" s="11"/>
      <c r="J88" s="7"/>
      <c r="K88" s="6"/>
      <c r="L88">
        <v>56436.568284424597</v>
      </c>
      <c r="M88">
        <v>29976.426450532301</v>
      </c>
      <c r="N88">
        <v>19833.110091428502</v>
      </c>
      <c r="O88" s="13">
        <f t="shared" si="1"/>
        <v>26460.141833892296</v>
      </c>
      <c r="P88" s="13">
        <f t="shared" si="1"/>
        <v>10143.316359103799</v>
      </c>
      <c r="Q88">
        <v>38985.2120217993</v>
      </c>
      <c r="R88">
        <v>21068.3620596697</v>
      </c>
      <c r="S88" s="21">
        <f t="shared" si="3"/>
        <v>17916.8499621296</v>
      </c>
      <c r="T88" s="6"/>
      <c r="U88" s="6"/>
    </row>
    <row r="89" spans="1:21">
      <c r="A89" s="6"/>
      <c r="B89" s="49" t="s">
        <v>49</v>
      </c>
      <c r="C89" s="6"/>
      <c r="D89" s="7"/>
      <c r="E89" s="7"/>
      <c r="F89" s="6"/>
      <c r="G89" s="6"/>
      <c r="H89" s="7"/>
      <c r="I89" s="11"/>
      <c r="J89" s="7"/>
      <c r="K89" s="6"/>
      <c r="L89">
        <v>58657.553017025799</v>
      </c>
      <c r="M89">
        <v>30506.263750057198</v>
      </c>
      <c r="N89">
        <v>18996.666608596399</v>
      </c>
      <c r="O89" s="13">
        <f t="shared" si="1"/>
        <v>28151.289266968601</v>
      </c>
      <c r="P89" s="13">
        <f t="shared" si="1"/>
        <v>11509.597141460799</v>
      </c>
      <c r="Q89">
        <v>43095.620414593301</v>
      </c>
      <c r="R89">
        <v>27208.813633020702</v>
      </c>
      <c r="S89" s="21">
        <f t="shared" si="3"/>
        <v>15886.806781572599</v>
      </c>
      <c r="T89" s="6"/>
      <c r="U89" s="6"/>
    </row>
    <row r="90" spans="1:21">
      <c r="A90" s="6"/>
      <c r="B90" s="49">
        <v>12</v>
      </c>
      <c r="C90" s="6"/>
      <c r="D90" s="7"/>
      <c r="E90" s="7"/>
      <c r="F90" s="6"/>
      <c r="G90" s="6"/>
      <c r="H90" s="7"/>
      <c r="I90" s="11"/>
      <c r="J90" s="7"/>
      <c r="K90" s="6"/>
      <c r="L90">
        <v>61213.824446512299</v>
      </c>
      <c r="M90">
        <v>33049.8705936845</v>
      </c>
      <c r="N90">
        <v>15946.583173114999</v>
      </c>
      <c r="O90" s="13">
        <f t="shared" si="1"/>
        <v>28163.953852827799</v>
      </c>
      <c r="P90" s="13">
        <f t="shared" si="1"/>
        <v>17103.287420569501</v>
      </c>
      <c r="Q90">
        <v>45331.807738465803</v>
      </c>
      <c r="R90">
        <v>27293.967413172599</v>
      </c>
      <c r="S90" s="21">
        <f t="shared" si="3"/>
        <v>18037.840325293204</v>
      </c>
      <c r="T90" s="6"/>
      <c r="U90" s="6"/>
    </row>
    <row r="91" spans="1:21">
      <c r="A91" s="6"/>
      <c r="B91" s="49" t="s">
        <v>50</v>
      </c>
      <c r="C91" s="6"/>
      <c r="D91" s="7"/>
      <c r="E91" s="7"/>
      <c r="F91" s="6"/>
      <c r="G91" s="6"/>
      <c r="H91" s="7"/>
      <c r="I91" s="11"/>
      <c r="J91" s="7"/>
      <c r="K91" s="6"/>
      <c r="L91">
        <v>62012.216721824501</v>
      </c>
      <c r="M91">
        <v>34008.347154999501</v>
      </c>
      <c r="N91">
        <v>17810.648395107299</v>
      </c>
      <c r="O91" s="13">
        <f t="shared" ref="O91:P154" si="4">L91-M91</f>
        <v>28003.869566825</v>
      </c>
      <c r="P91" s="13">
        <f t="shared" si="4"/>
        <v>16197.698759892202</v>
      </c>
      <c r="Q91">
        <v>44316.572644345899</v>
      </c>
      <c r="R91">
        <v>26658.1373384049</v>
      </c>
      <c r="S91" s="21">
        <f t="shared" si="3"/>
        <v>17658.435305940999</v>
      </c>
      <c r="T91" s="6"/>
      <c r="U91" s="6"/>
    </row>
    <row r="92" spans="1:21">
      <c r="A92" s="6"/>
      <c r="B92" s="49">
        <v>12</v>
      </c>
      <c r="C92" s="6"/>
      <c r="D92" s="7"/>
      <c r="E92" s="7"/>
      <c r="F92" s="6"/>
      <c r="G92" s="6"/>
      <c r="H92" s="7"/>
      <c r="I92" s="11"/>
      <c r="J92" s="7"/>
      <c r="K92" s="6"/>
      <c r="L92">
        <v>71357.881159605298</v>
      </c>
      <c r="M92">
        <v>45781.476575529101</v>
      </c>
      <c r="N92">
        <v>22186.9604334455</v>
      </c>
      <c r="O92" s="13">
        <f t="shared" si="4"/>
        <v>25576.404584076197</v>
      </c>
      <c r="P92" s="13">
        <f t="shared" si="4"/>
        <v>23594.516142083601</v>
      </c>
      <c r="Q92">
        <v>42331.215109162302</v>
      </c>
      <c r="R92">
        <v>25447.350542737</v>
      </c>
      <c r="S92" s="21">
        <f t="shared" si="3"/>
        <v>16883.864566425302</v>
      </c>
      <c r="T92" s="6"/>
      <c r="U92" s="6"/>
    </row>
    <row r="93" spans="1:21">
      <c r="A93" s="6"/>
      <c r="B93" s="49" t="s">
        <v>68</v>
      </c>
      <c r="C93" s="6"/>
      <c r="D93" s="7"/>
      <c r="E93" s="7"/>
      <c r="F93" s="6"/>
      <c r="G93" s="6"/>
      <c r="H93" s="7"/>
      <c r="I93" s="11"/>
      <c r="J93" s="7"/>
      <c r="K93" s="6"/>
      <c r="L93">
        <v>78190.044309220393</v>
      </c>
      <c r="M93">
        <v>47360.660909963502</v>
      </c>
      <c r="N93">
        <v>21865.370146870599</v>
      </c>
      <c r="O93" s="13">
        <f t="shared" si="4"/>
        <v>30829.383399256891</v>
      </c>
      <c r="P93" s="13">
        <f t="shared" si="4"/>
        <v>25495.290763092904</v>
      </c>
      <c r="Q93">
        <v>40495.012500707999</v>
      </c>
      <c r="R93">
        <v>22447.7418718591</v>
      </c>
      <c r="S93" s="21">
        <f t="shared" si="3"/>
        <v>18047.270628848899</v>
      </c>
      <c r="T93" s="6"/>
      <c r="U93" s="6"/>
    </row>
    <row r="94" spans="1:21">
      <c r="A94" s="6"/>
      <c r="B94" s="49">
        <v>6</v>
      </c>
      <c r="C94" s="6"/>
      <c r="D94" s="7"/>
      <c r="E94" s="7"/>
      <c r="F94" s="6"/>
      <c r="G94" s="6"/>
      <c r="H94" s="7"/>
      <c r="I94" s="11"/>
      <c r="J94" s="7"/>
      <c r="K94" s="6"/>
      <c r="L94">
        <v>87902.580472596193</v>
      </c>
      <c r="M94">
        <v>54449.385894255298</v>
      </c>
      <c r="N94">
        <v>27334.871734615001</v>
      </c>
      <c r="O94" s="13">
        <f t="shared" si="4"/>
        <v>33453.194578340896</v>
      </c>
      <c r="P94" s="13">
        <f t="shared" si="4"/>
        <v>27114.514159640297</v>
      </c>
      <c r="Q94">
        <v>40445.3252645787</v>
      </c>
      <c r="R94">
        <v>23437.2171953623</v>
      </c>
      <c r="S94" s="21">
        <f t="shared" si="3"/>
        <v>17008.1080692164</v>
      </c>
      <c r="T94" s="6"/>
      <c r="U94" s="6"/>
    </row>
    <row r="95" spans="1:21">
      <c r="A95" s="6"/>
      <c r="B95" s="49" t="s">
        <v>69</v>
      </c>
      <c r="C95" s="6"/>
      <c r="D95" s="7"/>
      <c r="E95" s="7"/>
      <c r="F95" s="6"/>
      <c r="G95" s="6"/>
      <c r="H95" s="7"/>
      <c r="I95" s="11"/>
      <c r="J95" s="7"/>
      <c r="K95" s="6"/>
      <c r="L95">
        <v>87295.070489474805</v>
      </c>
      <c r="M95">
        <v>54854.696530495799</v>
      </c>
      <c r="N95">
        <v>27617.663253173399</v>
      </c>
      <c r="O95" s="13">
        <f t="shared" si="4"/>
        <v>32440.373958979006</v>
      </c>
      <c r="P95" s="13">
        <f t="shared" si="4"/>
        <v>27237.0332773224</v>
      </c>
      <c r="Q95">
        <v>39527.474459919198</v>
      </c>
      <c r="R95">
        <v>22263.310280470199</v>
      </c>
      <c r="S95" s="21">
        <f t="shared" si="3"/>
        <v>17264.164179448999</v>
      </c>
      <c r="T95" s="6"/>
      <c r="U95" s="6"/>
    </row>
    <row r="96" spans="1:21">
      <c r="A96" s="6"/>
      <c r="B96" s="49">
        <v>12</v>
      </c>
      <c r="C96" s="6"/>
      <c r="D96" s="7"/>
      <c r="E96" s="7"/>
      <c r="F96" s="6"/>
      <c r="G96" s="6"/>
      <c r="H96" s="7"/>
      <c r="I96" s="11"/>
      <c r="J96" s="7"/>
      <c r="K96" s="6"/>
      <c r="L96">
        <v>83804.362711502195</v>
      </c>
      <c r="M96">
        <v>56780.827173124897</v>
      </c>
      <c r="N96">
        <v>28617.024240283201</v>
      </c>
      <c r="O96" s="13">
        <f t="shared" si="4"/>
        <v>27023.535538377299</v>
      </c>
      <c r="P96" s="13">
        <f t="shared" si="4"/>
        <v>28163.802932841696</v>
      </c>
      <c r="Q96">
        <v>48153.631043973</v>
      </c>
      <c r="R96">
        <v>27273.925353477702</v>
      </c>
      <c r="S96" s="21">
        <f t="shared" si="3"/>
        <v>20879.705690495299</v>
      </c>
      <c r="T96" s="6"/>
      <c r="U96" s="6"/>
    </row>
    <row r="97" spans="1:21">
      <c r="A97" s="6"/>
      <c r="B97" s="49" t="s">
        <v>70</v>
      </c>
      <c r="C97" s="6"/>
      <c r="D97" s="7"/>
      <c r="E97" s="7"/>
      <c r="F97" s="6"/>
      <c r="G97" s="6"/>
      <c r="H97" s="7"/>
      <c r="I97" s="11"/>
      <c r="J97" s="7"/>
      <c r="K97" s="6"/>
      <c r="L97">
        <v>85860.863328355103</v>
      </c>
      <c r="M97">
        <v>56414.038017519597</v>
      </c>
      <c r="N97">
        <v>25667.592367891899</v>
      </c>
      <c r="O97" s="13">
        <f t="shared" si="4"/>
        <v>29446.825310835506</v>
      </c>
      <c r="P97" s="13">
        <f t="shared" si="4"/>
        <v>30746.445649627698</v>
      </c>
      <c r="Q97">
        <v>48574.9565332446</v>
      </c>
      <c r="R97">
        <v>26240.424545916299</v>
      </c>
      <c r="S97" s="21">
        <f t="shared" si="3"/>
        <v>22334.531987328301</v>
      </c>
      <c r="T97" s="6"/>
      <c r="U97" s="6"/>
    </row>
    <row r="98" spans="1:21">
      <c r="A98" s="6"/>
      <c r="B98" s="49">
        <v>8</v>
      </c>
      <c r="C98" s="6"/>
      <c r="D98" s="7"/>
      <c r="E98" s="7"/>
      <c r="F98" s="6"/>
      <c r="G98" s="6"/>
      <c r="H98" s="7"/>
      <c r="I98" s="11"/>
      <c r="J98" s="7"/>
      <c r="K98" s="6"/>
      <c r="L98">
        <v>76519.3508032627</v>
      </c>
      <c r="M98">
        <v>56720.114454709699</v>
      </c>
      <c r="N98">
        <v>27919.1780767645</v>
      </c>
      <c r="O98" s="13">
        <f t="shared" si="4"/>
        <v>19799.236348553</v>
      </c>
      <c r="P98" s="13">
        <f t="shared" si="4"/>
        <v>28800.9363779452</v>
      </c>
      <c r="Q98">
        <v>48159.104665671002</v>
      </c>
      <c r="R98">
        <v>27855.4328053557</v>
      </c>
      <c r="S98" s="21">
        <f t="shared" si="3"/>
        <v>20303.671860315302</v>
      </c>
      <c r="T98" s="6"/>
      <c r="U98" s="6"/>
    </row>
    <row r="99" spans="1:21">
      <c r="A99" t="s">
        <v>71</v>
      </c>
      <c r="B99" s="49" t="s">
        <v>72</v>
      </c>
      <c r="C99" s="24" t="s">
        <v>63</v>
      </c>
      <c r="D99" s="25">
        <v>44443</v>
      </c>
      <c r="E99" s="25"/>
      <c r="F99" s="24">
        <v>21.4</v>
      </c>
      <c r="G99" s="26" t="s">
        <v>64</v>
      </c>
      <c r="H99" s="25">
        <v>44481</v>
      </c>
      <c r="I99" s="24"/>
      <c r="J99" s="25">
        <v>44511</v>
      </c>
      <c r="K99" s="70"/>
      <c r="L99" s="6"/>
      <c r="M99" s="6"/>
      <c r="N99" s="6"/>
      <c r="O99" s="13">
        <f t="shared" si="4"/>
        <v>0</v>
      </c>
      <c r="P99" s="13">
        <f t="shared" si="4"/>
        <v>0</v>
      </c>
      <c r="Q99">
        <v>52441.639455026401</v>
      </c>
      <c r="R99">
        <v>35621.621735805697</v>
      </c>
      <c r="S99" s="21">
        <f t="shared" si="3"/>
        <v>16820.017719220705</v>
      </c>
      <c r="T99" s="6"/>
      <c r="U99" s="6"/>
    </row>
    <row r="100" spans="1:21">
      <c r="A100" s="6"/>
      <c r="B100" s="49">
        <v>5</v>
      </c>
      <c r="C100" s="6"/>
      <c r="D100" s="7"/>
      <c r="E100" s="7"/>
      <c r="F100" s="6"/>
      <c r="G100" s="6"/>
      <c r="H100" s="7"/>
      <c r="I100" s="11"/>
      <c r="J100" s="7"/>
      <c r="K100" s="6"/>
      <c r="L100" s="6"/>
      <c r="M100" s="6"/>
      <c r="N100" s="6"/>
      <c r="O100" s="13">
        <f t="shared" si="4"/>
        <v>0</v>
      </c>
      <c r="P100" s="13">
        <f t="shared" si="4"/>
        <v>0</v>
      </c>
      <c r="Q100">
        <v>64053.213148606199</v>
      </c>
      <c r="R100">
        <v>43707.802716175102</v>
      </c>
      <c r="S100" s="21">
        <f t="shared" ref="S100:S163" si="5">Q100-R100</f>
        <v>20345.410432431097</v>
      </c>
      <c r="T100" s="6"/>
      <c r="U100" s="6"/>
    </row>
    <row r="101" spans="1:21">
      <c r="A101" s="6"/>
      <c r="B101" s="49" t="s">
        <v>73</v>
      </c>
      <c r="C101" s="6"/>
      <c r="D101" s="7"/>
      <c r="E101" s="7"/>
      <c r="F101" s="6"/>
      <c r="G101" s="6"/>
      <c r="H101" s="7"/>
      <c r="I101" s="11"/>
      <c r="J101" s="7"/>
      <c r="K101" s="6"/>
      <c r="L101" s="6"/>
      <c r="M101" s="6"/>
      <c r="N101" s="6"/>
      <c r="O101" s="13">
        <f t="shared" si="4"/>
        <v>0</v>
      </c>
      <c r="P101" s="13">
        <f t="shared" si="4"/>
        <v>0</v>
      </c>
      <c r="Q101">
        <v>111703.85904548199</v>
      </c>
      <c r="R101">
        <v>88791.360464654004</v>
      </c>
      <c r="S101" s="21">
        <f t="shared" si="5"/>
        <v>22912.498580827989</v>
      </c>
      <c r="T101" s="6"/>
      <c r="U101" s="6"/>
    </row>
    <row r="102" spans="1:21">
      <c r="A102" s="6"/>
      <c r="B102" s="49"/>
      <c r="C102" s="6"/>
      <c r="D102" s="7"/>
      <c r="E102" s="7"/>
      <c r="F102" s="6"/>
      <c r="G102" s="6"/>
      <c r="H102" s="7"/>
      <c r="I102" s="11"/>
      <c r="J102" s="7"/>
      <c r="K102" s="6"/>
      <c r="L102" s="6"/>
      <c r="M102" s="6"/>
      <c r="N102" s="6"/>
      <c r="O102" s="13">
        <f t="shared" si="4"/>
        <v>0</v>
      </c>
      <c r="P102" s="13">
        <f t="shared" si="4"/>
        <v>0</v>
      </c>
      <c r="Q102">
        <v>147648.378318314</v>
      </c>
      <c r="R102">
        <v>118414.103915265</v>
      </c>
      <c r="S102" s="21">
        <f t="shared" si="5"/>
        <v>29234.274403048999</v>
      </c>
      <c r="T102" s="6"/>
      <c r="U102" s="6"/>
    </row>
    <row r="103" spans="1:21">
      <c r="A103" s="6"/>
      <c r="B103" s="49" t="s">
        <v>34</v>
      </c>
      <c r="C103" s="6"/>
      <c r="D103" s="7"/>
      <c r="E103" s="7"/>
      <c r="F103" s="6"/>
      <c r="G103" s="6"/>
      <c r="H103" s="7"/>
      <c r="I103" s="11"/>
      <c r="J103" s="7"/>
      <c r="K103" s="6"/>
      <c r="L103" s="6"/>
      <c r="M103" s="6"/>
      <c r="N103" s="6"/>
      <c r="O103" s="13">
        <f t="shared" si="4"/>
        <v>0</v>
      </c>
      <c r="P103" s="13">
        <f t="shared" si="4"/>
        <v>0</v>
      </c>
      <c r="Q103">
        <v>157036.59351074201</v>
      </c>
      <c r="R103">
        <v>129715.8308726</v>
      </c>
      <c r="S103" s="21">
        <f t="shared" si="5"/>
        <v>27320.762638142012</v>
      </c>
      <c r="T103" s="6"/>
      <c r="U103" s="6"/>
    </row>
    <row r="104" spans="1:21">
      <c r="A104" s="6"/>
      <c r="B104" s="49">
        <v>9</v>
      </c>
      <c r="C104" s="6"/>
      <c r="D104" s="7"/>
      <c r="E104" s="7"/>
      <c r="F104" s="6"/>
      <c r="G104" s="6"/>
      <c r="H104" s="7"/>
      <c r="I104" s="11"/>
      <c r="J104" s="7"/>
      <c r="K104" s="6"/>
      <c r="L104" s="6"/>
      <c r="M104" s="6"/>
      <c r="N104" s="6"/>
      <c r="O104" s="13">
        <f t="shared" si="4"/>
        <v>0</v>
      </c>
      <c r="P104" s="13">
        <f t="shared" si="4"/>
        <v>0</v>
      </c>
      <c r="Q104">
        <v>174156.62323428501</v>
      </c>
      <c r="R104">
        <v>145838.32994971101</v>
      </c>
      <c r="S104" s="21">
        <f t="shared" si="5"/>
        <v>28318.293284574</v>
      </c>
      <c r="T104" s="6"/>
      <c r="U104" s="6"/>
    </row>
    <row r="105" spans="1:21">
      <c r="A105" s="6"/>
      <c r="B105" s="49" t="s">
        <v>74</v>
      </c>
      <c r="C105" s="6"/>
      <c r="D105" s="7"/>
      <c r="E105" s="7"/>
      <c r="F105" s="6"/>
      <c r="G105" s="6"/>
      <c r="H105" s="7"/>
      <c r="I105" s="11"/>
      <c r="J105" s="7"/>
      <c r="K105" s="6"/>
      <c r="L105" s="6"/>
      <c r="M105" s="6"/>
      <c r="N105" s="6"/>
      <c r="O105" s="13">
        <f t="shared" si="4"/>
        <v>0</v>
      </c>
      <c r="P105" s="13">
        <f t="shared" si="4"/>
        <v>0</v>
      </c>
      <c r="Q105">
        <v>178251.09279631899</v>
      </c>
      <c r="R105">
        <v>154667.828019704</v>
      </c>
      <c r="S105" s="21">
        <f t="shared" si="5"/>
        <v>23583.264776614989</v>
      </c>
      <c r="T105" s="6"/>
      <c r="U105" s="6"/>
    </row>
    <row r="106" spans="1:21">
      <c r="A106" s="6"/>
      <c r="B106" s="49">
        <v>9</v>
      </c>
      <c r="C106" s="6"/>
      <c r="D106" s="7"/>
      <c r="E106" s="7"/>
      <c r="F106" s="6"/>
      <c r="G106" s="6"/>
      <c r="H106" s="7"/>
      <c r="I106" s="11"/>
      <c r="J106" s="7"/>
      <c r="K106" s="6"/>
      <c r="L106" s="6"/>
      <c r="M106" s="6"/>
      <c r="N106" s="6"/>
      <c r="O106" s="13">
        <f t="shared" si="4"/>
        <v>0</v>
      </c>
      <c r="P106" s="13">
        <f t="shared" si="4"/>
        <v>0</v>
      </c>
      <c r="Q106">
        <v>183948.30889340999</v>
      </c>
      <c r="R106">
        <v>159768.61332828301</v>
      </c>
      <c r="S106" s="21">
        <f t="shared" si="5"/>
        <v>24179.695565126982</v>
      </c>
      <c r="T106" s="6"/>
      <c r="U106" s="6"/>
    </row>
    <row r="107" spans="1:21">
      <c r="A107" s="6"/>
      <c r="B107" s="49" t="s">
        <v>75</v>
      </c>
      <c r="C107" s="6"/>
      <c r="D107" s="7"/>
      <c r="E107" s="7"/>
      <c r="F107" s="6"/>
      <c r="G107" s="6"/>
      <c r="H107" s="7"/>
      <c r="I107" s="11"/>
      <c r="J107" s="7"/>
      <c r="K107" s="6"/>
      <c r="L107" s="6"/>
      <c r="M107" s="6"/>
      <c r="N107" s="6"/>
      <c r="O107" s="13">
        <f t="shared" si="4"/>
        <v>0</v>
      </c>
      <c r="P107" s="13">
        <f t="shared" si="4"/>
        <v>0</v>
      </c>
      <c r="Q107">
        <v>178686.953010586</v>
      </c>
      <c r="R107">
        <v>154079.32769645701</v>
      </c>
      <c r="S107" s="21">
        <f t="shared" si="5"/>
        <v>24607.625314128993</v>
      </c>
      <c r="T107" s="6"/>
      <c r="U107" s="6"/>
    </row>
    <row r="108" spans="1:21">
      <c r="A108" s="6"/>
      <c r="B108" s="49">
        <v>8</v>
      </c>
      <c r="C108" s="6"/>
      <c r="D108" s="7"/>
      <c r="E108" s="7"/>
      <c r="F108" s="6"/>
      <c r="G108" s="6"/>
      <c r="H108" s="7"/>
      <c r="I108" s="11"/>
      <c r="J108" s="7"/>
      <c r="K108" s="6"/>
      <c r="L108" s="6"/>
      <c r="M108" s="6"/>
      <c r="N108" s="6"/>
      <c r="O108" s="13">
        <f t="shared" si="4"/>
        <v>0</v>
      </c>
      <c r="P108" s="13">
        <f t="shared" si="4"/>
        <v>0</v>
      </c>
      <c r="Q108">
        <v>179464.93556661601</v>
      </c>
      <c r="R108">
        <v>154461.523215297</v>
      </c>
      <c r="S108" s="21">
        <f t="shared" si="5"/>
        <v>25003.412351319013</v>
      </c>
      <c r="T108" s="6"/>
      <c r="U108" s="6"/>
    </row>
    <row r="109" spans="1:21">
      <c r="A109" s="6"/>
      <c r="B109" s="49" t="s">
        <v>68</v>
      </c>
      <c r="C109" s="6"/>
      <c r="D109" s="7"/>
      <c r="E109" s="7"/>
      <c r="F109" s="6"/>
      <c r="G109" s="6"/>
      <c r="H109" s="7"/>
      <c r="I109" s="11"/>
      <c r="J109" s="7"/>
      <c r="K109" s="6"/>
      <c r="L109" s="6"/>
      <c r="M109" s="6"/>
      <c r="N109" s="6"/>
      <c r="O109" s="13">
        <f t="shared" si="4"/>
        <v>0</v>
      </c>
      <c r="P109" s="13">
        <f t="shared" si="4"/>
        <v>0</v>
      </c>
      <c r="Q109">
        <v>172493.63870244101</v>
      </c>
      <c r="R109">
        <v>141189.127369906</v>
      </c>
      <c r="S109" s="21">
        <f t="shared" si="5"/>
        <v>31304.51133253501</v>
      </c>
      <c r="T109" s="6"/>
      <c r="U109" s="6"/>
    </row>
    <row r="110" spans="1:21">
      <c r="A110" s="6"/>
      <c r="B110" s="49">
        <v>7</v>
      </c>
      <c r="C110" s="6"/>
      <c r="D110" s="7"/>
      <c r="E110" s="7"/>
      <c r="F110" s="6"/>
      <c r="G110" s="6"/>
      <c r="H110" s="7"/>
      <c r="I110" s="11"/>
      <c r="J110" s="7"/>
      <c r="K110" s="6"/>
      <c r="L110" s="6"/>
      <c r="M110" s="6"/>
      <c r="N110" s="6"/>
      <c r="O110" s="13">
        <f t="shared" si="4"/>
        <v>0</v>
      </c>
      <c r="P110" s="13">
        <f t="shared" si="4"/>
        <v>0</v>
      </c>
      <c r="Q110">
        <v>103197.345257268</v>
      </c>
      <c r="R110">
        <v>80943.680994850307</v>
      </c>
      <c r="S110" s="21">
        <f t="shared" si="5"/>
        <v>22253.664262417689</v>
      </c>
      <c r="T110" s="6"/>
      <c r="U110" s="6"/>
    </row>
    <row r="111" spans="1:21">
      <c r="A111" s="6"/>
      <c r="B111" s="49" t="s">
        <v>76</v>
      </c>
      <c r="C111" s="6"/>
      <c r="D111" s="7"/>
      <c r="E111" s="7"/>
      <c r="F111" s="6"/>
      <c r="G111" s="6"/>
      <c r="H111" s="7"/>
      <c r="I111" s="11"/>
      <c r="J111" s="7"/>
      <c r="K111" s="6"/>
      <c r="L111" s="6"/>
      <c r="M111" s="6"/>
      <c r="N111" s="6"/>
      <c r="O111" s="13">
        <f t="shared" si="4"/>
        <v>0</v>
      </c>
      <c r="P111" s="13">
        <f t="shared" si="4"/>
        <v>0</v>
      </c>
      <c r="Q111">
        <v>87964.571336156499</v>
      </c>
      <c r="R111">
        <v>68139.408768584501</v>
      </c>
      <c r="S111" s="21">
        <f t="shared" si="5"/>
        <v>19825.162567571999</v>
      </c>
      <c r="T111" s="6"/>
      <c r="U111" s="6"/>
    </row>
    <row r="112" spans="1:21">
      <c r="A112" s="6"/>
      <c r="B112" s="49">
        <v>12</v>
      </c>
      <c r="C112" s="6"/>
      <c r="D112" s="7"/>
      <c r="E112" s="7"/>
      <c r="F112" s="6"/>
      <c r="G112" s="6"/>
      <c r="H112" s="7"/>
      <c r="I112" s="11"/>
      <c r="J112" s="7"/>
      <c r="K112" s="6"/>
      <c r="L112" s="6"/>
      <c r="M112" s="6"/>
      <c r="N112" s="6"/>
      <c r="O112" s="13">
        <f t="shared" si="4"/>
        <v>0</v>
      </c>
      <c r="P112" s="13">
        <f t="shared" si="4"/>
        <v>0</v>
      </c>
      <c r="Q112">
        <v>80183.085310016701</v>
      </c>
      <c r="R112">
        <v>62619.990493650497</v>
      </c>
      <c r="S112" s="21">
        <f t="shared" si="5"/>
        <v>17563.094816366203</v>
      </c>
      <c r="T112" s="6"/>
      <c r="U112" s="6"/>
    </row>
    <row r="113" spans="1:21">
      <c r="A113" s="6"/>
      <c r="B113" s="49" t="s">
        <v>39</v>
      </c>
      <c r="C113" s="6"/>
      <c r="D113" s="7"/>
      <c r="E113" s="7"/>
      <c r="F113" s="6"/>
      <c r="G113" s="6"/>
      <c r="H113" s="7"/>
      <c r="I113" s="11"/>
      <c r="J113" s="7"/>
      <c r="K113" s="6"/>
      <c r="L113" s="6"/>
      <c r="M113" s="6"/>
      <c r="N113" s="6"/>
      <c r="O113" s="13">
        <f t="shared" si="4"/>
        <v>0</v>
      </c>
      <c r="P113" s="13">
        <f t="shared" si="4"/>
        <v>0</v>
      </c>
      <c r="Q113">
        <v>78295.952027014995</v>
      </c>
      <c r="R113">
        <v>59428.119553059703</v>
      </c>
      <c r="S113" s="21">
        <f t="shared" si="5"/>
        <v>18867.832473955292</v>
      </c>
      <c r="T113" s="6"/>
      <c r="U113" s="6"/>
    </row>
    <row r="114" spans="1:21">
      <c r="A114" s="6"/>
      <c r="B114" s="49">
        <v>9</v>
      </c>
      <c r="C114" s="6"/>
      <c r="D114" s="7"/>
      <c r="E114" s="7"/>
      <c r="F114" s="6"/>
      <c r="G114" s="6"/>
      <c r="H114" s="7"/>
      <c r="I114" s="11"/>
      <c r="J114" s="7"/>
      <c r="K114" s="6"/>
      <c r="L114" s="6"/>
      <c r="M114" s="6"/>
      <c r="N114" s="6"/>
      <c r="O114" s="13">
        <f t="shared" si="4"/>
        <v>0</v>
      </c>
      <c r="P114" s="13">
        <f t="shared" si="4"/>
        <v>0</v>
      </c>
      <c r="Q114">
        <v>83121.738024840597</v>
      </c>
      <c r="R114">
        <v>60004.120940241999</v>
      </c>
      <c r="S114" s="21">
        <f t="shared" si="5"/>
        <v>23117.617084598598</v>
      </c>
      <c r="T114" s="6"/>
      <c r="U114" s="6"/>
    </row>
    <row r="115" spans="1:21">
      <c r="A115" t="s">
        <v>77</v>
      </c>
      <c r="B115" s="49" t="s">
        <v>78</v>
      </c>
      <c r="C115" s="6" t="s">
        <v>26</v>
      </c>
      <c r="D115" s="7">
        <v>44436</v>
      </c>
      <c r="E115" s="7">
        <v>44487</v>
      </c>
      <c r="F115" s="6">
        <v>31</v>
      </c>
      <c r="G115" s="6" t="s">
        <v>79</v>
      </c>
      <c r="H115" s="7">
        <v>44497</v>
      </c>
      <c r="I115" s="11"/>
      <c r="J115" s="7">
        <v>44533</v>
      </c>
      <c r="K115" s="6"/>
      <c r="L115">
        <v>141456.568730008</v>
      </c>
      <c r="M115">
        <v>115693.064393665</v>
      </c>
      <c r="N115">
        <v>24111.226009493901</v>
      </c>
      <c r="O115" s="13">
        <f t="shared" si="4"/>
        <v>25763.504336343001</v>
      </c>
      <c r="P115" s="13">
        <f t="shared" si="4"/>
        <v>91581.838384171104</v>
      </c>
      <c r="Q115" s="46"/>
      <c r="R115" s="46"/>
      <c r="S115" s="21">
        <f t="shared" si="5"/>
        <v>0</v>
      </c>
      <c r="T115" s="6"/>
      <c r="U115" s="6"/>
    </row>
    <row r="116" spans="1:21">
      <c r="A116" s="6"/>
      <c r="B116" s="49">
        <v>8</v>
      </c>
      <c r="C116" s="6"/>
      <c r="D116" s="7"/>
      <c r="E116" s="7"/>
      <c r="F116" s="6"/>
      <c r="G116" s="6"/>
      <c r="H116" s="7"/>
      <c r="I116" s="11"/>
      <c r="J116" s="7"/>
      <c r="K116" s="6"/>
      <c r="L116">
        <v>151320.11904732999</v>
      </c>
      <c r="M116">
        <v>125029.294450859</v>
      </c>
      <c r="N116">
        <v>25964.102548985498</v>
      </c>
      <c r="O116" s="13">
        <f t="shared" si="4"/>
        <v>26290.824596470993</v>
      </c>
      <c r="P116" s="13">
        <f t="shared" si="4"/>
        <v>99065.191901873506</v>
      </c>
      <c r="Q116" s="46"/>
      <c r="R116" s="46"/>
      <c r="S116" s="21">
        <f t="shared" si="5"/>
        <v>0</v>
      </c>
      <c r="T116" s="6"/>
      <c r="U116" s="6"/>
    </row>
    <row r="117" spans="1:21">
      <c r="A117" s="6"/>
      <c r="B117" s="49" t="s">
        <v>80</v>
      </c>
      <c r="C117" s="6"/>
      <c r="D117" s="7"/>
      <c r="E117" s="7"/>
      <c r="F117" s="6"/>
      <c r="G117" s="6"/>
      <c r="H117" s="7"/>
      <c r="I117" s="11"/>
      <c r="J117" s="7"/>
      <c r="K117" s="6"/>
      <c r="L117">
        <v>151467.43819581301</v>
      </c>
      <c r="M117">
        <v>126640.738495357</v>
      </c>
      <c r="N117">
        <v>25272.070185144101</v>
      </c>
      <c r="O117" s="13">
        <f t="shared" si="4"/>
        <v>24826.699700456011</v>
      </c>
      <c r="P117" s="13">
        <f t="shared" si="4"/>
        <v>101368.6683102129</v>
      </c>
      <c r="Q117" s="46"/>
      <c r="R117" s="46"/>
      <c r="S117" s="21">
        <f t="shared" si="5"/>
        <v>0</v>
      </c>
      <c r="T117" s="6"/>
      <c r="U117" s="6"/>
    </row>
    <row r="118" spans="1:21">
      <c r="A118" s="6"/>
      <c r="B118" s="49">
        <v>7</v>
      </c>
      <c r="C118" s="6"/>
      <c r="D118" s="7"/>
      <c r="E118" s="7"/>
      <c r="F118" s="6"/>
      <c r="G118" s="6"/>
      <c r="H118" s="7"/>
      <c r="I118" s="11"/>
      <c r="J118" s="7"/>
      <c r="K118" s="6"/>
      <c r="L118">
        <v>149040.656705904</v>
      </c>
      <c r="M118">
        <v>122065.373913367</v>
      </c>
      <c r="N118">
        <v>36229.088996351697</v>
      </c>
      <c r="O118" s="13">
        <f t="shared" si="4"/>
        <v>26975.282792536993</v>
      </c>
      <c r="P118" s="13">
        <f t="shared" si="4"/>
        <v>85836.284917015306</v>
      </c>
      <c r="Q118" s="46"/>
      <c r="R118" s="46"/>
      <c r="S118" s="21">
        <f t="shared" si="5"/>
        <v>0</v>
      </c>
      <c r="T118" s="6"/>
      <c r="U118" s="6"/>
    </row>
    <row r="119" spans="1:21">
      <c r="A119" s="6"/>
      <c r="B119" s="49" t="s">
        <v>44</v>
      </c>
      <c r="C119" s="6"/>
      <c r="D119" s="7"/>
      <c r="E119" s="7"/>
      <c r="F119" s="6"/>
      <c r="G119" s="6"/>
      <c r="H119" s="7"/>
      <c r="I119" s="11"/>
      <c r="J119" s="7"/>
      <c r="K119" s="6"/>
      <c r="L119">
        <v>139464.513395471</v>
      </c>
      <c r="M119">
        <v>111578.698148419</v>
      </c>
      <c r="N119">
        <v>38088.236824178202</v>
      </c>
      <c r="O119" s="13">
        <f t="shared" si="4"/>
        <v>27885.815247052</v>
      </c>
      <c r="P119" s="13">
        <f t="shared" si="4"/>
        <v>73490.461324240809</v>
      </c>
      <c r="Q119" s="46"/>
      <c r="R119" s="46"/>
      <c r="S119" s="21">
        <f t="shared" si="5"/>
        <v>0</v>
      </c>
      <c r="T119" s="6"/>
      <c r="U119" s="6"/>
    </row>
    <row r="120" spans="1:21">
      <c r="A120" s="6"/>
      <c r="B120" s="49">
        <v>12</v>
      </c>
      <c r="C120" s="6"/>
      <c r="D120" s="7"/>
      <c r="E120" s="7"/>
      <c r="F120" s="6"/>
      <c r="G120" s="6"/>
      <c r="H120" s="7"/>
      <c r="I120" s="11"/>
      <c r="J120" s="7"/>
      <c r="K120" s="6"/>
      <c r="L120">
        <v>130641.21596338</v>
      </c>
      <c r="M120">
        <v>105173.47882797</v>
      </c>
      <c r="N120">
        <v>21537.599441799899</v>
      </c>
      <c r="O120" s="13">
        <f t="shared" si="4"/>
        <v>25467.737135410003</v>
      </c>
      <c r="P120" s="13">
        <f t="shared" si="4"/>
        <v>83635.879386170098</v>
      </c>
      <c r="Q120">
        <v>90182.064900748504</v>
      </c>
      <c r="R120">
        <v>74218.551255304003</v>
      </c>
      <c r="S120" s="21">
        <f t="shared" si="5"/>
        <v>15963.513645444502</v>
      </c>
      <c r="T120" s="6"/>
      <c r="U120" s="6"/>
    </row>
    <row r="121" spans="1:21">
      <c r="A121" s="6"/>
      <c r="B121" s="49" t="s">
        <v>81</v>
      </c>
      <c r="C121" s="6"/>
      <c r="D121" s="7"/>
      <c r="E121" s="7"/>
      <c r="F121" s="6"/>
      <c r="G121" s="6"/>
      <c r="H121" s="7"/>
      <c r="I121" s="11"/>
      <c r="J121" s="7"/>
      <c r="K121" s="6"/>
      <c r="L121">
        <v>127349.841711752</v>
      </c>
      <c r="M121">
        <v>98259.665411018199</v>
      </c>
      <c r="N121">
        <v>21786.125285991599</v>
      </c>
      <c r="O121" s="13">
        <f t="shared" si="4"/>
        <v>29090.176300733801</v>
      </c>
      <c r="P121" s="13">
        <f t="shared" si="4"/>
        <v>76473.5401250266</v>
      </c>
      <c r="Q121">
        <v>80556.840640763607</v>
      </c>
      <c r="R121">
        <v>63599.2345793231</v>
      </c>
      <c r="S121" s="21">
        <f t="shared" si="5"/>
        <v>16957.606061440507</v>
      </c>
      <c r="T121" s="6"/>
      <c r="U121" s="6"/>
    </row>
    <row r="122" spans="1:21">
      <c r="A122" s="6"/>
      <c r="B122" s="49">
        <v>10</v>
      </c>
      <c r="C122" s="6"/>
      <c r="D122" s="7"/>
      <c r="E122" s="7"/>
      <c r="F122" s="6"/>
      <c r="G122" s="6"/>
      <c r="H122" s="7"/>
      <c r="I122" s="11"/>
      <c r="J122" s="7"/>
      <c r="K122" s="6"/>
      <c r="L122">
        <v>114076.303576035</v>
      </c>
      <c r="M122">
        <v>92099.689178168293</v>
      </c>
      <c r="N122">
        <v>20685.030882126201</v>
      </c>
      <c r="O122" s="13">
        <f t="shared" si="4"/>
        <v>21976.61439786671</v>
      </c>
      <c r="P122" s="13">
        <f t="shared" si="4"/>
        <v>71414.658296042093</v>
      </c>
      <c r="Q122">
        <v>78816.764707322407</v>
      </c>
      <c r="R122">
        <v>62315.694593827102</v>
      </c>
      <c r="S122" s="21">
        <f t="shared" si="5"/>
        <v>16501.070113495305</v>
      </c>
      <c r="T122" s="6"/>
      <c r="U122" s="6"/>
    </row>
    <row r="123" spans="1:21">
      <c r="A123" s="6"/>
      <c r="B123" s="49" t="s">
        <v>46</v>
      </c>
      <c r="C123" s="6"/>
      <c r="D123" s="7"/>
      <c r="E123" s="7"/>
      <c r="F123" s="6"/>
      <c r="G123" s="6"/>
      <c r="H123" s="7"/>
      <c r="I123" s="11"/>
      <c r="J123" s="7"/>
      <c r="K123" s="6"/>
      <c r="L123">
        <v>106169.79238179199</v>
      </c>
      <c r="M123">
        <v>84800.419408166505</v>
      </c>
      <c r="N123">
        <v>40067.7576897615</v>
      </c>
      <c r="O123" s="13">
        <f t="shared" si="4"/>
        <v>21369.37297362549</v>
      </c>
      <c r="P123" s="13">
        <f t="shared" si="4"/>
        <v>44732.661718405005</v>
      </c>
      <c r="Q123">
        <v>60835.5998347973</v>
      </c>
      <c r="R123">
        <v>45269.008970668503</v>
      </c>
      <c r="S123" s="21">
        <f t="shared" si="5"/>
        <v>15566.590864128797</v>
      </c>
      <c r="T123" s="6"/>
      <c r="U123" s="6"/>
    </row>
    <row r="124" spans="1:21">
      <c r="A124" s="6"/>
      <c r="B124" s="49">
        <v>11</v>
      </c>
      <c r="C124" s="6"/>
      <c r="D124" s="7"/>
      <c r="E124" s="7"/>
      <c r="F124" s="6"/>
      <c r="G124" s="6"/>
      <c r="H124" s="7"/>
      <c r="I124" s="11"/>
      <c r="J124" s="7"/>
      <c r="K124" s="6"/>
      <c r="L124">
        <v>100601.07830475</v>
      </c>
      <c r="M124">
        <v>77833.245253269793</v>
      </c>
      <c r="N124">
        <v>38985.072456587099</v>
      </c>
      <c r="O124" s="13">
        <f t="shared" si="4"/>
        <v>22767.833051480207</v>
      </c>
      <c r="P124" s="13">
        <f t="shared" si="4"/>
        <v>38848.172796682695</v>
      </c>
      <c r="Q124">
        <v>67377.806687890494</v>
      </c>
      <c r="R124">
        <v>52100.879570001598</v>
      </c>
      <c r="S124" s="21">
        <f t="shared" si="5"/>
        <v>15276.927117888896</v>
      </c>
      <c r="T124" s="6"/>
      <c r="U124" s="6"/>
    </row>
    <row r="125" spans="1:21">
      <c r="A125" s="6"/>
      <c r="B125" s="49" t="s">
        <v>82</v>
      </c>
      <c r="C125" s="6"/>
      <c r="D125" s="7"/>
      <c r="E125" s="7"/>
      <c r="F125" s="6"/>
      <c r="G125" s="6"/>
      <c r="H125" s="7"/>
      <c r="I125" s="11"/>
      <c r="J125" s="7"/>
      <c r="K125" s="6"/>
      <c r="L125">
        <v>107646.268981766</v>
      </c>
      <c r="M125">
        <v>85797.9201488619</v>
      </c>
      <c r="N125">
        <v>32573.410799814701</v>
      </c>
      <c r="O125" s="13">
        <f t="shared" si="4"/>
        <v>21848.348832904099</v>
      </c>
      <c r="P125" s="13">
        <f t="shared" si="4"/>
        <v>53224.509349047199</v>
      </c>
      <c r="Q125">
        <v>61624.472637922001</v>
      </c>
      <c r="R125">
        <v>46263.295197290397</v>
      </c>
      <c r="S125" s="21">
        <f t="shared" si="5"/>
        <v>15361.177440631604</v>
      </c>
      <c r="T125" s="6"/>
      <c r="U125" s="6"/>
    </row>
    <row r="126" spans="1:21">
      <c r="A126" s="6"/>
      <c r="B126" s="49">
        <v>9</v>
      </c>
      <c r="C126" s="6"/>
      <c r="D126" s="7"/>
      <c r="E126" s="7"/>
      <c r="F126" s="6"/>
      <c r="G126" s="6"/>
      <c r="H126" s="7"/>
      <c r="I126" s="11"/>
      <c r="J126" s="7"/>
      <c r="K126" s="6"/>
      <c r="L126">
        <v>120465.03923038099</v>
      </c>
      <c r="M126">
        <v>96935.513231960998</v>
      </c>
      <c r="N126">
        <v>37265.032364506798</v>
      </c>
      <c r="O126" s="13">
        <f t="shared" si="4"/>
        <v>23529.525998419995</v>
      </c>
      <c r="P126" s="13">
        <f t="shared" si="4"/>
        <v>59670.4808674542</v>
      </c>
      <c r="Q126">
        <v>56880.7540225466</v>
      </c>
      <c r="R126">
        <v>41113.466369339301</v>
      </c>
      <c r="S126" s="21">
        <f t="shared" si="5"/>
        <v>15767.287653207299</v>
      </c>
      <c r="T126" s="6"/>
      <c r="U126" s="6"/>
    </row>
    <row r="127" spans="1:21">
      <c r="A127" s="6"/>
      <c r="B127" s="49" t="s">
        <v>67</v>
      </c>
      <c r="C127" s="6"/>
      <c r="D127" s="7"/>
      <c r="E127" s="7"/>
      <c r="F127" s="6"/>
      <c r="G127" s="6"/>
      <c r="H127" s="7"/>
      <c r="I127" s="11"/>
      <c r="J127" s="7"/>
      <c r="K127" s="6"/>
      <c r="L127">
        <v>127810.16170520701</v>
      </c>
      <c r="M127">
        <v>102525.14938793299</v>
      </c>
      <c r="N127">
        <v>35055.049131268403</v>
      </c>
      <c r="O127" s="13">
        <f t="shared" si="4"/>
        <v>25285.012317274013</v>
      </c>
      <c r="P127" s="13">
        <f t="shared" si="4"/>
        <v>67470.100256664591</v>
      </c>
      <c r="Q127">
        <v>60711.005732174897</v>
      </c>
      <c r="R127">
        <v>43007.264282795499</v>
      </c>
      <c r="S127" s="21">
        <f t="shared" si="5"/>
        <v>17703.741449379399</v>
      </c>
      <c r="T127" s="6"/>
      <c r="U127" s="6"/>
    </row>
    <row r="128" spans="1:21">
      <c r="A128" s="6"/>
      <c r="B128" s="49">
        <v>10</v>
      </c>
      <c r="C128" s="6"/>
      <c r="D128" s="7"/>
      <c r="E128" s="7"/>
      <c r="F128" s="6"/>
      <c r="G128" s="6"/>
      <c r="H128" s="7"/>
      <c r="I128" s="11"/>
      <c r="J128" s="7"/>
      <c r="K128" s="6"/>
      <c r="L128">
        <v>147198.27737339199</v>
      </c>
      <c r="M128">
        <v>117696.786219072</v>
      </c>
      <c r="N128">
        <v>25400.662584805901</v>
      </c>
      <c r="O128" s="13">
        <f t="shared" si="4"/>
        <v>29501.491154319985</v>
      </c>
      <c r="P128" s="13">
        <f t="shared" si="4"/>
        <v>92296.1236342661</v>
      </c>
      <c r="Q128">
        <v>54433.1852605983</v>
      </c>
      <c r="R128">
        <v>38065.324140047698</v>
      </c>
      <c r="S128" s="21">
        <f t="shared" si="5"/>
        <v>16367.861120550602</v>
      </c>
      <c r="T128" s="6"/>
      <c r="U128" s="6"/>
    </row>
    <row r="129" spans="1:21">
      <c r="A129" s="6"/>
      <c r="B129" s="49" t="s">
        <v>49</v>
      </c>
      <c r="C129" s="6"/>
      <c r="D129" s="7"/>
      <c r="E129" s="7"/>
      <c r="F129" s="6"/>
      <c r="G129" s="6"/>
      <c r="H129" s="7"/>
      <c r="I129" s="11"/>
      <c r="J129" s="7"/>
      <c r="K129" s="6"/>
      <c r="L129">
        <v>148098.65958212299</v>
      </c>
      <c r="M129">
        <v>115020.604908683</v>
      </c>
      <c r="N129">
        <v>22785.8964296083</v>
      </c>
      <c r="O129" s="13">
        <f t="shared" si="4"/>
        <v>33078.054673439983</v>
      </c>
      <c r="P129" s="13">
        <f t="shared" si="4"/>
        <v>92234.708479074703</v>
      </c>
      <c r="Q129">
        <v>54059.113187786897</v>
      </c>
      <c r="R129">
        <v>37620.881827849902</v>
      </c>
      <c r="S129" s="21">
        <f t="shared" si="5"/>
        <v>16438.231359936995</v>
      </c>
      <c r="T129" s="6"/>
      <c r="U129" s="6"/>
    </row>
    <row r="130" spans="1:21">
      <c r="A130" s="6"/>
      <c r="B130" s="49">
        <v>9</v>
      </c>
      <c r="C130" s="6"/>
      <c r="D130" s="7"/>
      <c r="E130" s="7"/>
      <c r="F130" s="6"/>
      <c r="G130" s="6"/>
      <c r="H130" s="7"/>
      <c r="I130" s="11"/>
      <c r="J130" s="7"/>
      <c r="K130" s="6"/>
      <c r="L130">
        <v>142066.91483517099</v>
      </c>
      <c r="M130">
        <v>114834.540518674</v>
      </c>
      <c r="N130">
        <v>21243.810759409898</v>
      </c>
      <c r="O130" s="13">
        <f t="shared" si="4"/>
        <v>27232.374316496993</v>
      </c>
      <c r="P130" s="13">
        <f t="shared" si="4"/>
        <v>93590.729759264097</v>
      </c>
      <c r="Q130">
        <v>53521.481279015999</v>
      </c>
      <c r="R130">
        <v>37120.381084936998</v>
      </c>
      <c r="S130" s="21">
        <f t="shared" si="5"/>
        <v>16401.100194079001</v>
      </c>
      <c r="T130" s="6"/>
      <c r="U130" s="6"/>
    </row>
    <row r="131" spans="1:21">
      <c r="A131" s="6"/>
      <c r="B131" s="49" t="s">
        <v>75</v>
      </c>
      <c r="C131" s="6"/>
      <c r="D131" s="7"/>
      <c r="E131" s="7"/>
      <c r="F131" s="6"/>
      <c r="G131" s="6"/>
      <c r="H131" s="7"/>
      <c r="I131" s="11"/>
      <c r="J131" s="7"/>
      <c r="K131" s="6"/>
      <c r="L131">
        <v>133075.577187699</v>
      </c>
      <c r="M131">
        <v>104288.543682298</v>
      </c>
      <c r="N131">
        <v>25495.048441942301</v>
      </c>
      <c r="O131" s="13">
        <f t="shared" si="4"/>
        <v>28787.033505401007</v>
      </c>
      <c r="P131" s="13">
        <f t="shared" si="4"/>
        <v>78793.495240355696</v>
      </c>
      <c r="Q131">
        <v>53351.326045333502</v>
      </c>
      <c r="R131">
        <v>37515.690518439602</v>
      </c>
      <c r="S131" s="21">
        <f t="shared" si="5"/>
        <v>15835.635526893901</v>
      </c>
      <c r="T131" s="6"/>
      <c r="U131" s="6"/>
    </row>
    <row r="132" spans="1:21">
      <c r="A132" s="6"/>
      <c r="B132" s="49">
        <v>9</v>
      </c>
      <c r="C132" s="6"/>
      <c r="D132" s="7"/>
      <c r="E132" s="7"/>
      <c r="F132" s="6"/>
      <c r="G132" s="6"/>
      <c r="H132" s="7"/>
      <c r="I132" s="11"/>
      <c r="J132" s="7"/>
      <c r="K132" s="6"/>
      <c r="L132">
        <v>128674.319726584</v>
      </c>
      <c r="M132">
        <v>97868.830865491502</v>
      </c>
      <c r="N132">
        <v>21650.6344181288</v>
      </c>
      <c r="O132" s="13">
        <f t="shared" si="4"/>
        <v>30805.488861092497</v>
      </c>
      <c r="P132" s="13">
        <f t="shared" si="4"/>
        <v>76218.196447362701</v>
      </c>
      <c r="Q132">
        <v>46234.091093570401</v>
      </c>
      <c r="R132">
        <v>31349.983844251601</v>
      </c>
      <c r="S132" s="21">
        <f t="shared" si="5"/>
        <v>14884.1072493188</v>
      </c>
      <c r="T132" s="6"/>
      <c r="U132" s="6"/>
    </row>
    <row r="133" spans="1:21">
      <c r="A133" s="6"/>
      <c r="B133" s="49" t="s">
        <v>83</v>
      </c>
      <c r="C133" s="6"/>
      <c r="D133" s="7"/>
      <c r="E133" s="7"/>
      <c r="F133" s="6"/>
      <c r="G133" s="6"/>
      <c r="H133" s="7"/>
      <c r="I133" s="11"/>
      <c r="J133" s="7"/>
      <c r="K133" s="6"/>
      <c r="L133">
        <v>110964.92581465399</v>
      </c>
      <c r="M133">
        <v>84632.501427762298</v>
      </c>
      <c r="N133">
        <v>23900.725841418702</v>
      </c>
      <c r="O133" s="13">
        <f t="shared" si="4"/>
        <v>26332.424386891696</v>
      </c>
      <c r="P133" s="13">
        <f t="shared" si="4"/>
        <v>60731.775586343596</v>
      </c>
      <c r="Q133">
        <v>51140.776586874599</v>
      </c>
      <c r="R133">
        <v>35792.510506400598</v>
      </c>
      <c r="S133" s="21">
        <f t="shared" si="5"/>
        <v>15348.266080474001</v>
      </c>
      <c r="T133" s="6"/>
      <c r="U133" s="6"/>
    </row>
    <row r="134" spans="1:21">
      <c r="A134" s="6"/>
      <c r="B134" s="49">
        <v>9</v>
      </c>
      <c r="C134" s="6"/>
      <c r="D134" s="7"/>
      <c r="E134" s="7"/>
      <c r="F134" s="6"/>
      <c r="G134" s="6"/>
      <c r="H134" s="7"/>
      <c r="I134" s="11"/>
      <c r="J134" s="7"/>
      <c r="K134" s="6"/>
      <c r="L134">
        <v>95777.387120983505</v>
      </c>
      <c r="M134">
        <v>74988.853434250297</v>
      </c>
      <c r="N134">
        <v>19913.027321523401</v>
      </c>
      <c r="O134" s="13">
        <f t="shared" si="4"/>
        <v>20788.533686733208</v>
      </c>
      <c r="P134" s="13">
        <f t="shared" si="4"/>
        <v>55075.826112726892</v>
      </c>
      <c r="Q134">
        <v>51425.089122290199</v>
      </c>
      <c r="R134">
        <v>35683.675423846602</v>
      </c>
      <c r="S134" s="21">
        <f t="shared" si="5"/>
        <v>15741.413698443597</v>
      </c>
      <c r="T134" s="6"/>
      <c r="U134" s="6"/>
    </row>
    <row r="135" spans="1:21">
      <c r="A135" s="6"/>
      <c r="B135" s="49" t="s">
        <v>38</v>
      </c>
      <c r="C135" s="6"/>
      <c r="D135" s="7"/>
      <c r="E135" s="7"/>
      <c r="F135" s="6"/>
      <c r="G135" s="6"/>
      <c r="H135" s="7"/>
      <c r="I135" s="11"/>
      <c r="J135" s="7"/>
      <c r="K135" s="6"/>
      <c r="L135">
        <v>89442.167794468594</v>
      </c>
      <c r="M135">
        <v>70742.356519900699</v>
      </c>
      <c r="N135">
        <v>25923.334967229901</v>
      </c>
      <c r="O135" s="13">
        <f t="shared" si="4"/>
        <v>18699.811274567895</v>
      </c>
      <c r="P135" s="13">
        <f t="shared" si="4"/>
        <v>44819.021552670798</v>
      </c>
      <c r="Q135">
        <v>51034.477277728998</v>
      </c>
      <c r="R135">
        <v>35631.615338271899</v>
      </c>
      <c r="S135" s="21">
        <f t="shared" si="5"/>
        <v>15402.8619394571</v>
      </c>
      <c r="T135" s="6"/>
      <c r="U135" s="6"/>
    </row>
    <row r="136" spans="1:21">
      <c r="A136" s="6"/>
      <c r="B136" s="49">
        <v>12</v>
      </c>
      <c r="C136" s="6"/>
      <c r="D136" s="7"/>
      <c r="E136" s="7"/>
      <c r="F136" s="6"/>
      <c r="G136" s="6"/>
      <c r="H136" s="7"/>
      <c r="I136" s="11"/>
      <c r="J136" s="7"/>
      <c r="K136" s="6"/>
      <c r="L136">
        <v>98044.352034306401</v>
      </c>
      <c r="M136">
        <v>74520.459733178097</v>
      </c>
      <c r="N136">
        <v>26014.934319434102</v>
      </c>
      <c r="O136" s="13">
        <f t="shared" si="4"/>
        <v>23523.892301128304</v>
      </c>
      <c r="P136" s="13">
        <f t="shared" si="4"/>
        <v>48505.525413743992</v>
      </c>
      <c r="Q136">
        <v>51794.604874234501</v>
      </c>
      <c r="R136">
        <v>35861.634423959396</v>
      </c>
      <c r="S136" s="21">
        <f t="shared" si="5"/>
        <v>15932.970450275105</v>
      </c>
      <c r="T136" s="6"/>
      <c r="U136" s="6"/>
    </row>
    <row r="137" spans="1:21">
      <c r="A137" s="6"/>
      <c r="B137" s="49" t="s">
        <v>70</v>
      </c>
      <c r="C137" s="6"/>
      <c r="D137" s="7"/>
      <c r="E137" s="7"/>
      <c r="F137" s="6"/>
      <c r="G137" s="6"/>
      <c r="H137" s="7"/>
      <c r="I137" s="11"/>
      <c r="J137" s="7"/>
      <c r="K137" s="6"/>
      <c r="L137">
        <v>106654.41681556401</v>
      </c>
      <c r="M137">
        <v>83055.831215151906</v>
      </c>
      <c r="N137">
        <v>24476.9486885121</v>
      </c>
      <c r="O137" s="13">
        <f t="shared" si="4"/>
        <v>23598.585600412101</v>
      </c>
      <c r="P137" s="13">
        <f t="shared" si="4"/>
        <v>58578.882526639805</v>
      </c>
      <c r="Q137">
        <v>53256.797578614103</v>
      </c>
      <c r="R137">
        <v>38450.268062072799</v>
      </c>
      <c r="S137" s="21">
        <f t="shared" si="5"/>
        <v>14806.529516541304</v>
      </c>
      <c r="T137" s="6"/>
      <c r="U137" s="6"/>
    </row>
    <row r="138" spans="1:21">
      <c r="A138" s="6"/>
      <c r="B138" s="49">
        <v>11</v>
      </c>
      <c r="C138" s="6"/>
      <c r="D138" s="7"/>
      <c r="E138" s="7"/>
      <c r="F138" s="6"/>
      <c r="G138" s="6"/>
      <c r="H138" s="7"/>
      <c r="I138" s="11"/>
      <c r="J138" s="7"/>
      <c r="K138" s="6"/>
      <c r="L138">
        <v>119233.22375972501</v>
      </c>
      <c r="M138">
        <v>93562.835898195393</v>
      </c>
      <c r="N138">
        <v>28114.198415619299</v>
      </c>
      <c r="O138" s="13">
        <f t="shared" si="4"/>
        <v>25670.387861529613</v>
      </c>
      <c r="P138" s="13">
        <f t="shared" si="4"/>
        <v>65448.637482576094</v>
      </c>
      <c r="Q138">
        <v>49792.324833070103</v>
      </c>
      <c r="R138">
        <v>35465.539678857996</v>
      </c>
      <c r="S138" s="21">
        <f t="shared" si="5"/>
        <v>14326.785154212106</v>
      </c>
      <c r="T138" s="6"/>
      <c r="U138" s="6"/>
    </row>
    <row r="139" spans="1:21">
      <c r="A139" t="s">
        <v>84</v>
      </c>
      <c r="B139" s="49" t="s">
        <v>41</v>
      </c>
      <c r="C139" s="6" t="s">
        <v>26</v>
      </c>
      <c r="D139" s="7">
        <v>44436</v>
      </c>
      <c r="E139" s="7">
        <v>44487</v>
      </c>
      <c r="F139" s="6">
        <v>27.4</v>
      </c>
      <c r="G139" s="6" t="s">
        <v>79</v>
      </c>
      <c r="H139" s="7">
        <v>44497</v>
      </c>
      <c r="I139" s="11"/>
      <c r="J139" s="7">
        <v>44533</v>
      </c>
      <c r="K139" s="6"/>
      <c r="L139">
        <v>120740.90255562399</v>
      </c>
      <c r="M139">
        <v>98253.804991615107</v>
      </c>
      <c r="N139">
        <v>23170.4664654154</v>
      </c>
      <c r="O139" s="13">
        <f t="shared" si="4"/>
        <v>22487.097564008887</v>
      </c>
      <c r="P139" s="13">
        <f t="shared" si="4"/>
        <v>75083.338526199703</v>
      </c>
      <c r="Q139">
        <v>78901.488243087995</v>
      </c>
      <c r="R139">
        <v>67435.685409552607</v>
      </c>
      <c r="S139" s="21">
        <f t="shared" si="5"/>
        <v>11465.802833535388</v>
      </c>
      <c r="T139" s="6"/>
      <c r="U139" s="6"/>
    </row>
    <row r="140" spans="1:21">
      <c r="A140" s="6"/>
      <c r="B140" s="49">
        <v>11</v>
      </c>
      <c r="C140" s="6"/>
      <c r="D140" s="7"/>
      <c r="E140" s="7"/>
      <c r="F140" s="6"/>
      <c r="G140" s="6"/>
      <c r="H140" s="7"/>
      <c r="I140" s="11"/>
      <c r="J140" s="7"/>
      <c r="K140" s="6"/>
      <c r="L140">
        <v>126685.278505116</v>
      </c>
      <c r="M140">
        <v>101014.865229742</v>
      </c>
      <c r="N140">
        <v>28430.478006995199</v>
      </c>
      <c r="O140" s="13">
        <f t="shared" si="4"/>
        <v>25670.413275373998</v>
      </c>
      <c r="P140" s="13">
        <f t="shared" si="4"/>
        <v>72584.387222746809</v>
      </c>
      <c r="Q140">
        <v>87422.373610300798</v>
      </c>
      <c r="R140">
        <v>75820.494127401806</v>
      </c>
      <c r="S140" s="21">
        <f t="shared" si="5"/>
        <v>11601.879482898992</v>
      </c>
      <c r="T140" s="6"/>
      <c r="U140" s="6"/>
    </row>
    <row r="141" spans="1:21">
      <c r="A141" s="6"/>
      <c r="B141" s="49" t="s">
        <v>43</v>
      </c>
      <c r="C141" s="6"/>
      <c r="D141" s="7"/>
      <c r="E141" s="7"/>
      <c r="F141" s="6"/>
      <c r="G141" s="6"/>
      <c r="H141" s="7"/>
      <c r="I141" s="11"/>
      <c r="J141" s="7"/>
      <c r="K141" s="6"/>
      <c r="L141">
        <v>124967.67710975</v>
      </c>
      <c r="M141">
        <v>95505.051117701005</v>
      </c>
      <c r="N141">
        <v>29787.912179351999</v>
      </c>
      <c r="O141" s="13">
        <f t="shared" si="4"/>
        <v>29462.625992048997</v>
      </c>
      <c r="P141" s="13">
        <f t="shared" si="4"/>
        <v>65717.138938349002</v>
      </c>
      <c r="Q141">
        <v>83552.500585997797</v>
      </c>
      <c r="R141">
        <v>71753.649326596904</v>
      </c>
      <c r="S141" s="21">
        <f t="shared" si="5"/>
        <v>11798.851259400893</v>
      </c>
      <c r="T141" s="6"/>
      <c r="U141" s="6"/>
    </row>
    <row r="142" spans="1:21">
      <c r="A142" s="6"/>
      <c r="B142" s="49">
        <v>10</v>
      </c>
      <c r="C142" s="6"/>
      <c r="D142" s="7"/>
      <c r="E142" s="7"/>
      <c r="F142" s="6"/>
      <c r="G142" s="6"/>
      <c r="H142" s="7"/>
      <c r="I142" s="11"/>
      <c r="J142" s="7"/>
      <c r="K142" s="6"/>
      <c r="L142">
        <v>118801.762030992</v>
      </c>
      <c r="M142">
        <v>93466.683960298207</v>
      </c>
      <c r="N142">
        <v>28151.605020604598</v>
      </c>
      <c r="O142" s="13">
        <f t="shared" si="4"/>
        <v>25335.078070693795</v>
      </c>
      <c r="P142" s="13">
        <f t="shared" si="4"/>
        <v>65315.078939693609</v>
      </c>
      <c r="Q142">
        <v>81227.020579076794</v>
      </c>
      <c r="R142">
        <v>69596.898719256104</v>
      </c>
      <c r="S142" s="21">
        <f t="shared" si="5"/>
        <v>11630.121859820691</v>
      </c>
      <c r="T142" s="6"/>
      <c r="U142" s="6"/>
    </row>
    <row r="143" spans="1:21">
      <c r="A143" s="6"/>
      <c r="B143" s="49" t="s">
        <v>44</v>
      </c>
      <c r="C143" s="6"/>
      <c r="D143" s="7"/>
      <c r="E143" s="7"/>
      <c r="F143" s="6"/>
      <c r="G143" s="6"/>
      <c r="H143" s="7"/>
      <c r="I143" s="11"/>
      <c r="J143" s="7"/>
      <c r="K143" s="6"/>
      <c r="L143">
        <v>116729.32285326099</v>
      </c>
      <c r="M143">
        <v>91802.584117804101</v>
      </c>
      <c r="N143">
        <v>36293.866299074602</v>
      </c>
      <c r="O143" s="13">
        <f t="shared" si="4"/>
        <v>24926.738735456893</v>
      </c>
      <c r="P143" s="13">
        <f t="shared" si="4"/>
        <v>55508.717818729499</v>
      </c>
      <c r="Q143">
        <v>82825.4395027438</v>
      </c>
      <c r="R143">
        <v>70672.5219812781</v>
      </c>
      <c r="S143" s="21">
        <f t="shared" si="5"/>
        <v>12152.917521465701</v>
      </c>
      <c r="T143" s="6"/>
      <c r="U143" s="6"/>
    </row>
    <row r="144" spans="1:21">
      <c r="A144" s="6"/>
      <c r="B144" s="49">
        <v>10</v>
      </c>
      <c r="C144" s="6"/>
      <c r="D144" s="7"/>
      <c r="E144" s="7"/>
      <c r="F144" s="6"/>
      <c r="G144" s="6"/>
      <c r="H144" s="7"/>
      <c r="I144" s="11"/>
      <c r="J144" s="7"/>
      <c r="K144" s="6"/>
      <c r="L144">
        <v>110047.85049729</v>
      </c>
      <c r="M144">
        <v>85251.949476053196</v>
      </c>
      <c r="N144">
        <v>31738.4906385703</v>
      </c>
      <c r="O144" s="13">
        <f t="shared" si="4"/>
        <v>24795.901021236801</v>
      </c>
      <c r="P144" s="13">
        <f t="shared" si="4"/>
        <v>53513.458837482896</v>
      </c>
      <c r="Q144">
        <v>79474.461119444299</v>
      </c>
      <c r="R144">
        <v>67250.902517316295</v>
      </c>
      <c r="S144" s="21">
        <f t="shared" si="5"/>
        <v>12223.558602128003</v>
      </c>
      <c r="T144" s="6"/>
      <c r="U144" s="6"/>
    </row>
    <row r="145" spans="1:21">
      <c r="A145" s="6"/>
      <c r="B145" s="49" t="s">
        <v>81</v>
      </c>
      <c r="C145" s="6"/>
      <c r="D145" s="7"/>
      <c r="E145" s="7"/>
      <c r="F145" s="6"/>
      <c r="G145" s="6"/>
      <c r="H145" s="7"/>
      <c r="I145" s="11"/>
      <c r="J145" s="7"/>
      <c r="K145" s="6"/>
      <c r="L145">
        <v>98753.846152750906</v>
      </c>
      <c r="M145">
        <v>75890.825859894307</v>
      </c>
      <c r="N145">
        <v>20127.222160201902</v>
      </c>
      <c r="O145" s="13">
        <f t="shared" si="4"/>
        <v>22863.0202928566</v>
      </c>
      <c r="P145" s="13">
        <f t="shared" si="4"/>
        <v>55763.603699692409</v>
      </c>
      <c r="Q145">
        <v>74113.732846570507</v>
      </c>
      <c r="R145">
        <v>61710.274502208798</v>
      </c>
      <c r="S145" s="21">
        <f t="shared" si="5"/>
        <v>12403.458344361708</v>
      </c>
      <c r="T145" s="6"/>
      <c r="U145" s="6"/>
    </row>
    <row r="146" spans="1:21">
      <c r="A146" s="6"/>
      <c r="B146" s="49">
        <v>12</v>
      </c>
      <c r="C146" s="6"/>
      <c r="D146" s="7"/>
      <c r="E146" s="7"/>
      <c r="F146" s="6"/>
      <c r="G146" s="6"/>
      <c r="H146" s="7"/>
      <c r="I146" s="11"/>
      <c r="J146" s="7"/>
      <c r="K146" s="6"/>
      <c r="L146">
        <v>97203.057621757194</v>
      </c>
      <c r="M146">
        <v>76795.389356372601</v>
      </c>
      <c r="N146">
        <v>25865.4342526906</v>
      </c>
      <c r="O146" s="13">
        <f t="shared" si="4"/>
        <v>20407.668265384593</v>
      </c>
      <c r="P146" s="13">
        <f t="shared" si="4"/>
        <v>50929.955103682005</v>
      </c>
      <c r="Q146">
        <v>77218.089019235704</v>
      </c>
      <c r="R146">
        <v>64965.673455322802</v>
      </c>
      <c r="S146" s="21">
        <f t="shared" si="5"/>
        <v>12252.415563912902</v>
      </c>
      <c r="T146" s="6"/>
      <c r="U146" s="6"/>
    </row>
    <row r="147" spans="1:21">
      <c r="A147" s="6"/>
      <c r="B147" s="49" t="s">
        <v>85</v>
      </c>
      <c r="C147" s="6"/>
      <c r="D147" s="7"/>
      <c r="E147" s="7"/>
      <c r="F147" s="6"/>
      <c r="G147" s="6"/>
      <c r="H147" s="7"/>
      <c r="I147" s="11"/>
      <c r="J147" s="7"/>
      <c r="K147" s="6"/>
      <c r="L147">
        <v>97453.782969397405</v>
      </c>
      <c r="M147">
        <v>72795.107771121096</v>
      </c>
      <c r="N147">
        <v>27869.656370255201</v>
      </c>
      <c r="O147" s="13">
        <f t="shared" si="4"/>
        <v>24658.675198276309</v>
      </c>
      <c r="P147" s="13">
        <f t="shared" si="4"/>
        <v>44925.451400865895</v>
      </c>
      <c r="Q147">
        <v>78352.017286502902</v>
      </c>
      <c r="R147">
        <v>66392.998981873199</v>
      </c>
      <c r="S147" s="21">
        <f t="shared" si="5"/>
        <v>11959.018304629702</v>
      </c>
      <c r="T147" s="6"/>
      <c r="U147" s="6"/>
    </row>
    <row r="148" spans="1:21">
      <c r="A148" s="6"/>
      <c r="B148" s="49">
        <v>10</v>
      </c>
      <c r="C148" s="6"/>
      <c r="D148" s="7"/>
      <c r="E148" s="7"/>
      <c r="F148" s="6"/>
      <c r="G148" s="6"/>
      <c r="H148" s="7"/>
      <c r="I148" s="11"/>
      <c r="J148" s="7"/>
      <c r="K148" s="6"/>
      <c r="L148">
        <v>96846.206691313593</v>
      </c>
      <c r="M148">
        <v>72197.585440279305</v>
      </c>
      <c r="N148">
        <v>27790.1168491709</v>
      </c>
      <c r="O148" s="13">
        <f t="shared" si="4"/>
        <v>24648.621251034288</v>
      </c>
      <c r="P148" s="13">
        <f t="shared" si="4"/>
        <v>44407.468591108409</v>
      </c>
      <c r="Q148">
        <v>75471.295843268803</v>
      </c>
      <c r="R148">
        <v>63435.990954782901</v>
      </c>
      <c r="S148" s="21">
        <f t="shared" si="5"/>
        <v>12035.304888485902</v>
      </c>
      <c r="T148" s="6"/>
      <c r="U148" s="6"/>
    </row>
    <row r="149" spans="1:21">
      <c r="A149" s="6"/>
      <c r="B149" s="49" t="s">
        <v>47</v>
      </c>
      <c r="C149" s="6"/>
      <c r="D149" s="7"/>
      <c r="E149" s="7"/>
      <c r="F149" s="6"/>
      <c r="G149" s="6"/>
      <c r="H149" s="7"/>
      <c r="I149" s="11"/>
      <c r="J149" s="7"/>
      <c r="K149" s="6"/>
      <c r="L149">
        <v>96184.322895028003</v>
      </c>
      <c r="M149">
        <v>73016.491084869398</v>
      </c>
      <c r="N149">
        <v>29020.9958847005</v>
      </c>
      <c r="O149" s="13">
        <f t="shared" si="4"/>
        <v>23167.831810158605</v>
      </c>
      <c r="P149" s="13">
        <f t="shared" si="4"/>
        <v>43995.495200168894</v>
      </c>
      <c r="Q149">
        <v>75329.182111501199</v>
      </c>
      <c r="R149">
        <v>62971.549950354602</v>
      </c>
      <c r="S149" s="21">
        <f t="shared" si="5"/>
        <v>12357.632161146597</v>
      </c>
      <c r="T149" s="6"/>
      <c r="U149" s="6"/>
    </row>
    <row r="150" spans="1:21">
      <c r="A150" s="6"/>
      <c r="B150" s="49">
        <v>11</v>
      </c>
      <c r="C150" s="6"/>
      <c r="D150" s="7"/>
      <c r="E150" s="7"/>
      <c r="F150" s="6"/>
      <c r="G150" s="6"/>
      <c r="H150" s="7"/>
      <c r="I150" s="11"/>
      <c r="J150" s="7"/>
      <c r="K150" s="6"/>
      <c r="L150">
        <v>88228.374252110603</v>
      </c>
      <c r="M150">
        <v>66466.930651015704</v>
      </c>
      <c r="N150">
        <v>27953.727756091801</v>
      </c>
      <c r="O150" s="13">
        <f t="shared" si="4"/>
        <v>21761.443601094899</v>
      </c>
      <c r="P150" s="13">
        <f t="shared" si="4"/>
        <v>38513.202894923903</v>
      </c>
      <c r="Q150">
        <v>76255.584379486099</v>
      </c>
      <c r="R150">
        <v>64574.860026194197</v>
      </c>
      <c r="S150" s="21">
        <f t="shared" si="5"/>
        <v>11680.724353291902</v>
      </c>
      <c r="T150" s="6"/>
      <c r="U150" s="6"/>
    </row>
    <row r="151" spans="1:21">
      <c r="A151" s="6"/>
      <c r="B151" s="49" t="s">
        <v>86</v>
      </c>
      <c r="C151" s="6"/>
      <c r="D151" s="7"/>
      <c r="E151" s="7"/>
      <c r="F151" s="6"/>
      <c r="G151" s="6"/>
      <c r="H151" s="7"/>
      <c r="I151" s="11"/>
      <c r="J151" s="7"/>
      <c r="K151" s="6"/>
      <c r="L151">
        <v>76535.1160184732</v>
      </c>
      <c r="M151">
        <v>58613.389208736902</v>
      </c>
      <c r="N151">
        <v>25197.930326787598</v>
      </c>
      <c r="O151" s="13">
        <f t="shared" si="4"/>
        <v>17921.726809736298</v>
      </c>
      <c r="P151" s="13">
        <f t="shared" si="4"/>
        <v>33415.458881949307</v>
      </c>
      <c r="Q151">
        <v>74780.203621811001</v>
      </c>
      <c r="R151">
        <v>62400.618021287599</v>
      </c>
      <c r="S151" s="21">
        <f t="shared" si="5"/>
        <v>12379.585600523402</v>
      </c>
      <c r="T151" s="6"/>
      <c r="U151" s="6"/>
    </row>
    <row r="152" spans="1:21">
      <c r="A152" s="6"/>
      <c r="B152" s="49">
        <v>11</v>
      </c>
      <c r="C152" s="6"/>
      <c r="D152" s="7"/>
      <c r="E152" s="7"/>
      <c r="F152" s="6"/>
      <c r="G152" s="6"/>
      <c r="H152" s="7"/>
      <c r="I152" s="11"/>
      <c r="J152" s="7"/>
      <c r="K152" s="6"/>
      <c r="L152">
        <v>63371.292433490198</v>
      </c>
      <c r="M152">
        <v>46207.455858560003</v>
      </c>
      <c r="N152">
        <v>21667.166683089399</v>
      </c>
      <c r="O152" s="13">
        <f t="shared" si="4"/>
        <v>17163.836574930196</v>
      </c>
      <c r="P152" s="13">
        <f t="shared" si="4"/>
        <v>24540.289175470603</v>
      </c>
      <c r="Q152">
        <v>74735.662741922104</v>
      </c>
      <c r="R152">
        <v>62520.512709128998</v>
      </c>
      <c r="S152" s="21">
        <f t="shared" si="5"/>
        <v>12215.150032793106</v>
      </c>
      <c r="T152" s="6"/>
      <c r="U152" s="6"/>
    </row>
    <row r="153" spans="1:21">
      <c r="A153" s="6"/>
      <c r="B153" s="49" t="s">
        <v>74</v>
      </c>
      <c r="C153" s="6"/>
      <c r="D153" s="7"/>
      <c r="E153" s="7"/>
      <c r="F153" s="6"/>
      <c r="G153" s="6"/>
      <c r="H153" s="7"/>
      <c r="I153" s="11"/>
      <c r="J153" s="7"/>
      <c r="K153" s="6"/>
      <c r="L153">
        <v>48247.673478128301</v>
      </c>
      <c r="M153">
        <v>32989.592536384698</v>
      </c>
      <c r="N153">
        <v>17114.023360151099</v>
      </c>
      <c r="O153" s="13">
        <f t="shared" si="4"/>
        <v>15258.080941743603</v>
      </c>
      <c r="P153" s="13">
        <f t="shared" si="4"/>
        <v>15875.569176233599</v>
      </c>
      <c r="Q153">
        <v>71928.271459387804</v>
      </c>
      <c r="R153">
        <v>60356.795858966703</v>
      </c>
      <c r="S153" s="21">
        <f t="shared" si="5"/>
        <v>11571.475600421101</v>
      </c>
      <c r="T153" s="6"/>
      <c r="U153" s="6"/>
    </row>
    <row r="154" spans="1:21">
      <c r="A154" s="6"/>
      <c r="B154" s="49">
        <v>11</v>
      </c>
      <c r="C154" s="6"/>
      <c r="D154" s="7"/>
      <c r="E154" s="7"/>
      <c r="F154" s="6"/>
      <c r="G154" s="6"/>
      <c r="H154" s="7"/>
      <c r="I154" s="11"/>
      <c r="J154" s="7"/>
      <c r="K154" s="6"/>
      <c r="L154">
        <v>46546.087575875797</v>
      </c>
      <c r="M154">
        <v>29999.8439738981</v>
      </c>
      <c r="N154">
        <v>17348.8340177256</v>
      </c>
      <c r="O154" s="13">
        <f t="shared" si="4"/>
        <v>16546.243601977698</v>
      </c>
      <c r="P154" s="13">
        <f t="shared" si="4"/>
        <v>12651.0099561725</v>
      </c>
      <c r="Q154">
        <v>67057.002026982693</v>
      </c>
      <c r="R154">
        <v>54722.139916687702</v>
      </c>
      <c r="S154" s="21">
        <f t="shared" si="5"/>
        <v>12334.862110294991</v>
      </c>
      <c r="T154" s="6"/>
      <c r="U154" s="6"/>
    </row>
    <row r="155" spans="1:21">
      <c r="A155" s="6"/>
      <c r="B155" s="49" t="s">
        <v>75</v>
      </c>
      <c r="C155" s="6"/>
      <c r="D155" s="7"/>
      <c r="E155" s="7"/>
      <c r="F155" s="6"/>
      <c r="G155" s="6"/>
      <c r="H155" s="7"/>
      <c r="I155" s="11"/>
      <c r="J155" s="7"/>
      <c r="K155" s="6"/>
      <c r="L155">
        <v>40441.803895894598</v>
      </c>
      <c r="M155">
        <v>23583.945263957099</v>
      </c>
      <c r="N155">
        <v>12055.6167306979</v>
      </c>
      <c r="O155" s="13">
        <f t="shared" ref="O155:P218" si="6">L155-M155</f>
        <v>16857.858631937499</v>
      </c>
      <c r="P155" s="13">
        <f t="shared" si="6"/>
        <v>11528.328533259199</v>
      </c>
      <c r="Q155">
        <v>68888.812673053893</v>
      </c>
      <c r="R155">
        <v>56909.983572773199</v>
      </c>
      <c r="S155" s="21">
        <f t="shared" si="5"/>
        <v>11978.829100280695</v>
      </c>
      <c r="T155" s="6"/>
      <c r="U155" s="6"/>
    </row>
    <row r="156" spans="1:21">
      <c r="A156" s="6"/>
      <c r="B156" s="49">
        <v>12</v>
      </c>
      <c r="C156" s="6"/>
      <c r="D156" s="7"/>
      <c r="E156" s="7"/>
      <c r="F156" s="6"/>
      <c r="G156" s="6"/>
      <c r="H156" s="7"/>
      <c r="I156" s="11"/>
      <c r="J156" s="7"/>
      <c r="K156" s="6"/>
      <c r="L156">
        <v>39353.442849655003</v>
      </c>
      <c r="M156">
        <v>24486.1451385051</v>
      </c>
      <c r="N156">
        <v>11623.462618797501</v>
      </c>
      <c r="O156" s="13">
        <f t="shared" si="6"/>
        <v>14867.297711149902</v>
      </c>
      <c r="P156" s="13">
        <f t="shared" si="6"/>
        <v>12862.6825197076</v>
      </c>
      <c r="Q156">
        <v>73790.202243910899</v>
      </c>
      <c r="R156">
        <v>61919.034549660602</v>
      </c>
      <c r="S156" s="21">
        <f t="shared" si="5"/>
        <v>11871.167694250296</v>
      </c>
      <c r="T156" s="6"/>
      <c r="U156" s="6"/>
    </row>
    <row r="157" spans="1:21">
      <c r="A157" s="6"/>
      <c r="B157" s="49" t="s">
        <v>87</v>
      </c>
      <c r="C157" s="6"/>
      <c r="D157" s="7"/>
      <c r="E157" s="7"/>
      <c r="F157" s="6"/>
      <c r="G157" s="6"/>
      <c r="H157" s="7"/>
      <c r="I157" s="11"/>
      <c r="J157" s="7"/>
      <c r="K157" s="6"/>
      <c r="L157">
        <v>38335.732276397299</v>
      </c>
      <c r="M157">
        <v>23904.613281153201</v>
      </c>
      <c r="N157">
        <v>14445.7513006967</v>
      </c>
      <c r="O157" s="13">
        <f t="shared" si="6"/>
        <v>14431.118995244098</v>
      </c>
      <c r="P157" s="13">
        <f t="shared" si="6"/>
        <v>9458.8619804565005</v>
      </c>
      <c r="Q157">
        <v>64703.009850157301</v>
      </c>
      <c r="R157">
        <v>52643.232485626402</v>
      </c>
      <c r="S157" s="21">
        <f t="shared" si="5"/>
        <v>12059.777364530899</v>
      </c>
      <c r="T157" s="6"/>
      <c r="U157" s="6"/>
    </row>
    <row r="158" spans="1:21">
      <c r="A158" s="6"/>
      <c r="B158" s="49">
        <v>11</v>
      </c>
      <c r="C158" s="6"/>
      <c r="D158" s="7"/>
      <c r="E158" s="7"/>
      <c r="F158" s="6"/>
      <c r="G158" s="6"/>
      <c r="H158" s="7"/>
      <c r="I158" s="11"/>
      <c r="J158" s="7"/>
      <c r="K158" s="6"/>
      <c r="L158">
        <v>42427.931262544997</v>
      </c>
      <c r="M158">
        <v>27035.490372685101</v>
      </c>
      <c r="N158">
        <v>18211.052248719101</v>
      </c>
      <c r="O158" s="13">
        <f t="shared" si="6"/>
        <v>15392.440889859896</v>
      </c>
      <c r="P158" s="13">
        <f t="shared" si="6"/>
        <v>8824.4381239659997</v>
      </c>
      <c r="Q158">
        <v>78273.389468571098</v>
      </c>
      <c r="R158">
        <v>66011.999691775505</v>
      </c>
      <c r="S158" s="21">
        <f t="shared" si="5"/>
        <v>12261.389776795593</v>
      </c>
      <c r="T158" s="6"/>
      <c r="U158" s="6"/>
    </row>
    <row r="159" spans="1:21">
      <c r="A159" s="6"/>
      <c r="B159" s="49" t="s">
        <v>69</v>
      </c>
      <c r="C159" s="6"/>
      <c r="D159" s="7"/>
      <c r="E159" s="7"/>
      <c r="F159" s="6"/>
      <c r="G159" s="6"/>
      <c r="H159" s="7"/>
      <c r="I159" s="11"/>
      <c r="J159" s="7"/>
      <c r="K159" s="6"/>
      <c r="L159">
        <v>40795.470405213797</v>
      </c>
      <c r="M159">
        <v>27407.420358879201</v>
      </c>
      <c r="N159">
        <v>18198.924799623001</v>
      </c>
      <c r="O159" s="13">
        <f t="shared" si="6"/>
        <v>13388.050046334596</v>
      </c>
      <c r="P159" s="13">
        <f t="shared" si="6"/>
        <v>9208.4955592562001</v>
      </c>
      <c r="Q159">
        <v>75874.3880695923</v>
      </c>
      <c r="R159">
        <v>63896.451860267902</v>
      </c>
      <c r="S159" s="21">
        <f t="shared" si="5"/>
        <v>11977.936209324398</v>
      </c>
      <c r="T159" s="6"/>
      <c r="U159" s="6"/>
    </row>
    <row r="160" spans="1:21">
      <c r="A160" s="6"/>
      <c r="B160" s="49">
        <v>12</v>
      </c>
      <c r="C160" s="6"/>
      <c r="D160" s="7"/>
      <c r="E160" s="7"/>
      <c r="F160" s="6"/>
      <c r="G160" s="6"/>
      <c r="H160" s="7"/>
      <c r="I160" s="11"/>
      <c r="J160" s="7"/>
      <c r="K160" s="6"/>
      <c r="L160">
        <v>41140.275539677299</v>
      </c>
      <c r="M160">
        <v>28947.716478742801</v>
      </c>
      <c r="N160">
        <v>24689.911099650999</v>
      </c>
      <c r="O160" s="13">
        <f t="shared" si="6"/>
        <v>12192.559060934498</v>
      </c>
      <c r="P160" s="13">
        <f t="shared" si="6"/>
        <v>4257.805379091802</v>
      </c>
      <c r="Q160">
        <v>80139.310736866304</v>
      </c>
      <c r="R160">
        <v>67628.094994236497</v>
      </c>
      <c r="S160" s="21">
        <f t="shared" si="5"/>
        <v>12511.215742629807</v>
      </c>
      <c r="T160" s="6"/>
      <c r="U160" s="6"/>
    </row>
    <row r="161" spans="1:21">
      <c r="A161" s="6"/>
      <c r="B161" s="73" t="s">
        <v>88</v>
      </c>
      <c r="C161" s="6"/>
      <c r="D161" s="7"/>
      <c r="E161" s="7"/>
      <c r="F161" s="6"/>
      <c r="G161" s="6"/>
      <c r="H161" s="7"/>
      <c r="I161" s="11"/>
      <c r="J161" s="7"/>
      <c r="K161" s="6"/>
      <c r="L161">
        <v>44077.167400827202</v>
      </c>
      <c r="M161">
        <v>29406.082098106399</v>
      </c>
      <c r="N161">
        <v>25873.212019602401</v>
      </c>
      <c r="O161" s="13">
        <f t="shared" si="6"/>
        <v>14671.085302720803</v>
      </c>
      <c r="P161" s="13">
        <f t="shared" si="6"/>
        <v>3532.8700785039982</v>
      </c>
      <c r="Q161">
        <v>80102.644188342601</v>
      </c>
      <c r="R161">
        <v>67384.962042483894</v>
      </c>
      <c r="S161" s="21">
        <f t="shared" si="5"/>
        <v>12717.682145858707</v>
      </c>
      <c r="T161" s="6"/>
      <c r="U161" s="6"/>
    </row>
    <row r="162" spans="1:21">
      <c r="A162" s="6"/>
      <c r="B162" s="49">
        <v>10</v>
      </c>
      <c r="C162" s="6"/>
      <c r="D162" s="7"/>
      <c r="E162" s="7"/>
      <c r="F162" s="6"/>
      <c r="G162" s="6"/>
      <c r="H162" s="7"/>
      <c r="I162" s="11"/>
      <c r="J162" s="7"/>
      <c r="K162" s="6"/>
      <c r="L162">
        <v>43334.261368833802</v>
      </c>
      <c r="M162">
        <v>28717.842944879001</v>
      </c>
      <c r="N162">
        <v>24502.098157114498</v>
      </c>
      <c r="O162" s="13">
        <f t="shared" si="6"/>
        <v>14616.418423954801</v>
      </c>
      <c r="P162" s="13">
        <f t="shared" si="6"/>
        <v>4215.7447877645027</v>
      </c>
      <c r="Q162">
        <v>83922.800518306394</v>
      </c>
      <c r="R162">
        <v>71095.696653027902</v>
      </c>
      <c r="S162" s="21">
        <f t="shared" si="5"/>
        <v>12827.103865278492</v>
      </c>
      <c r="T162" s="6"/>
      <c r="U162" s="6"/>
    </row>
    <row r="163" spans="1:21">
      <c r="A163" t="s">
        <v>89</v>
      </c>
      <c r="B163" s="49" t="s">
        <v>55</v>
      </c>
      <c r="C163" s="6" t="s">
        <v>63</v>
      </c>
      <c r="D163" s="7">
        <v>44459</v>
      </c>
      <c r="E163" s="7">
        <v>44501</v>
      </c>
      <c r="F163" s="6">
        <v>19.5</v>
      </c>
      <c r="G163" s="6" t="s">
        <v>79</v>
      </c>
      <c r="H163" s="7">
        <v>44508</v>
      </c>
      <c r="I163" s="11"/>
      <c r="J163" s="7">
        <v>44536</v>
      </c>
      <c r="K163" s="6"/>
      <c r="L163">
        <v>74504.8301844628</v>
      </c>
      <c r="M163">
        <v>59469.087558886298</v>
      </c>
      <c r="N163">
        <v>15115.879141199301</v>
      </c>
      <c r="O163" s="13">
        <f t="shared" si="6"/>
        <v>15035.742625576502</v>
      </c>
      <c r="P163" s="13">
        <f t="shared" si="6"/>
        <v>44353.208417686998</v>
      </c>
      <c r="Q163" s="46"/>
      <c r="R163" s="46"/>
      <c r="S163" s="21">
        <f t="shared" si="5"/>
        <v>0</v>
      </c>
      <c r="T163" s="6"/>
      <c r="U163" s="6"/>
    </row>
    <row r="164" spans="1:21">
      <c r="A164" s="6"/>
      <c r="B164" s="49">
        <v>12</v>
      </c>
      <c r="C164" s="6"/>
      <c r="D164" s="7"/>
      <c r="E164" s="7"/>
      <c r="F164" s="6"/>
      <c r="G164" s="6"/>
      <c r="H164" s="7"/>
      <c r="I164" s="11"/>
      <c r="J164" s="7"/>
      <c r="K164" s="6"/>
      <c r="L164">
        <v>96850.510658771105</v>
      </c>
      <c r="M164">
        <v>75965.588709595395</v>
      </c>
      <c r="N164">
        <v>30104.8406168972</v>
      </c>
      <c r="O164" s="13">
        <f t="shared" si="6"/>
        <v>20884.92194917571</v>
      </c>
      <c r="P164" s="13">
        <f t="shared" si="6"/>
        <v>45860.748092698195</v>
      </c>
      <c r="Q164" s="46"/>
      <c r="R164" s="46"/>
      <c r="S164" s="21">
        <f t="shared" ref="S164:S227" si="7">Q164-R164</f>
        <v>0</v>
      </c>
      <c r="T164" s="6"/>
      <c r="U164" s="6"/>
    </row>
    <row r="165" spans="1:21">
      <c r="A165" s="6"/>
      <c r="B165" s="49" t="s">
        <v>80</v>
      </c>
      <c r="C165" s="6"/>
      <c r="D165" s="7"/>
      <c r="E165" s="7"/>
      <c r="F165" s="6"/>
      <c r="G165" s="6"/>
      <c r="H165" s="7"/>
      <c r="I165" s="11"/>
      <c r="J165" s="7"/>
      <c r="K165" s="6"/>
      <c r="L165">
        <v>103003.696770091</v>
      </c>
      <c r="M165">
        <v>82196.943797262706</v>
      </c>
      <c r="N165">
        <v>37210.390122071702</v>
      </c>
      <c r="O165" s="13">
        <f t="shared" si="6"/>
        <v>20806.752972828297</v>
      </c>
      <c r="P165" s="13">
        <f t="shared" si="6"/>
        <v>44986.553675191004</v>
      </c>
      <c r="Q165" s="46"/>
      <c r="R165" s="46"/>
      <c r="S165" s="21">
        <f t="shared" si="7"/>
        <v>0</v>
      </c>
      <c r="T165" s="6"/>
      <c r="U165" s="6"/>
    </row>
    <row r="166" spans="1:21">
      <c r="A166" s="6"/>
      <c r="B166" s="49">
        <v>10</v>
      </c>
      <c r="C166" s="6"/>
      <c r="D166" s="7"/>
      <c r="E166" s="7"/>
      <c r="F166" s="6"/>
      <c r="G166" s="6"/>
      <c r="H166" s="7"/>
      <c r="I166" s="11"/>
      <c r="J166" s="7"/>
      <c r="K166" s="6"/>
      <c r="L166">
        <v>100637.913871451</v>
      </c>
      <c r="M166">
        <v>80167.836806493797</v>
      </c>
      <c r="N166">
        <v>30453.785878348099</v>
      </c>
      <c r="O166" s="13">
        <f t="shared" si="6"/>
        <v>20470.077064957208</v>
      </c>
      <c r="P166" s="13">
        <f t="shared" si="6"/>
        <v>49714.050928145698</v>
      </c>
      <c r="Q166" s="46"/>
      <c r="R166" s="46"/>
      <c r="S166" s="21">
        <f t="shared" si="7"/>
        <v>0</v>
      </c>
      <c r="T166" s="6"/>
      <c r="U166" s="6"/>
    </row>
    <row r="167" spans="1:21">
      <c r="A167" s="6"/>
      <c r="B167" s="49" t="s">
        <v>30</v>
      </c>
      <c r="C167" s="6"/>
      <c r="D167" s="7"/>
      <c r="E167" s="7"/>
      <c r="F167" s="6"/>
      <c r="G167" s="6"/>
      <c r="H167" s="7"/>
      <c r="I167" s="11"/>
      <c r="J167" s="7"/>
      <c r="K167" s="6"/>
      <c r="L167">
        <v>96967.302617143301</v>
      </c>
      <c r="M167">
        <v>78819.998862742999</v>
      </c>
      <c r="N167">
        <v>27413.4931321677</v>
      </c>
      <c r="O167" s="13">
        <f t="shared" si="6"/>
        <v>18147.303754400302</v>
      </c>
      <c r="P167" s="13">
        <f t="shared" si="6"/>
        <v>51406.5057305753</v>
      </c>
      <c r="Q167" s="46"/>
      <c r="R167" s="46"/>
      <c r="S167" s="21">
        <f t="shared" si="7"/>
        <v>0</v>
      </c>
      <c r="T167" s="6"/>
      <c r="U167" s="6"/>
    </row>
    <row r="168" spans="1:21">
      <c r="A168" s="6"/>
      <c r="B168" s="49">
        <v>11</v>
      </c>
      <c r="C168" s="6"/>
      <c r="D168" s="7"/>
      <c r="E168" s="7"/>
      <c r="F168" s="6"/>
      <c r="G168" s="6"/>
      <c r="H168" s="7"/>
      <c r="I168" s="11"/>
      <c r="J168" s="7"/>
      <c r="K168" s="6"/>
      <c r="L168">
        <v>103855.996534105</v>
      </c>
      <c r="M168">
        <v>81748.785120982502</v>
      </c>
      <c r="N168">
        <v>27784.440577974499</v>
      </c>
      <c r="O168" s="13">
        <f t="shared" si="6"/>
        <v>22107.211413122495</v>
      </c>
      <c r="P168" s="13">
        <f t="shared" si="6"/>
        <v>53964.344543008003</v>
      </c>
      <c r="Q168" s="46"/>
      <c r="R168" s="46"/>
      <c r="S168" s="21">
        <f t="shared" si="7"/>
        <v>0</v>
      </c>
      <c r="T168" s="6"/>
      <c r="U168" s="6"/>
    </row>
    <row r="169" spans="1:21">
      <c r="A169" s="6"/>
      <c r="B169" s="49" t="s">
        <v>90</v>
      </c>
      <c r="C169" s="6"/>
      <c r="D169" s="7"/>
      <c r="E169" s="7"/>
      <c r="F169" s="6"/>
      <c r="G169" s="6"/>
      <c r="H169" s="7"/>
      <c r="I169" s="11"/>
      <c r="J169" s="7"/>
      <c r="K169" s="6"/>
      <c r="L169">
        <v>103038.644329551</v>
      </c>
      <c r="M169">
        <v>79649.147164841197</v>
      </c>
      <c r="N169">
        <v>32430.019596998001</v>
      </c>
      <c r="O169" s="13">
        <f t="shared" si="6"/>
        <v>23389.497164709799</v>
      </c>
      <c r="P169" s="13">
        <f t="shared" si="6"/>
        <v>47219.127567843199</v>
      </c>
      <c r="Q169" s="46"/>
      <c r="R169" s="46"/>
      <c r="S169" s="21">
        <f t="shared" si="7"/>
        <v>0</v>
      </c>
      <c r="T169" s="6"/>
      <c r="U169" s="6"/>
    </row>
    <row r="170" spans="1:21">
      <c r="A170" s="6"/>
      <c r="B170" s="49">
        <v>7</v>
      </c>
      <c r="C170" s="6"/>
      <c r="D170" s="7"/>
      <c r="E170" s="7"/>
      <c r="F170" s="6"/>
      <c r="G170" s="6"/>
      <c r="H170" s="7"/>
      <c r="I170" s="11"/>
      <c r="J170" s="7"/>
      <c r="K170" s="6"/>
      <c r="L170">
        <v>107953.38100019599</v>
      </c>
      <c r="M170">
        <v>82169.456037763201</v>
      </c>
      <c r="N170">
        <v>37202.872816676703</v>
      </c>
      <c r="O170" s="13">
        <f t="shared" si="6"/>
        <v>25783.924962432793</v>
      </c>
      <c r="P170" s="13">
        <f t="shared" si="6"/>
        <v>44966.583221086497</v>
      </c>
      <c r="Q170" s="46"/>
      <c r="R170" s="46"/>
      <c r="S170" s="21">
        <f t="shared" si="7"/>
        <v>0</v>
      </c>
      <c r="T170" s="6"/>
      <c r="U170" s="6"/>
    </row>
    <row r="171" spans="1:21">
      <c r="A171" s="6"/>
      <c r="B171" s="49" t="s">
        <v>58</v>
      </c>
      <c r="C171" s="6"/>
      <c r="D171" s="7"/>
      <c r="E171" s="7"/>
      <c r="F171" s="6"/>
      <c r="G171" s="6"/>
      <c r="H171" s="7"/>
      <c r="I171" s="11"/>
      <c r="J171" s="7"/>
      <c r="K171" s="6"/>
      <c r="L171">
        <v>108353.97407688299</v>
      </c>
      <c r="M171">
        <v>80694.124547260406</v>
      </c>
      <c r="N171">
        <v>33470.409482611802</v>
      </c>
      <c r="O171" s="13">
        <f t="shared" si="6"/>
        <v>27659.849529622588</v>
      </c>
      <c r="P171" s="13">
        <f t="shared" si="6"/>
        <v>47223.715064648604</v>
      </c>
      <c r="Q171" s="46"/>
      <c r="R171" s="46"/>
      <c r="S171" s="21">
        <f t="shared" si="7"/>
        <v>0</v>
      </c>
      <c r="T171" s="6"/>
      <c r="U171" s="6"/>
    </row>
    <row r="172" spans="1:21">
      <c r="A172" s="6"/>
      <c r="B172" s="49">
        <v>9</v>
      </c>
      <c r="C172" s="6"/>
      <c r="D172" s="7"/>
      <c r="E172" s="7"/>
      <c r="F172" s="6"/>
      <c r="G172" s="6"/>
      <c r="H172" s="7"/>
      <c r="I172" s="11"/>
      <c r="J172" s="7"/>
      <c r="K172" s="6"/>
      <c r="L172">
        <v>103997.41556453799</v>
      </c>
      <c r="M172">
        <v>77411.713006125501</v>
      </c>
      <c r="N172">
        <v>36036.322880084597</v>
      </c>
      <c r="O172" s="13">
        <f t="shared" si="6"/>
        <v>26585.702558412493</v>
      </c>
      <c r="P172" s="13">
        <f t="shared" si="6"/>
        <v>41375.390126040904</v>
      </c>
      <c r="Q172" s="46"/>
      <c r="R172" s="46"/>
      <c r="S172" s="21">
        <f t="shared" si="7"/>
        <v>0</v>
      </c>
      <c r="T172" s="6"/>
      <c r="U172" s="6"/>
    </row>
    <row r="173" spans="1:21">
      <c r="A173" s="6"/>
      <c r="B173" s="49" t="s">
        <v>47</v>
      </c>
      <c r="C173" s="6"/>
      <c r="D173" s="7"/>
      <c r="E173" s="7"/>
      <c r="F173" s="6"/>
      <c r="G173" s="6"/>
      <c r="H173" s="7"/>
      <c r="I173" s="11"/>
      <c r="J173" s="7"/>
      <c r="K173" s="6"/>
      <c r="L173">
        <v>110493.44404552699</v>
      </c>
      <c r="M173">
        <v>82024.219211457807</v>
      </c>
      <c r="N173">
        <v>38845.979979955999</v>
      </c>
      <c r="O173" s="13">
        <f t="shared" si="6"/>
        <v>28469.224834069188</v>
      </c>
      <c r="P173" s="13">
        <f t="shared" si="6"/>
        <v>43178.239231501808</v>
      </c>
      <c r="Q173" s="46"/>
      <c r="R173" s="46"/>
      <c r="S173" s="21">
        <f t="shared" si="7"/>
        <v>0</v>
      </c>
      <c r="T173" s="6"/>
      <c r="U173" s="6"/>
    </row>
    <row r="174" spans="1:21">
      <c r="A174" s="6"/>
      <c r="B174" s="49">
        <v>8</v>
      </c>
      <c r="C174" s="6"/>
      <c r="D174" s="7"/>
      <c r="E174" s="7"/>
      <c r="F174" s="6"/>
      <c r="G174" s="6"/>
      <c r="H174" s="7"/>
      <c r="I174" s="11"/>
      <c r="J174" s="7"/>
      <c r="K174" s="6"/>
      <c r="L174">
        <v>110525.29530192399</v>
      </c>
      <c r="M174">
        <v>82249.279029100799</v>
      </c>
      <c r="N174">
        <v>37956.681681497103</v>
      </c>
      <c r="O174" s="13">
        <f t="shared" si="6"/>
        <v>28276.016272823195</v>
      </c>
      <c r="P174" s="13">
        <f t="shared" si="6"/>
        <v>44292.597347603696</v>
      </c>
      <c r="Q174" s="46"/>
      <c r="R174" s="46"/>
      <c r="S174" s="21">
        <f t="shared" si="7"/>
        <v>0</v>
      </c>
      <c r="T174" s="6"/>
      <c r="U174" s="6"/>
    </row>
    <row r="175" spans="1:21">
      <c r="A175" s="6"/>
      <c r="B175" s="49" t="s">
        <v>91</v>
      </c>
      <c r="C175" s="6"/>
      <c r="D175" s="7"/>
      <c r="E175" s="7"/>
      <c r="F175" s="6"/>
      <c r="G175" s="6"/>
      <c r="H175" s="7"/>
      <c r="I175" s="11"/>
      <c r="J175" s="7"/>
      <c r="K175" s="6"/>
      <c r="L175">
        <v>98961.153530708805</v>
      </c>
      <c r="M175">
        <v>77134.135033722094</v>
      </c>
      <c r="N175">
        <v>31675.057941478</v>
      </c>
      <c r="O175" s="13">
        <f t="shared" si="6"/>
        <v>21827.018496986711</v>
      </c>
      <c r="P175" s="13">
        <f t="shared" si="6"/>
        <v>45459.077092244093</v>
      </c>
      <c r="Q175" s="46"/>
      <c r="R175" s="46"/>
      <c r="S175" s="21">
        <f t="shared" si="7"/>
        <v>0</v>
      </c>
      <c r="T175" s="6"/>
      <c r="U175" s="6"/>
    </row>
    <row r="176" spans="1:21">
      <c r="A176" s="6"/>
      <c r="B176" s="49">
        <v>10</v>
      </c>
      <c r="C176" s="6"/>
      <c r="D176" s="7"/>
      <c r="E176" s="7"/>
      <c r="F176" s="6"/>
      <c r="G176" s="6"/>
      <c r="H176" s="7"/>
      <c r="I176" s="11"/>
      <c r="J176" s="7"/>
      <c r="K176" s="6"/>
      <c r="L176">
        <v>98075.282734110006</v>
      </c>
      <c r="M176">
        <v>77435.460195471504</v>
      </c>
      <c r="N176">
        <v>29266.0268523622</v>
      </c>
      <c r="O176" s="13">
        <f t="shared" si="6"/>
        <v>20639.822538638502</v>
      </c>
      <c r="P176" s="13">
        <f t="shared" si="6"/>
        <v>48169.433343109304</v>
      </c>
      <c r="Q176" s="46"/>
      <c r="R176" s="46"/>
      <c r="S176" s="21">
        <f t="shared" si="7"/>
        <v>0</v>
      </c>
      <c r="T176" s="6"/>
      <c r="U176" s="6"/>
    </row>
    <row r="177" spans="1:21">
      <c r="A177" s="6"/>
      <c r="B177" s="49" t="s">
        <v>92</v>
      </c>
      <c r="C177" s="6"/>
      <c r="D177" s="7"/>
      <c r="E177" s="7"/>
      <c r="F177" s="6"/>
      <c r="G177" s="6"/>
      <c r="H177" s="7"/>
      <c r="I177" s="11"/>
      <c r="J177" s="7"/>
      <c r="K177" s="6"/>
      <c r="L177">
        <v>109686.372890606</v>
      </c>
      <c r="M177">
        <v>82274.519074807497</v>
      </c>
      <c r="N177">
        <v>35321.648136141397</v>
      </c>
      <c r="O177" s="13">
        <f t="shared" si="6"/>
        <v>27411.853815798502</v>
      </c>
      <c r="P177" s="13">
        <f t="shared" si="6"/>
        <v>46952.870938666099</v>
      </c>
      <c r="Q177" s="46"/>
      <c r="R177" s="46"/>
      <c r="S177" s="21">
        <f t="shared" si="7"/>
        <v>0</v>
      </c>
      <c r="T177" s="6"/>
      <c r="U177" s="6"/>
    </row>
    <row r="178" spans="1:21">
      <c r="A178" s="6"/>
      <c r="B178" s="49">
        <v>5</v>
      </c>
      <c r="C178" s="6"/>
      <c r="D178" s="7"/>
      <c r="E178" s="7"/>
      <c r="F178" s="6"/>
      <c r="G178" s="6"/>
      <c r="H178" s="7"/>
      <c r="I178" s="11"/>
      <c r="J178" s="7"/>
      <c r="K178" s="6"/>
      <c r="L178">
        <v>113515.058170996</v>
      </c>
      <c r="M178">
        <v>85459.165694485695</v>
      </c>
      <c r="N178">
        <v>37725.288915141296</v>
      </c>
      <c r="O178" s="13">
        <f t="shared" si="6"/>
        <v>28055.8924765103</v>
      </c>
      <c r="P178" s="13">
        <f t="shared" si="6"/>
        <v>47733.876779344399</v>
      </c>
      <c r="Q178" s="46"/>
      <c r="R178" s="46"/>
      <c r="S178" s="21">
        <f t="shared" si="7"/>
        <v>0</v>
      </c>
      <c r="T178" s="6"/>
      <c r="U178" s="6"/>
    </row>
    <row r="179" spans="1:21">
      <c r="A179" s="6"/>
      <c r="B179" s="49" t="s">
        <v>75</v>
      </c>
      <c r="C179" s="6"/>
      <c r="D179" s="7"/>
      <c r="E179" s="7"/>
      <c r="F179" s="6"/>
      <c r="G179" s="6"/>
      <c r="H179" s="7"/>
      <c r="I179" s="11"/>
      <c r="J179" s="7"/>
      <c r="K179" s="6"/>
      <c r="L179">
        <v>107402.429468195</v>
      </c>
      <c r="M179">
        <v>79693.776966949707</v>
      </c>
      <c r="N179">
        <v>31856.3271884717</v>
      </c>
      <c r="O179" s="13">
        <f t="shared" si="6"/>
        <v>27708.652501245291</v>
      </c>
      <c r="P179" s="13">
        <f t="shared" si="6"/>
        <v>47837.449778478011</v>
      </c>
      <c r="Q179">
        <v>24168.826567023199</v>
      </c>
      <c r="R179">
        <v>9765.8996209402303</v>
      </c>
      <c r="S179" s="21">
        <f t="shared" si="7"/>
        <v>14402.926946082969</v>
      </c>
      <c r="T179" s="6"/>
      <c r="U179" s="6"/>
    </row>
    <row r="180" spans="1:21">
      <c r="A180" s="6"/>
      <c r="B180" s="49">
        <v>8</v>
      </c>
      <c r="C180" s="6"/>
      <c r="D180" s="7"/>
      <c r="E180" s="7"/>
      <c r="F180" s="6"/>
      <c r="G180" s="6"/>
      <c r="H180" s="7"/>
      <c r="I180" s="11"/>
      <c r="J180" s="7"/>
      <c r="K180" s="6"/>
      <c r="L180">
        <v>116409.584810024</v>
      </c>
      <c r="M180">
        <v>89603.203633551704</v>
      </c>
      <c r="N180">
        <v>36620.864224593701</v>
      </c>
      <c r="O180" s="13">
        <f t="shared" si="6"/>
        <v>26806.381176472292</v>
      </c>
      <c r="P180" s="13">
        <f t="shared" si="6"/>
        <v>52982.339408958003</v>
      </c>
      <c r="Q180">
        <v>20011.659134949401</v>
      </c>
      <c r="R180">
        <v>6865.47408480579</v>
      </c>
      <c r="S180" s="21">
        <f t="shared" si="7"/>
        <v>13146.185050143611</v>
      </c>
      <c r="T180" s="6"/>
      <c r="U180" s="6"/>
    </row>
    <row r="181" spans="1:21">
      <c r="A181" s="6"/>
      <c r="B181" s="49" t="s">
        <v>51</v>
      </c>
      <c r="C181" s="6"/>
      <c r="D181" s="7"/>
      <c r="E181" s="7"/>
      <c r="F181" s="6"/>
      <c r="G181" s="6"/>
      <c r="H181" s="7"/>
      <c r="I181" s="11"/>
      <c r="J181" s="7"/>
      <c r="K181" s="6"/>
      <c r="L181">
        <v>127010.171043129</v>
      </c>
      <c r="M181">
        <v>93380.145361206</v>
      </c>
      <c r="N181">
        <v>31702.416439946701</v>
      </c>
      <c r="O181" s="13">
        <f t="shared" si="6"/>
        <v>33630.025681922998</v>
      </c>
      <c r="P181" s="13">
        <f t="shared" si="6"/>
        <v>61677.728921259302</v>
      </c>
      <c r="Q181">
        <v>22002.933507970101</v>
      </c>
      <c r="R181">
        <v>8813.7251059640494</v>
      </c>
      <c r="S181" s="21">
        <f t="shared" si="7"/>
        <v>13189.208402006052</v>
      </c>
      <c r="T181" s="6"/>
      <c r="U181" s="6"/>
    </row>
    <row r="182" spans="1:21">
      <c r="A182" s="6"/>
      <c r="B182" s="49">
        <v>8</v>
      </c>
      <c r="C182" s="6"/>
      <c r="D182" s="7"/>
      <c r="E182" s="7"/>
      <c r="F182" s="6"/>
      <c r="G182" s="6"/>
      <c r="H182" s="7"/>
      <c r="I182" s="11"/>
      <c r="J182" s="7"/>
      <c r="K182" s="6"/>
      <c r="L182">
        <v>133252.50461928401</v>
      </c>
      <c r="M182">
        <v>97123.833710952604</v>
      </c>
      <c r="N182">
        <v>31635.885556219298</v>
      </c>
      <c r="O182" s="13">
        <f t="shared" si="6"/>
        <v>36128.670908331405</v>
      </c>
      <c r="P182" s="13">
        <f t="shared" si="6"/>
        <v>65487.948154733305</v>
      </c>
      <c r="Q182">
        <v>26099.8395019745</v>
      </c>
      <c r="R182">
        <v>10965.170431460499</v>
      </c>
      <c r="S182" s="21">
        <f t="shared" si="7"/>
        <v>15134.669070514001</v>
      </c>
      <c r="T182" s="6"/>
      <c r="U182" s="6"/>
    </row>
    <row r="183" spans="1:21">
      <c r="A183" s="6"/>
      <c r="B183" s="49" t="s">
        <v>93</v>
      </c>
      <c r="C183" s="6"/>
      <c r="D183" s="7"/>
      <c r="E183" s="7"/>
      <c r="F183" s="6"/>
      <c r="G183" s="6"/>
      <c r="H183" s="7"/>
      <c r="I183" s="11"/>
      <c r="J183" s="7"/>
      <c r="K183" s="6"/>
      <c r="L183">
        <v>130669.359410716</v>
      </c>
      <c r="M183">
        <v>99088.020389686295</v>
      </c>
      <c r="N183">
        <v>36919.4434575755</v>
      </c>
      <c r="O183" s="13">
        <f t="shared" si="6"/>
        <v>31581.339021029708</v>
      </c>
      <c r="P183" s="13">
        <f t="shared" si="6"/>
        <v>62168.576932110795</v>
      </c>
      <c r="Q183">
        <v>24573.037046576999</v>
      </c>
      <c r="R183">
        <v>11766.080158127599</v>
      </c>
      <c r="S183" s="21">
        <f t="shared" si="7"/>
        <v>12806.9568884494</v>
      </c>
      <c r="T183" s="6"/>
      <c r="U183" s="6"/>
    </row>
    <row r="184" spans="1:21">
      <c r="A184" s="6"/>
      <c r="B184" s="49">
        <v>10</v>
      </c>
      <c r="C184" s="6"/>
      <c r="D184" s="7"/>
      <c r="E184" s="7"/>
      <c r="F184" s="6"/>
      <c r="G184" s="6"/>
      <c r="H184" s="7"/>
      <c r="I184" s="11"/>
      <c r="J184" s="7"/>
      <c r="K184" s="6"/>
      <c r="L184">
        <v>128572.79586856101</v>
      </c>
      <c r="M184">
        <v>101481.76280245899</v>
      </c>
      <c r="N184">
        <v>37247.563015435902</v>
      </c>
      <c r="O184" s="13">
        <f t="shared" si="6"/>
        <v>27091.033066102013</v>
      </c>
      <c r="P184" s="13">
        <f t="shared" si="6"/>
        <v>64234.199787023092</v>
      </c>
      <c r="Q184">
        <v>20463.9128820105</v>
      </c>
      <c r="R184">
        <v>6636.5588387409398</v>
      </c>
      <c r="S184" s="21">
        <f t="shared" si="7"/>
        <v>13827.354043269559</v>
      </c>
      <c r="T184" s="6"/>
      <c r="U184" s="6"/>
    </row>
    <row r="185" spans="1:21">
      <c r="A185" s="6"/>
      <c r="B185" s="49" t="s">
        <v>60</v>
      </c>
      <c r="C185" s="6"/>
      <c r="D185" s="7"/>
      <c r="E185" s="7"/>
      <c r="F185" s="6"/>
      <c r="G185" s="6"/>
      <c r="H185" s="7"/>
      <c r="I185" s="11"/>
      <c r="J185" s="7"/>
      <c r="K185" s="6"/>
      <c r="L185">
        <v>131016.584013901</v>
      </c>
      <c r="M185">
        <v>103761.419257898</v>
      </c>
      <c r="N185">
        <v>38443.362980731603</v>
      </c>
      <c r="O185" s="13">
        <f t="shared" si="6"/>
        <v>27255.164756002996</v>
      </c>
      <c r="P185" s="13">
        <f t="shared" si="6"/>
        <v>65318.056277166397</v>
      </c>
      <c r="S185" s="21">
        <f t="shared" si="7"/>
        <v>0</v>
      </c>
      <c r="T185" s="6"/>
      <c r="U185" s="6"/>
    </row>
    <row r="186" spans="1:21">
      <c r="A186" s="6"/>
      <c r="B186" s="49">
        <v>7</v>
      </c>
      <c r="C186" s="6"/>
      <c r="D186" s="7"/>
      <c r="E186" s="7"/>
      <c r="F186" s="6"/>
      <c r="G186" s="6"/>
      <c r="H186" s="7"/>
      <c r="I186" s="11"/>
      <c r="J186" s="7"/>
      <c r="K186" s="6"/>
      <c r="L186">
        <v>143344.65967582</v>
      </c>
      <c r="M186">
        <v>113298.104751352</v>
      </c>
      <c r="N186">
        <v>31866.431720496701</v>
      </c>
      <c r="O186" s="13">
        <f t="shared" si="6"/>
        <v>30046.554924468001</v>
      </c>
      <c r="P186" s="13">
        <f t="shared" si="6"/>
        <v>81431.673030855309</v>
      </c>
      <c r="Q186">
        <v>17286.551532969301</v>
      </c>
      <c r="R186">
        <v>5178.5168833801599</v>
      </c>
      <c r="S186" s="21">
        <f t="shared" si="7"/>
        <v>12108.034649589141</v>
      </c>
      <c r="T186" s="6"/>
      <c r="U186" s="6"/>
    </row>
    <row r="187" spans="1:21">
      <c r="A187" t="s">
        <v>94</v>
      </c>
      <c r="B187" s="49" t="s">
        <v>95</v>
      </c>
      <c r="C187" s="6" t="s">
        <v>63</v>
      </c>
      <c r="D187" s="7">
        <v>44459</v>
      </c>
      <c r="E187" s="7">
        <v>44501</v>
      </c>
      <c r="F187" s="6">
        <v>18.3</v>
      </c>
      <c r="G187" s="6" t="s">
        <v>79</v>
      </c>
      <c r="H187" s="7">
        <v>44508</v>
      </c>
      <c r="I187" s="11"/>
      <c r="J187" s="7">
        <v>44536</v>
      </c>
      <c r="K187" s="6"/>
      <c r="L187">
        <v>80021.313467833403</v>
      </c>
      <c r="M187">
        <v>63208.139403695699</v>
      </c>
      <c r="N187">
        <v>60368.210522264599</v>
      </c>
      <c r="O187" s="13">
        <f t="shared" si="6"/>
        <v>16813.174064137704</v>
      </c>
      <c r="P187" s="13">
        <f t="shared" si="6"/>
        <v>2839.9288814311003</v>
      </c>
      <c r="Q187">
        <v>36221.728475112599</v>
      </c>
      <c r="R187">
        <v>16915.4323355259</v>
      </c>
      <c r="S187" s="21">
        <f t="shared" si="7"/>
        <v>19306.296139586699</v>
      </c>
      <c r="T187" s="6"/>
      <c r="U187" s="6"/>
    </row>
    <row r="188" spans="1:21">
      <c r="A188" s="6"/>
      <c r="B188" s="49">
        <v>9</v>
      </c>
      <c r="C188" s="6"/>
      <c r="D188" s="7"/>
      <c r="E188" s="7"/>
      <c r="F188" s="6"/>
      <c r="G188" s="6"/>
      <c r="H188" s="7"/>
      <c r="I188" s="11"/>
      <c r="J188" s="7"/>
      <c r="K188" s="6"/>
      <c r="L188">
        <v>85745.300622722498</v>
      </c>
      <c r="M188">
        <v>68336.719839906495</v>
      </c>
      <c r="N188">
        <v>65141.356320147002</v>
      </c>
      <c r="O188" s="13">
        <f t="shared" si="6"/>
        <v>17408.580782816003</v>
      </c>
      <c r="P188" s="13">
        <f t="shared" si="6"/>
        <v>3195.3635197594922</v>
      </c>
      <c r="S188" s="21">
        <f t="shared" si="7"/>
        <v>0</v>
      </c>
      <c r="T188" s="6"/>
      <c r="U188" s="6"/>
    </row>
    <row r="189" spans="1:21">
      <c r="A189" s="6"/>
      <c r="B189" s="49" t="s">
        <v>96</v>
      </c>
      <c r="C189" s="6"/>
      <c r="D189" s="7"/>
      <c r="E189" s="7"/>
      <c r="F189" s="6"/>
      <c r="G189" s="6"/>
      <c r="H189" s="7"/>
      <c r="I189" s="11"/>
      <c r="J189" s="7"/>
      <c r="K189" s="6"/>
      <c r="L189">
        <v>116836.232505198</v>
      </c>
      <c r="M189">
        <v>99039.394247596094</v>
      </c>
      <c r="N189">
        <v>97009.498756197601</v>
      </c>
      <c r="O189" s="13">
        <f t="shared" si="6"/>
        <v>17796.838257601907</v>
      </c>
      <c r="P189" s="13">
        <f t="shared" si="6"/>
        <v>2029.8954913984926</v>
      </c>
      <c r="Q189">
        <v>33370.658922176299</v>
      </c>
      <c r="R189">
        <v>17336.147150832301</v>
      </c>
      <c r="S189" s="21">
        <f t="shared" si="7"/>
        <v>16034.511771343998</v>
      </c>
      <c r="T189" s="6"/>
      <c r="U189" s="6"/>
    </row>
    <row r="190" spans="1:21">
      <c r="A190" s="6"/>
      <c r="B190" s="49">
        <v>11</v>
      </c>
      <c r="C190" s="6"/>
      <c r="D190" s="7"/>
      <c r="E190" s="7"/>
      <c r="F190" s="6"/>
      <c r="G190" s="6"/>
      <c r="H190" s="7"/>
      <c r="I190" s="11"/>
      <c r="J190" s="7"/>
      <c r="K190" s="6"/>
      <c r="L190">
        <v>111037.43437827801</v>
      </c>
      <c r="M190">
        <v>95033.1274547012</v>
      </c>
      <c r="N190">
        <v>92663.182968534893</v>
      </c>
      <c r="O190" s="13">
        <f t="shared" si="6"/>
        <v>16004.306923576805</v>
      </c>
      <c r="P190" s="13">
        <f t="shared" si="6"/>
        <v>2369.9444861663069</v>
      </c>
      <c r="Q190">
        <v>30344.686942987701</v>
      </c>
      <c r="R190">
        <v>15426.0812603457</v>
      </c>
      <c r="S190" s="21">
        <f t="shared" si="7"/>
        <v>14918.605682642001</v>
      </c>
      <c r="T190" s="6"/>
      <c r="U190" s="6"/>
    </row>
    <row r="191" spans="1:21">
      <c r="A191" s="6"/>
      <c r="B191" s="49" t="s">
        <v>69</v>
      </c>
      <c r="C191" s="6"/>
      <c r="D191" s="7"/>
      <c r="E191" s="7"/>
      <c r="F191" s="6"/>
      <c r="G191" s="6"/>
      <c r="H191" s="7"/>
      <c r="I191" s="11"/>
      <c r="J191" s="7"/>
      <c r="K191" s="6"/>
      <c r="L191">
        <v>43966.403698730202</v>
      </c>
      <c r="M191">
        <v>28243.270855742099</v>
      </c>
      <c r="N191">
        <v>19541.922662061701</v>
      </c>
      <c r="O191" s="13">
        <f t="shared" si="6"/>
        <v>15723.132842988103</v>
      </c>
      <c r="P191" s="13">
        <f t="shared" si="6"/>
        <v>8701.3481936803983</v>
      </c>
      <c r="S191" s="21">
        <f t="shared" si="7"/>
        <v>0</v>
      </c>
      <c r="T191" s="6"/>
      <c r="U191" s="6"/>
    </row>
    <row r="192" spans="1:21">
      <c r="A192" s="6"/>
      <c r="B192" s="49">
        <v>7</v>
      </c>
      <c r="C192" s="6"/>
      <c r="D192" s="7"/>
      <c r="E192" s="7"/>
      <c r="F192" s="6"/>
      <c r="G192" s="6"/>
      <c r="H192" s="7"/>
      <c r="I192" s="11"/>
      <c r="J192" s="7"/>
      <c r="K192" s="6"/>
      <c r="L192">
        <v>43942.242840772502</v>
      </c>
      <c r="M192">
        <v>29508.719535887602</v>
      </c>
      <c r="N192">
        <v>21612.509492769201</v>
      </c>
      <c r="O192" s="13">
        <f t="shared" si="6"/>
        <v>14433.5233048849</v>
      </c>
      <c r="P192" s="13">
        <f t="shared" si="6"/>
        <v>7896.2100431184008</v>
      </c>
      <c r="Q192" s="46"/>
      <c r="S192" s="21">
        <f t="shared" si="7"/>
        <v>0</v>
      </c>
      <c r="T192" s="6"/>
      <c r="U192" s="6"/>
    </row>
    <row r="193" spans="1:21">
      <c r="A193" t="s">
        <v>97</v>
      </c>
      <c r="B193" s="49" t="s">
        <v>78</v>
      </c>
      <c r="C193" s="6" t="s">
        <v>63</v>
      </c>
      <c r="D193" s="7">
        <v>44459</v>
      </c>
      <c r="E193" s="7">
        <v>44501</v>
      </c>
      <c r="F193" s="6">
        <v>19.899999999999999</v>
      </c>
      <c r="G193" s="6" t="s">
        <v>79</v>
      </c>
      <c r="H193" s="7">
        <v>44508</v>
      </c>
      <c r="I193" s="11"/>
      <c r="J193" s="7">
        <v>44536</v>
      </c>
      <c r="K193" s="6"/>
      <c r="L193">
        <v>119973.63578521401</v>
      </c>
      <c r="M193">
        <v>98564.196102386893</v>
      </c>
      <c r="N193">
        <v>33444.618422122498</v>
      </c>
      <c r="O193" s="13">
        <f t="shared" si="6"/>
        <v>21409.439682827113</v>
      </c>
      <c r="P193" s="13">
        <f t="shared" si="6"/>
        <v>65119.577680264396</v>
      </c>
      <c r="Q193">
        <v>27185.184195485701</v>
      </c>
      <c r="R193">
        <v>5901.9424019267899</v>
      </c>
      <c r="S193" s="21">
        <f t="shared" si="7"/>
        <v>21283.241793558911</v>
      </c>
      <c r="T193" s="6"/>
      <c r="U193" s="6"/>
    </row>
    <row r="194" spans="1:21">
      <c r="A194" s="6"/>
      <c r="B194" s="49">
        <v>12</v>
      </c>
      <c r="C194" s="6"/>
      <c r="D194" s="7"/>
      <c r="E194" s="7"/>
      <c r="F194" s="6"/>
      <c r="G194" s="6"/>
      <c r="H194" s="7"/>
      <c r="I194" s="11"/>
      <c r="J194" s="7"/>
      <c r="K194" s="6"/>
      <c r="L194">
        <v>120149.40615341</v>
      </c>
      <c r="M194">
        <v>100349.389380526</v>
      </c>
      <c r="N194">
        <v>28686.550179657199</v>
      </c>
      <c r="O194" s="13">
        <f t="shared" si="6"/>
        <v>19800.016772884002</v>
      </c>
      <c r="P194" s="13">
        <f t="shared" si="6"/>
        <v>71662.839200868795</v>
      </c>
      <c r="Q194">
        <v>22078.923060879199</v>
      </c>
      <c r="R194">
        <v>6535.0457749728903</v>
      </c>
      <c r="S194" s="21">
        <f t="shared" si="7"/>
        <v>15543.877285906308</v>
      </c>
      <c r="T194" s="6"/>
      <c r="U194" s="6"/>
    </row>
    <row r="195" spans="1:21">
      <c r="A195" s="6"/>
      <c r="B195" s="49" t="s">
        <v>66</v>
      </c>
      <c r="C195" s="6"/>
      <c r="D195" s="7"/>
      <c r="E195" s="7"/>
      <c r="F195" s="6"/>
      <c r="G195" s="6"/>
      <c r="H195" s="7"/>
      <c r="I195" s="11"/>
      <c r="J195" s="7"/>
      <c r="K195" s="6"/>
      <c r="L195">
        <v>87032.144477315596</v>
      </c>
      <c r="M195">
        <v>66740.850031873604</v>
      </c>
      <c r="N195">
        <v>42225.166981225302</v>
      </c>
      <c r="O195" s="13">
        <f t="shared" si="6"/>
        <v>20291.294445441992</v>
      </c>
      <c r="P195" s="13">
        <f t="shared" si="6"/>
        <v>24515.683050648302</v>
      </c>
      <c r="Q195">
        <v>46601.590966413904</v>
      </c>
      <c r="R195">
        <v>30583.908542733199</v>
      </c>
      <c r="S195" s="21">
        <f t="shared" si="7"/>
        <v>16017.682423680704</v>
      </c>
      <c r="T195" s="6"/>
      <c r="U195" s="6"/>
    </row>
    <row r="196" spans="1:21">
      <c r="A196" s="6"/>
      <c r="B196" s="49">
        <v>9</v>
      </c>
      <c r="C196" s="6"/>
      <c r="D196" s="7"/>
      <c r="E196" s="7"/>
      <c r="F196" s="6"/>
      <c r="G196" s="6"/>
      <c r="H196" s="7"/>
      <c r="I196" s="11"/>
      <c r="J196" s="7"/>
      <c r="K196" s="6"/>
      <c r="L196">
        <v>71459.703831535895</v>
      </c>
      <c r="M196">
        <v>53971.829793022996</v>
      </c>
      <c r="N196">
        <v>36248.709394635698</v>
      </c>
      <c r="O196" s="13">
        <f t="shared" si="6"/>
        <v>17487.874038512899</v>
      </c>
      <c r="P196" s="13">
        <f t="shared" si="6"/>
        <v>17723.120398387298</v>
      </c>
      <c r="Q196">
        <v>63180.120486272499</v>
      </c>
      <c r="R196">
        <v>45323.082504678699</v>
      </c>
      <c r="S196" s="21">
        <f t="shared" si="7"/>
        <v>17857.037981593799</v>
      </c>
      <c r="T196" s="6"/>
      <c r="U196" s="6"/>
    </row>
    <row r="197" spans="1:21">
      <c r="A197" s="6"/>
      <c r="B197" s="49" t="s">
        <v>69</v>
      </c>
      <c r="C197" s="6"/>
      <c r="D197" s="7"/>
      <c r="E197" s="7"/>
      <c r="F197" s="6"/>
      <c r="G197" s="6"/>
      <c r="H197" s="7"/>
      <c r="I197" s="11"/>
      <c r="J197" s="7"/>
      <c r="K197" s="6"/>
      <c r="L197">
        <v>45634.067105490903</v>
      </c>
      <c r="M197">
        <v>30518.536526305001</v>
      </c>
      <c r="N197">
        <v>27769.1522158896</v>
      </c>
      <c r="O197" s="13">
        <f t="shared" si="6"/>
        <v>15115.530579185903</v>
      </c>
      <c r="P197" s="13">
        <f t="shared" si="6"/>
        <v>2749.3843104154003</v>
      </c>
      <c r="Q197">
        <v>97019.580163514707</v>
      </c>
      <c r="R197">
        <v>79008.821415484897</v>
      </c>
      <c r="S197" s="21">
        <f t="shared" si="7"/>
        <v>18010.75874802981</v>
      </c>
      <c r="T197" s="6"/>
      <c r="U197" s="6"/>
    </row>
    <row r="198" spans="1:21">
      <c r="A198" s="6"/>
      <c r="B198" s="49">
        <v>9</v>
      </c>
      <c r="C198" s="6"/>
      <c r="D198" s="7"/>
      <c r="E198" s="7"/>
      <c r="F198" s="6"/>
      <c r="G198" s="6"/>
      <c r="H198" s="7"/>
      <c r="I198" s="11"/>
      <c r="J198" s="7"/>
      <c r="K198" s="6"/>
      <c r="L198">
        <v>45986.223981936098</v>
      </c>
      <c r="M198">
        <v>31439.5046498011</v>
      </c>
      <c r="N198">
        <v>27560.3934915354</v>
      </c>
      <c r="O198" s="13">
        <f t="shared" si="6"/>
        <v>14546.719332134999</v>
      </c>
      <c r="P198" s="13">
        <f t="shared" si="6"/>
        <v>3879.1111582656995</v>
      </c>
      <c r="Q198">
        <v>106227.127497429</v>
      </c>
      <c r="R198">
        <v>85079.499800079895</v>
      </c>
      <c r="S198" s="21">
        <f t="shared" si="7"/>
        <v>21147.627697349104</v>
      </c>
      <c r="T198" s="6"/>
      <c r="U198" s="6"/>
    </row>
    <row r="199" spans="1:21">
      <c r="A199" t="s">
        <v>98</v>
      </c>
      <c r="B199" s="49" t="s">
        <v>55</v>
      </c>
      <c r="C199" s="6" t="s">
        <v>63</v>
      </c>
      <c r="D199" s="7">
        <v>44459</v>
      </c>
      <c r="E199" s="7">
        <v>44501</v>
      </c>
      <c r="F199" s="6">
        <v>20.5</v>
      </c>
      <c r="G199" s="6" t="s">
        <v>79</v>
      </c>
      <c r="H199" s="7">
        <v>44508</v>
      </c>
      <c r="I199" s="11"/>
      <c r="J199" s="7">
        <v>44536</v>
      </c>
      <c r="K199" s="6"/>
      <c r="L199">
        <v>157286.140558452</v>
      </c>
      <c r="M199">
        <v>117970.916409335</v>
      </c>
      <c r="N199">
        <v>61092.474941599001</v>
      </c>
      <c r="O199" s="13">
        <f t="shared" si="6"/>
        <v>39315.224149116999</v>
      </c>
      <c r="P199" s="13">
        <f t="shared" si="6"/>
        <v>56878.441467735996</v>
      </c>
      <c r="Q199">
        <v>30871.551273454301</v>
      </c>
      <c r="R199" s="46"/>
      <c r="S199" s="21">
        <f t="shared" si="7"/>
        <v>30871.551273454301</v>
      </c>
      <c r="T199" s="6"/>
      <c r="U199" s="6"/>
    </row>
    <row r="200" spans="1:21">
      <c r="A200" s="6"/>
      <c r="B200" s="49">
        <v>7</v>
      </c>
      <c r="C200" s="6"/>
      <c r="D200" s="7"/>
      <c r="E200" s="7"/>
      <c r="F200" s="6"/>
      <c r="G200" s="6"/>
      <c r="H200" s="7"/>
      <c r="I200" s="11"/>
      <c r="J200" s="7"/>
      <c r="K200" s="6"/>
      <c r="L200">
        <v>153897.04106232501</v>
      </c>
      <c r="M200">
        <v>112716.167235539</v>
      </c>
      <c r="N200">
        <v>45061.641207117304</v>
      </c>
      <c r="O200" s="13">
        <f t="shared" si="6"/>
        <v>41180.873826786003</v>
      </c>
      <c r="P200" s="13">
        <f t="shared" si="6"/>
        <v>67654.526028421707</v>
      </c>
      <c r="Q200">
        <v>17337.871046825599</v>
      </c>
      <c r="R200" s="46"/>
      <c r="S200" s="21">
        <f t="shared" si="7"/>
        <v>17337.871046825599</v>
      </c>
      <c r="T200" s="6"/>
      <c r="U200" s="6"/>
    </row>
    <row r="201" spans="1:21">
      <c r="A201" s="6"/>
      <c r="B201" s="49" t="s">
        <v>47</v>
      </c>
      <c r="C201" s="6"/>
      <c r="D201" s="7"/>
      <c r="E201" s="7"/>
      <c r="F201" s="6"/>
      <c r="G201" s="6"/>
      <c r="H201" s="7"/>
      <c r="I201" s="11"/>
      <c r="J201" s="7"/>
      <c r="K201" s="6"/>
      <c r="O201" s="13"/>
      <c r="P201" s="13"/>
      <c r="R201" s="46"/>
      <c r="S201" s="21"/>
      <c r="T201" s="6"/>
      <c r="U201" s="6"/>
    </row>
    <row r="202" spans="1:21">
      <c r="A202" s="6"/>
      <c r="B202" s="49">
        <v>9</v>
      </c>
      <c r="C202" s="6"/>
      <c r="D202" s="7"/>
      <c r="E202" s="7"/>
      <c r="F202" s="6"/>
      <c r="G202" s="6"/>
      <c r="H202" s="7"/>
      <c r="I202" s="11"/>
      <c r="J202" s="7"/>
      <c r="K202" s="6"/>
      <c r="O202" s="13"/>
      <c r="P202" s="13"/>
      <c r="R202" s="46"/>
      <c r="S202" s="21"/>
      <c r="T202" s="6"/>
      <c r="U202" s="6"/>
    </row>
    <row r="203" spans="1:21">
      <c r="A203" s="6"/>
      <c r="B203" s="49" t="s">
        <v>69</v>
      </c>
      <c r="C203" s="6"/>
      <c r="D203" s="7"/>
      <c r="E203" s="7"/>
      <c r="F203" s="6"/>
      <c r="G203" s="6"/>
      <c r="H203" s="7"/>
      <c r="I203" s="11"/>
      <c r="J203" s="7"/>
      <c r="K203" s="6"/>
      <c r="M203" s="6"/>
      <c r="O203" s="13"/>
      <c r="P203" s="13"/>
      <c r="R203" s="46"/>
      <c r="S203" s="21"/>
      <c r="T203" s="6"/>
      <c r="U203" s="6"/>
    </row>
    <row r="204" spans="1:21">
      <c r="A204" s="6"/>
      <c r="B204" s="49">
        <v>8</v>
      </c>
      <c r="C204" s="6"/>
      <c r="D204" s="7"/>
      <c r="E204" s="7"/>
      <c r="F204" s="6"/>
      <c r="G204" s="6"/>
      <c r="H204" s="7"/>
      <c r="I204" s="11"/>
      <c r="J204" s="7"/>
      <c r="K204" s="6"/>
      <c r="O204" s="13"/>
      <c r="P204" s="13"/>
      <c r="R204" s="46"/>
      <c r="S204" s="21"/>
      <c r="T204" s="6"/>
      <c r="U204" s="6"/>
    </row>
    <row r="205" spans="1:21">
      <c r="A205" t="s">
        <v>99</v>
      </c>
      <c r="B205" s="49" t="s">
        <v>55</v>
      </c>
      <c r="C205" s="6" t="s">
        <v>100</v>
      </c>
      <c r="D205" s="7"/>
      <c r="E205" s="7" t="s">
        <v>101</v>
      </c>
      <c r="F205" s="6">
        <v>22.8</v>
      </c>
      <c r="G205" s="6" t="s">
        <v>79</v>
      </c>
      <c r="H205" s="7">
        <v>44508</v>
      </c>
      <c r="I205" s="11"/>
      <c r="J205" s="7">
        <v>44543</v>
      </c>
      <c r="K205" s="6"/>
      <c r="L205">
        <v>124639.85906433599</v>
      </c>
      <c r="M205">
        <v>94429.892196484303</v>
      </c>
      <c r="N205">
        <v>3286.1875885740801</v>
      </c>
      <c r="O205" s="13">
        <f t="shared" si="6"/>
        <v>30209.96686785169</v>
      </c>
      <c r="P205" s="13">
        <f t="shared" si="6"/>
        <v>91143.704607910229</v>
      </c>
      <c r="Q205">
        <v>91829.559516769601</v>
      </c>
      <c r="R205">
        <v>68059.155145080906</v>
      </c>
      <c r="S205" s="21">
        <f t="shared" si="7"/>
        <v>23770.404371688695</v>
      </c>
      <c r="T205" s="6"/>
      <c r="U205" s="6"/>
    </row>
    <row r="206" spans="1:21">
      <c r="A206" s="6"/>
      <c r="B206" s="49">
        <v>12</v>
      </c>
      <c r="C206" s="6"/>
      <c r="D206" s="7"/>
      <c r="E206" s="7"/>
      <c r="F206" s="6"/>
      <c r="G206" s="6"/>
      <c r="H206" s="7"/>
      <c r="I206" s="11"/>
      <c r="J206" s="7"/>
      <c r="K206" s="6"/>
      <c r="L206">
        <v>105629.41201330601</v>
      </c>
      <c r="M206">
        <v>73572.847667562106</v>
      </c>
      <c r="N206">
        <v>6529.5927313328402</v>
      </c>
      <c r="O206" s="13">
        <f t="shared" si="6"/>
        <v>32056.5643457439</v>
      </c>
      <c r="P206" s="13">
        <f t="shared" si="6"/>
        <v>67043.254936229263</v>
      </c>
      <c r="Q206">
        <v>97510.648460160402</v>
      </c>
      <c r="R206">
        <v>70484.918376033005</v>
      </c>
      <c r="S206" s="21">
        <f t="shared" si="7"/>
        <v>27025.730084127397</v>
      </c>
      <c r="T206" s="6"/>
      <c r="U206" s="6"/>
    </row>
    <row r="207" spans="1:21">
      <c r="A207" s="6"/>
      <c r="B207" s="49" t="s">
        <v>66</v>
      </c>
      <c r="C207" s="6"/>
      <c r="D207" s="7"/>
      <c r="E207" s="7"/>
      <c r="F207" s="6"/>
      <c r="G207" s="6"/>
      <c r="H207" s="7"/>
      <c r="I207" s="11"/>
      <c r="J207" s="7"/>
      <c r="K207" s="6"/>
      <c r="L207">
        <v>64734.867557615202</v>
      </c>
      <c r="M207">
        <v>29453.804011589698</v>
      </c>
      <c r="N207">
        <v>22731.426362118898</v>
      </c>
      <c r="O207" s="13">
        <f>L207-M207</f>
        <v>35281.0635460255</v>
      </c>
      <c r="P207" s="13">
        <f>M207-N207</f>
        <v>6722.3776494708</v>
      </c>
      <c r="Q207">
        <v>41260.251835374002</v>
      </c>
      <c r="R207">
        <v>18209.158096400301</v>
      </c>
      <c r="S207" s="21">
        <f t="shared" si="7"/>
        <v>23051.093738973701</v>
      </c>
      <c r="T207" s="6"/>
      <c r="U207" s="6"/>
    </row>
    <row r="208" spans="1:21">
      <c r="A208" s="6"/>
      <c r="B208" s="49">
        <v>7</v>
      </c>
      <c r="C208" s="6"/>
      <c r="D208" s="7"/>
      <c r="E208" s="7"/>
      <c r="F208" s="6"/>
      <c r="G208" s="6"/>
      <c r="H208" s="7"/>
      <c r="I208" s="11"/>
      <c r="J208" s="7"/>
      <c r="K208" s="6"/>
      <c r="L208">
        <v>64335.922287002497</v>
      </c>
      <c r="M208">
        <v>28713.5697819218</v>
      </c>
      <c r="N208">
        <v>23655.3538253892</v>
      </c>
      <c r="O208" s="13">
        <f t="shared" si="6"/>
        <v>35622.352505080693</v>
      </c>
      <c r="P208" s="13">
        <f t="shared" si="6"/>
        <v>5058.2159565326001</v>
      </c>
      <c r="Q208">
        <v>43234.929700213099</v>
      </c>
      <c r="R208">
        <v>20853.658394476199</v>
      </c>
      <c r="S208" s="21">
        <f t="shared" si="7"/>
        <v>22381.2713057369</v>
      </c>
      <c r="T208" s="6"/>
      <c r="U208" s="6"/>
    </row>
    <row r="209" spans="1:21">
      <c r="A209" s="6"/>
      <c r="B209" s="49" t="s">
        <v>52</v>
      </c>
      <c r="C209" s="6"/>
      <c r="D209" s="7"/>
      <c r="E209" s="7"/>
      <c r="F209" s="6"/>
      <c r="G209" s="6"/>
      <c r="H209" s="7"/>
      <c r="I209" s="11"/>
      <c r="J209" s="7"/>
      <c r="K209" s="6"/>
      <c r="L209">
        <v>66644.016590605199</v>
      </c>
      <c r="M209">
        <v>34647.651522681903</v>
      </c>
      <c r="N209">
        <v>30205.990613914499</v>
      </c>
      <c r="O209" s="13">
        <f t="shared" si="6"/>
        <v>31996.365067923296</v>
      </c>
      <c r="P209" s="13">
        <f t="shared" si="6"/>
        <v>4441.6609087674042</v>
      </c>
      <c r="Q209">
        <v>48321.431311113301</v>
      </c>
      <c r="R209">
        <v>23202.997664719602</v>
      </c>
      <c r="S209" s="21">
        <f t="shared" si="7"/>
        <v>25118.4336463937</v>
      </c>
      <c r="T209" s="6"/>
      <c r="U209" s="6"/>
    </row>
    <row r="210" spans="1:21">
      <c r="A210" s="6"/>
      <c r="B210" s="49">
        <v>10</v>
      </c>
      <c r="C210" s="6"/>
      <c r="D210" s="7"/>
      <c r="E210" s="7"/>
      <c r="F210" s="6"/>
      <c r="G210" s="6"/>
      <c r="H210" s="7"/>
      <c r="I210" s="11"/>
      <c r="J210" s="7"/>
      <c r="K210" s="6"/>
      <c r="L210">
        <v>66862.654851519706</v>
      </c>
      <c r="M210">
        <v>31097.727365101</v>
      </c>
      <c r="N210">
        <v>27666.3441734646</v>
      </c>
      <c r="O210" s="13">
        <f t="shared" si="6"/>
        <v>35764.927486418703</v>
      </c>
      <c r="P210" s="13">
        <f t="shared" si="6"/>
        <v>3431.3831916363997</v>
      </c>
      <c r="Q210">
        <v>52717.601151243602</v>
      </c>
      <c r="R210">
        <v>29043.335006752899</v>
      </c>
      <c r="S210" s="21">
        <f t="shared" si="7"/>
        <v>23674.266144490703</v>
      </c>
      <c r="T210" s="6"/>
      <c r="U210" s="6"/>
    </row>
    <row r="211" spans="1:21">
      <c r="A211" t="s">
        <v>102</v>
      </c>
      <c r="B211" s="49" t="s">
        <v>103</v>
      </c>
      <c r="C211" s="6" t="s">
        <v>63</v>
      </c>
      <c r="D211" s="7"/>
      <c r="E211" s="7" t="s">
        <v>101</v>
      </c>
      <c r="F211" s="6">
        <v>27.4</v>
      </c>
      <c r="G211" s="6" t="s">
        <v>79</v>
      </c>
      <c r="H211" s="7">
        <v>44508</v>
      </c>
      <c r="I211" s="11"/>
      <c r="J211" s="7">
        <v>44543</v>
      </c>
      <c r="K211" s="6"/>
      <c r="L211">
        <v>193422.29543829299</v>
      </c>
      <c r="M211">
        <v>151797.13776482601</v>
      </c>
      <c r="N211">
        <v>22325.581020525398</v>
      </c>
      <c r="O211" s="13">
        <f t="shared" si="6"/>
        <v>41625.15767346698</v>
      </c>
      <c r="P211" s="13">
        <f t="shared" si="6"/>
        <v>129471.55674430061</v>
      </c>
      <c r="Q211">
        <v>118971.674991482</v>
      </c>
      <c r="R211">
        <v>96671.055536536602</v>
      </c>
      <c r="S211" s="21">
        <f t="shared" si="7"/>
        <v>22300.619454945394</v>
      </c>
      <c r="T211" s="6"/>
      <c r="U211" s="6"/>
    </row>
    <row r="212" spans="1:21">
      <c r="A212" s="6"/>
      <c r="B212" s="49">
        <v>12</v>
      </c>
      <c r="C212" s="6"/>
      <c r="D212" s="7"/>
      <c r="E212" s="7"/>
      <c r="F212" s="6"/>
      <c r="G212" s="6"/>
      <c r="H212" s="7"/>
      <c r="I212" s="11"/>
      <c r="J212" s="7"/>
      <c r="K212" s="6"/>
      <c r="L212">
        <v>186438.38342120501</v>
      </c>
      <c r="M212">
        <v>147855.209805386</v>
      </c>
      <c r="N212">
        <v>9528.7248215885193</v>
      </c>
      <c r="O212" s="13">
        <f t="shared" si="6"/>
        <v>38583.173615819018</v>
      </c>
      <c r="P212" s="13">
        <f t="shared" si="6"/>
        <v>138326.48498379748</v>
      </c>
      <c r="Q212">
        <v>113061.252294613</v>
      </c>
      <c r="R212">
        <v>88947.092855481402</v>
      </c>
      <c r="S212" s="21">
        <f t="shared" si="7"/>
        <v>24114.159439131603</v>
      </c>
      <c r="T212" s="6"/>
      <c r="U212" s="6"/>
    </row>
    <row r="213" spans="1:21">
      <c r="A213" s="6"/>
      <c r="B213" s="49" t="s">
        <v>47</v>
      </c>
      <c r="C213" s="6"/>
      <c r="D213" s="7"/>
      <c r="E213" s="7"/>
      <c r="F213" s="6"/>
      <c r="G213" s="6"/>
      <c r="H213" s="7"/>
      <c r="I213" s="11"/>
      <c r="J213" s="7"/>
      <c r="K213" s="6"/>
      <c r="L213">
        <v>65556.677756649398</v>
      </c>
      <c r="M213">
        <v>40381.993649336997</v>
      </c>
      <c r="N213">
        <v>26985.152649855201</v>
      </c>
      <c r="O213" s="13">
        <f t="shared" si="6"/>
        <v>25174.684107312401</v>
      </c>
      <c r="P213" s="13">
        <f t="shared" si="6"/>
        <v>13396.840999481796</v>
      </c>
      <c r="Q213">
        <v>87527.008932701705</v>
      </c>
      <c r="R213">
        <v>68521.724627094707</v>
      </c>
      <c r="S213" s="21">
        <f t="shared" si="7"/>
        <v>19005.284305606998</v>
      </c>
      <c r="T213" s="6"/>
      <c r="U213" s="6"/>
    </row>
    <row r="214" spans="1:21">
      <c r="A214" s="6"/>
      <c r="B214" s="49">
        <v>11</v>
      </c>
      <c r="C214" s="6"/>
      <c r="D214" s="7"/>
      <c r="E214" s="7"/>
      <c r="F214" s="6"/>
      <c r="G214" s="6"/>
      <c r="H214" s="7"/>
      <c r="I214" s="11"/>
      <c r="J214" s="7"/>
      <c r="K214" s="6"/>
      <c r="L214">
        <v>59312.215201137202</v>
      </c>
      <c r="M214">
        <v>33251.267654512398</v>
      </c>
      <c r="N214">
        <v>23896.839945385302</v>
      </c>
      <c r="O214" s="13">
        <f t="shared" si="6"/>
        <v>26060.947546624804</v>
      </c>
      <c r="P214" s="13">
        <f t="shared" si="6"/>
        <v>9354.427709127096</v>
      </c>
      <c r="Q214">
        <v>91409.541130554106</v>
      </c>
      <c r="R214">
        <v>68673.174501793794</v>
      </c>
      <c r="S214" s="21">
        <f t="shared" si="7"/>
        <v>22736.366628760312</v>
      </c>
      <c r="T214" s="6"/>
      <c r="U214" s="6"/>
    </row>
    <row r="215" spans="1:21">
      <c r="A215" s="6"/>
      <c r="B215" s="49" t="s">
        <v>52</v>
      </c>
      <c r="C215" s="6"/>
      <c r="D215" s="7"/>
      <c r="E215" s="7"/>
      <c r="F215" s="6"/>
      <c r="G215" s="6"/>
      <c r="H215" s="7"/>
      <c r="I215" s="11"/>
      <c r="J215" s="7"/>
      <c r="K215" s="6"/>
      <c r="L215">
        <v>53581.170106529396</v>
      </c>
      <c r="M215">
        <v>26071.410090901099</v>
      </c>
      <c r="N215">
        <v>22279.5754989138</v>
      </c>
      <c r="O215" s="13">
        <f t="shared" si="6"/>
        <v>27509.760015628297</v>
      </c>
      <c r="P215" s="13">
        <f t="shared" si="6"/>
        <v>3791.8345919872991</v>
      </c>
      <c r="Q215" s="46"/>
      <c r="R215" s="46"/>
      <c r="S215" s="21">
        <f t="shared" si="7"/>
        <v>0</v>
      </c>
      <c r="T215" s="6"/>
      <c r="U215" s="6"/>
    </row>
    <row r="216" spans="1:21">
      <c r="A216" s="6"/>
      <c r="B216" s="49">
        <v>11</v>
      </c>
      <c r="C216" s="6"/>
      <c r="D216" s="7"/>
      <c r="E216" s="7"/>
      <c r="F216" s="6"/>
      <c r="G216" s="6"/>
      <c r="H216" s="7"/>
      <c r="I216" s="11"/>
      <c r="J216" s="7"/>
      <c r="K216" s="6"/>
      <c r="L216">
        <v>54816.372043841198</v>
      </c>
      <c r="M216">
        <v>26269.721165058199</v>
      </c>
      <c r="N216">
        <v>22214.961393057602</v>
      </c>
      <c r="O216" s="13">
        <f t="shared" si="6"/>
        <v>28546.650878782999</v>
      </c>
      <c r="P216" s="13">
        <f t="shared" si="6"/>
        <v>4054.7597720005979</v>
      </c>
      <c r="Q216" s="46"/>
      <c r="R216" s="46"/>
      <c r="S216" s="21">
        <f t="shared" si="7"/>
        <v>0</v>
      </c>
      <c r="T216" s="6"/>
      <c r="U216" s="6"/>
    </row>
    <row r="217" spans="1:21">
      <c r="A217" t="s">
        <v>104</v>
      </c>
      <c r="B217" s="49" t="s">
        <v>38</v>
      </c>
      <c r="C217" s="6" t="s">
        <v>26</v>
      </c>
      <c r="D217" s="7">
        <v>44486</v>
      </c>
      <c r="E217" s="7">
        <v>44528</v>
      </c>
      <c r="F217" s="6">
        <v>24.8</v>
      </c>
      <c r="G217" s="6" t="s">
        <v>79</v>
      </c>
      <c r="H217" s="7">
        <v>44535</v>
      </c>
      <c r="I217" s="11"/>
      <c r="J217" s="7">
        <v>44563</v>
      </c>
      <c r="K217" s="6"/>
      <c r="L217">
        <v>38625.698487677902</v>
      </c>
      <c r="M217">
        <v>24604.613178654301</v>
      </c>
      <c r="N217">
        <v>21598.2777190577</v>
      </c>
      <c r="O217" s="13">
        <f t="shared" si="6"/>
        <v>14021.085309023601</v>
      </c>
      <c r="P217" s="13">
        <f t="shared" si="6"/>
        <v>3006.3354595966011</v>
      </c>
      <c r="Q217">
        <v>72516.522357260605</v>
      </c>
      <c r="R217">
        <v>53162.194292661101</v>
      </c>
      <c r="S217" s="21">
        <f t="shared" si="7"/>
        <v>19354.328064599504</v>
      </c>
      <c r="T217" s="6"/>
      <c r="U217" s="6"/>
    </row>
    <row r="218" spans="1:21">
      <c r="A218" s="6"/>
      <c r="B218" s="49">
        <v>11</v>
      </c>
      <c r="C218" s="6"/>
      <c r="D218" s="7"/>
      <c r="E218" s="7"/>
      <c r="F218" s="6"/>
      <c r="G218" s="6"/>
      <c r="H218" s="7"/>
      <c r="I218" s="11"/>
      <c r="J218" s="7"/>
      <c r="K218" s="6"/>
      <c r="L218">
        <v>40315.687548938498</v>
      </c>
      <c r="M218">
        <v>23954.5026714042</v>
      </c>
      <c r="N218">
        <v>21313.120402787201</v>
      </c>
      <c r="O218" s="13">
        <f t="shared" si="6"/>
        <v>16361.184877534299</v>
      </c>
      <c r="P218" s="13">
        <f t="shared" si="6"/>
        <v>2641.3822686169988</v>
      </c>
      <c r="Q218">
        <v>72060.364228358405</v>
      </c>
      <c r="R218">
        <v>51735.692643390299</v>
      </c>
      <c r="S218" s="21">
        <f t="shared" si="7"/>
        <v>20324.671584968106</v>
      </c>
      <c r="T218" s="6"/>
      <c r="U218" s="6"/>
    </row>
    <row r="219" spans="1:21">
      <c r="A219" s="6"/>
      <c r="B219" s="49" t="s">
        <v>105</v>
      </c>
      <c r="C219" s="6"/>
      <c r="D219" s="7"/>
      <c r="E219" s="7"/>
      <c r="F219" s="6"/>
      <c r="G219" s="6"/>
      <c r="H219" s="7"/>
      <c r="I219" s="11"/>
      <c r="J219" s="7"/>
      <c r="K219" s="6"/>
      <c r="L219">
        <v>126286.09561583999</v>
      </c>
      <c r="M219">
        <v>92176.902253906097</v>
      </c>
      <c r="N219">
        <v>16352.886294683</v>
      </c>
      <c r="O219" s="13">
        <f t="shared" ref="O219:P282" si="8">L219-M219</f>
        <v>34109.193361933896</v>
      </c>
      <c r="P219" s="13">
        <f t="shared" si="8"/>
        <v>75824.015959223092</v>
      </c>
      <c r="Q219">
        <v>51522.013816154802</v>
      </c>
      <c r="R219">
        <v>34342.545415365203</v>
      </c>
      <c r="S219" s="21">
        <f t="shared" si="7"/>
        <v>17179.468400789599</v>
      </c>
      <c r="T219" s="6"/>
      <c r="U219" s="6"/>
    </row>
    <row r="220" spans="1:21">
      <c r="A220" s="6"/>
      <c r="B220" s="49">
        <v>10</v>
      </c>
      <c r="C220" s="6"/>
      <c r="D220" s="7"/>
      <c r="E220" s="7"/>
      <c r="F220" s="6"/>
      <c r="G220" s="6"/>
      <c r="H220" s="7"/>
      <c r="I220" s="11"/>
      <c r="J220" s="7"/>
      <c r="K220" s="6"/>
      <c r="L220">
        <v>126999.95807290199</v>
      </c>
      <c r="M220">
        <v>89622.050472715695</v>
      </c>
      <c r="N220">
        <v>18888.126860044002</v>
      </c>
      <c r="O220" s="13">
        <f t="shared" si="8"/>
        <v>37377.9076001863</v>
      </c>
      <c r="P220" s="13">
        <f t="shared" si="8"/>
        <v>70733.923612671701</v>
      </c>
      <c r="Q220">
        <v>58783.675617201698</v>
      </c>
      <c r="R220">
        <v>39755.866624468697</v>
      </c>
      <c r="S220" s="21">
        <f t="shared" si="7"/>
        <v>19027.808992733</v>
      </c>
      <c r="T220" s="6"/>
      <c r="U220" s="6"/>
    </row>
    <row r="221" spans="1:21">
      <c r="A221" s="6"/>
      <c r="B221" s="49" t="s">
        <v>106</v>
      </c>
      <c r="C221" s="6"/>
      <c r="D221" s="7"/>
      <c r="E221" s="7"/>
      <c r="F221" s="6"/>
      <c r="G221" s="6"/>
      <c r="H221" s="7"/>
      <c r="I221" s="11"/>
      <c r="J221" s="7"/>
      <c r="K221" s="6"/>
      <c r="L221">
        <v>56311.682153904898</v>
      </c>
      <c r="M221">
        <v>32245.477765113399</v>
      </c>
      <c r="N221">
        <v>18253.698763070999</v>
      </c>
      <c r="O221" s="13">
        <f t="shared" si="8"/>
        <v>24066.204388791499</v>
      </c>
      <c r="P221" s="13">
        <f t="shared" si="8"/>
        <v>13991.7790020424</v>
      </c>
      <c r="Q221">
        <v>205358.26422170701</v>
      </c>
      <c r="R221">
        <v>158661.307099478</v>
      </c>
      <c r="S221" s="21">
        <f t="shared" si="7"/>
        <v>46696.957122229011</v>
      </c>
      <c r="T221" s="6"/>
      <c r="U221" s="6"/>
    </row>
    <row r="222" spans="1:21">
      <c r="A222" s="6"/>
      <c r="B222" s="49">
        <v>7</v>
      </c>
      <c r="C222" s="6"/>
      <c r="D222" s="7"/>
      <c r="E222" s="7"/>
      <c r="F222" s="6"/>
      <c r="G222" s="6"/>
      <c r="H222" s="7"/>
      <c r="I222" s="11"/>
      <c r="J222" s="7"/>
      <c r="K222" s="6"/>
      <c r="L222">
        <v>52881.621089162902</v>
      </c>
      <c r="M222">
        <v>33309.831454005704</v>
      </c>
      <c r="N222">
        <v>20561.688196048901</v>
      </c>
      <c r="O222" s="13">
        <f t="shared" si="8"/>
        <v>19571.789635157198</v>
      </c>
      <c r="P222" s="13">
        <f t="shared" si="8"/>
        <v>12748.143257956803</v>
      </c>
      <c r="Q222">
        <v>156436.446093162</v>
      </c>
      <c r="R222">
        <v>113921.62642309</v>
      </c>
      <c r="S222" s="21">
        <f t="shared" si="7"/>
        <v>42514.819670072</v>
      </c>
      <c r="T222" s="6"/>
      <c r="U222" s="6"/>
    </row>
    <row r="223" spans="1:21">
      <c r="A223" t="s">
        <v>107</v>
      </c>
      <c r="B223" s="49" t="s">
        <v>108</v>
      </c>
      <c r="C223" s="6" t="s">
        <v>26</v>
      </c>
      <c r="D223" s="7">
        <v>44486</v>
      </c>
      <c r="E223" s="7">
        <v>44528</v>
      </c>
      <c r="F223" s="6">
        <v>27</v>
      </c>
      <c r="G223" s="6" t="s">
        <v>79</v>
      </c>
      <c r="H223" s="7">
        <v>44535</v>
      </c>
      <c r="I223" s="11"/>
      <c r="J223" s="7">
        <v>44563</v>
      </c>
      <c r="K223" s="6"/>
      <c r="L223">
        <v>102894.625264503</v>
      </c>
      <c r="M223">
        <v>79975.665719320605</v>
      </c>
      <c r="N223">
        <v>13341.718928754701</v>
      </c>
      <c r="O223" s="13">
        <f t="shared" si="8"/>
        <v>22918.959545182399</v>
      </c>
      <c r="P223" s="13">
        <f t="shared" si="8"/>
        <v>66633.946790565911</v>
      </c>
      <c r="S223" s="21">
        <f t="shared" si="7"/>
        <v>0</v>
      </c>
      <c r="T223" s="6"/>
      <c r="U223" s="6"/>
    </row>
    <row r="224" spans="1:21">
      <c r="A224" s="6"/>
      <c r="B224" s="49">
        <v>10</v>
      </c>
      <c r="C224" s="6"/>
      <c r="D224" s="7"/>
      <c r="E224" s="7"/>
      <c r="F224" s="6"/>
      <c r="G224" s="6"/>
      <c r="H224" s="7"/>
      <c r="I224" s="11"/>
      <c r="J224" s="7"/>
      <c r="K224" s="6"/>
      <c r="L224">
        <v>107241.466087591</v>
      </c>
      <c r="M224">
        <v>82187.279314073297</v>
      </c>
      <c r="N224">
        <v>15904.4204220259</v>
      </c>
      <c r="O224" s="13">
        <f t="shared" si="8"/>
        <v>25054.186773517707</v>
      </c>
      <c r="P224" s="13">
        <f t="shared" si="8"/>
        <v>66282.858892047399</v>
      </c>
      <c r="S224" s="21">
        <f t="shared" si="7"/>
        <v>0</v>
      </c>
      <c r="T224" s="6"/>
      <c r="U224" s="6"/>
    </row>
    <row r="225" spans="1:21">
      <c r="A225" s="6"/>
      <c r="B225" s="49" t="s">
        <v>109</v>
      </c>
      <c r="C225" s="6"/>
      <c r="D225" s="7"/>
      <c r="E225" s="7"/>
      <c r="F225" s="6"/>
      <c r="G225" s="6"/>
      <c r="H225" s="7"/>
      <c r="I225" s="11"/>
      <c r="J225" s="7"/>
      <c r="K225" s="6"/>
      <c r="L225">
        <v>63608.144899953899</v>
      </c>
      <c r="M225">
        <v>42985.683015543298</v>
      </c>
      <c r="N225">
        <v>15295.942012186801</v>
      </c>
      <c r="O225" s="13">
        <f t="shared" si="8"/>
        <v>20622.461884410601</v>
      </c>
      <c r="P225" s="13">
        <f t="shared" si="8"/>
        <v>27689.741003356496</v>
      </c>
      <c r="Q225">
        <v>110483.24798731301</v>
      </c>
      <c r="R225">
        <v>92833.379639726496</v>
      </c>
      <c r="S225" s="21">
        <f t="shared" si="7"/>
        <v>17649.868347586511</v>
      </c>
      <c r="T225" s="6"/>
      <c r="U225" s="6"/>
    </row>
    <row r="226" spans="1:21">
      <c r="A226" s="6"/>
      <c r="B226" s="49">
        <v>7</v>
      </c>
      <c r="C226" s="6"/>
      <c r="D226" s="7"/>
      <c r="E226" s="7"/>
      <c r="F226" s="6"/>
      <c r="G226" s="6"/>
      <c r="H226" s="7"/>
      <c r="I226" s="11"/>
      <c r="J226" s="7"/>
      <c r="K226" s="6"/>
      <c r="L226">
        <v>65601.031069481905</v>
      </c>
      <c r="M226">
        <v>41995.998951489499</v>
      </c>
      <c r="N226">
        <v>15164.0845913423</v>
      </c>
      <c r="O226" s="13">
        <f t="shared" si="8"/>
        <v>23605.032117992407</v>
      </c>
      <c r="P226" s="13">
        <f t="shared" si="8"/>
        <v>26831.914360147199</v>
      </c>
      <c r="Q226">
        <v>108297.894008448</v>
      </c>
      <c r="R226">
        <v>89591.720957630998</v>
      </c>
      <c r="S226" s="21">
        <f t="shared" si="7"/>
        <v>18706.173050817</v>
      </c>
      <c r="T226" s="6"/>
      <c r="U226" s="6"/>
    </row>
    <row r="227" spans="1:21">
      <c r="A227" s="6"/>
      <c r="B227" s="49" t="s">
        <v>93</v>
      </c>
      <c r="C227" s="6"/>
      <c r="D227" s="7"/>
      <c r="E227" s="7"/>
      <c r="F227" s="6"/>
      <c r="G227" s="6"/>
      <c r="H227" s="7"/>
      <c r="I227" s="11"/>
      <c r="J227" s="7"/>
      <c r="K227" s="6"/>
      <c r="L227">
        <v>161456.00844642601</v>
      </c>
      <c r="M227">
        <v>103279.677535329</v>
      </c>
      <c r="N227">
        <v>30096.316904138701</v>
      </c>
      <c r="O227" s="13">
        <f t="shared" si="8"/>
        <v>58176.330911097015</v>
      </c>
      <c r="P227" s="13">
        <f t="shared" si="8"/>
        <v>73183.360631190299</v>
      </c>
      <c r="Q227">
        <v>85209.071308481594</v>
      </c>
      <c r="R227">
        <v>67341.972219792602</v>
      </c>
      <c r="S227" s="21">
        <f t="shared" si="7"/>
        <v>17867.099088688992</v>
      </c>
      <c r="T227" s="6"/>
      <c r="U227" s="6"/>
    </row>
    <row r="228" spans="1:21">
      <c r="A228" s="6"/>
      <c r="B228" s="49">
        <v>7</v>
      </c>
      <c r="C228" s="6"/>
      <c r="D228" s="7"/>
      <c r="E228" s="7"/>
      <c r="F228" s="6"/>
      <c r="G228" s="6"/>
      <c r="H228" s="7"/>
      <c r="I228" s="11"/>
      <c r="J228" s="7"/>
      <c r="K228" s="6"/>
      <c r="L228">
        <v>162632.23184333</v>
      </c>
      <c r="M228">
        <v>105358.189052428</v>
      </c>
      <c r="N228">
        <v>31779.988122475101</v>
      </c>
      <c r="O228" s="13">
        <f t="shared" si="8"/>
        <v>57274.042790901993</v>
      </c>
      <c r="P228" s="13">
        <f t="shared" si="8"/>
        <v>73578.200929952902</v>
      </c>
      <c r="Q228">
        <v>90377.484146107396</v>
      </c>
      <c r="R228">
        <v>72023.552821132296</v>
      </c>
      <c r="S228" s="21">
        <f t="shared" ref="S228:S291" si="9">Q228-R228</f>
        <v>18353.931324975099</v>
      </c>
      <c r="T228" s="6"/>
      <c r="U228" s="6"/>
    </row>
    <row r="229" spans="1:21">
      <c r="A229" t="s">
        <v>110</v>
      </c>
      <c r="B229" s="49" t="s">
        <v>55</v>
      </c>
      <c r="C229" s="6" t="s">
        <v>26</v>
      </c>
      <c r="D229" s="7">
        <v>44496</v>
      </c>
      <c r="E229" s="7">
        <v>44539</v>
      </c>
      <c r="F229" s="6">
        <v>24.1</v>
      </c>
      <c r="G229" s="6" t="s">
        <v>79</v>
      </c>
      <c r="H229" s="7">
        <v>44546</v>
      </c>
      <c r="I229" s="11"/>
      <c r="J229" s="7">
        <v>44209</v>
      </c>
      <c r="K229" s="6"/>
      <c r="O229" s="13">
        <f t="shared" si="8"/>
        <v>0</v>
      </c>
      <c r="P229" s="13">
        <f t="shared" si="8"/>
        <v>0</v>
      </c>
      <c r="Q229">
        <v>62461.180737918097</v>
      </c>
      <c r="R229">
        <v>42217.065513551897</v>
      </c>
      <c r="S229" s="21">
        <f t="shared" si="9"/>
        <v>20244.1152243662</v>
      </c>
      <c r="T229" s="6"/>
      <c r="U229" s="6"/>
    </row>
    <row r="230" spans="1:21">
      <c r="A230" s="6"/>
      <c r="B230" s="49">
        <v>12</v>
      </c>
      <c r="C230" s="6"/>
      <c r="D230" s="7"/>
      <c r="E230" s="7"/>
      <c r="F230" s="6"/>
      <c r="G230" s="6"/>
      <c r="H230" s="7"/>
      <c r="I230" s="11"/>
      <c r="J230" s="7"/>
      <c r="K230" s="6"/>
      <c r="O230" s="13">
        <f t="shared" si="8"/>
        <v>0</v>
      </c>
      <c r="P230" s="13">
        <f t="shared" si="8"/>
        <v>0</v>
      </c>
      <c r="Q230">
        <v>46553.545181618902</v>
      </c>
      <c r="R230">
        <v>27536.290166299801</v>
      </c>
      <c r="S230" s="21">
        <f t="shared" si="9"/>
        <v>19017.2550153191</v>
      </c>
      <c r="T230" s="6"/>
      <c r="U230" s="6"/>
    </row>
    <row r="231" spans="1:21">
      <c r="A231" s="6"/>
      <c r="B231" s="49" t="s">
        <v>47</v>
      </c>
      <c r="C231" s="6"/>
      <c r="D231" s="7"/>
      <c r="E231" s="7"/>
      <c r="F231" s="6"/>
      <c r="G231" s="6"/>
      <c r="H231" s="7"/>
      <c r="I231" s="11"/>
      <c r="J231" s="7"/>
      <c r="K231" s="6"/>
      <c r="O231" s="13">
        <f t="shared" si="8"/>
        <v>0</v>
      </c>
      <c r="P231" s="13">
        <f t="shared" si="8"/>
        <v>0</v>
      </c>
      <c r="S231" s="21">
        <f t="shared" si="9"/>
        <v>0</v>
      </c>
      <c r="T231" s="6"/>
      <c r="U231" s="6"/>
    </row>
    <row r="232" spans="1:21">
      <c r="A232" s="6"/>
      <c r="B232" s="49">
        <v>7</v>
      </c>
      <c r="C232" s="6"/>
      <c r="D232" s="7"/>
      <c r="E232" s="7"/>
      <c r="F232" s="6"/>
      <c r="G232" s="6"/>
      <c r="H232" s="7"/>
      <c r="I232" s="11"/>
      <c r="J232" s="7"/>
      <c r="K232" s="6"/>
      <c r="O232" s="13">
        <f t="shared" si="8"/>
        <v>0</v>
      </c>
      <c r="P232" s="13">
        <f t="shared" si="8"/>
        <v>0</v>
      </c>
      <c r="S232" s="21">
        <f t="shared" si="9"/>
        <v>0</v>
      </c>
      <c r="T232" s="6"/>
      <c r="U232" s="6"/>
    </row>
    <row r="233" spans="1:21">
      <c r="A233" s="6"/>
      <c r="B233" s="49" t="s">
        <v>52</v>
      </c>
      <c r="C233" s="6"/>
      <c r="D233" s="7"/>
      <c r="E233" s="7"/>
      <c r="F233" s="6"/>
      <c r="G233" s="6"/>
      <c r="H233" s="7"/>
      <c r="I233" s="11"/>
      <c r="J233" s="7"/>
      <c r="K233" s="6"/>
      <c r="L233">
        <v>65488.154004131196</v>
      </c>
      <c r="M233">
        <v>41099.002610496304</v>
      </c>
      <c r="N233">
        <v>16920.919292614199</v>
      </c>
      <c r="O233" s="13">
        <f t="shared" si="8"/>
        <v>24389.151393634893</v>
      </c>
      <c r="P233" s="13">
        <f t="shared" si="8"/>
        <v>24178.083317882105</v>
      </c>
      <c r="Q233">
        <v>94133.674879540398</v>
      </c>
      <c r="R233">
        <v>73777.580958556195</v>
      </c>
      <c r="S233" s="21">
        <f t="shared" si="9"/>
        <v>20356.093920984204</v>
      </c>
      <c r="T233" s="6"/>
      <c r="U233" s="6"/>
    </row>
    <row r="234" spans="1:21">
      <c r="A234" s="6"/>
      <c r="B234" s="49">
        <v>8</v>
      </c>
      <c r="C234" s="6"/>
      <c r="D234" s="7"/>
      <c r="E234" s="7"/>
      <c r="F234" s="6"/>
      <c r="G234" s="6"/>
      <c r="H234" s="7"/>
      <c r="I234" s="11"/>
      <c r="J234" s="7"/>
      <c r="K234" s="6"/>
      <c r="L234">
        <v>60021.240906053703</v>
      </c>
      <c r="M234">
        <v>36329.279449838003</v>
      </c>
      <c r="N234">
        <v>13959.5091529151</v>
      </c>
      <c r="O234" s="13">
        <f t="shared" si="8"/>
        <v>23691.9614562157</v>
      </c>
      <c r="P234" s="13">
        <f t="shared" si="8"/>
        <v>22369.770296922903</v>
      </c>
      <c r="Q234">
        <v>97722.011439594498</v>
      </c>
      <c r="R234">
        <v>78230.550014385502</v>
      </c>
      <c r="S234" s="21">
        <f t="shared" si="9"/>
        <v>19491.461425208996</v>
      </c>
      <c r="T234" s="6"/>
      <c r="U234" s="6"/>
    </row>
    <row r="235" spans="1:21">
      <c r="A235" t="s">
        <v>111</v>
      </c>
      <c r="B235" s="49" t="s">
        <v>55</v>
      </c>
      <c r="C235" s="6" t="s">
        <v>26</v>
      </c>
      <c r="D235" s="7">
        <v>44505</v>
      </c>
      <c r="E235" s="7">
        <v>44543</v>
      </c>
      <c r="F235" s="6">
        <v>32.1</v>
      </c>
      <c r="G235" s="6" t="s">
        <v>112</v>
      </c>
      <c r="H235" s="7">
        <v>44560</v>
      </c>
      <c r="I235" s="11"/>
      <c r="J235" s="7">
        <v>44223</v>
      </c>
      <c r="K235" s="6"/>
      <c r="L235">
        <v>92170.696278893694</v>
      </c>
      <c r="M235">
        <v>76232.150152835093</v>
      </c>
      <c r="N235">
        <v>3456.30679661364</v>
      </c>
      <c r="O235" s="13">
        <f t="shared" si="8"/>
        <v>15938.546126058602</v>
      </c>
      <c r="P235" s="13">
        <f t="shared" si="8"/>
        <v>72775.843356221449</v>
      </c>
      <c r="S235" s="21">
        <f t="shared" si="9"/>
        <v>0</v>
      </c>
      <c r="T235" s="6"/>
      <c r="U235" s="6"/>
    </row>
    <row r="236" spans="1:21">
      <c r="A236" s="6"/>
      <c r="B236" s="49">
        <v>7</v>
      </c>
      <c r="C236" s="6"/>
      <c r="D236" s="7"/>
      <c r="E236" s="7"/>
      <c r="F236" s="6"/>
      <c r="G236" s="6"/>
      <c r="H236" s="7"/>
      <c r="I236" s="11"/>
      <c r="J236" s="7"/>
      <c r="K236" s="6"/>
      <c r="L236">
        <v>112607.525886292</v>
      </c>
      <c r="M236">
        <v>95770.4315670582</v>
      </c>
      <c r="N236">
        <v>6700.9175853132301</v>
      </c>
      <c r="O236" s="13">
        <f t="shared" si="8"/>
        <v>16837.094319233802</v>
      </c>
      <c r="P236" s="13">
        <f t="shared" si="8"/>
        <v>89069.513981744967</v>
      </c>
      <c r="S236" s="21">
        <f t="shared" si="9"/>
        <v>0</v>
      </c>
      <c r="T236" s="6"/>
      <c r="U236" s="6"/>
    </row>
    <row r="237" spans="1:21">
      <c r="A237" s="6"/>
      <c r="B237" s="49" t="s">
        <v>33</v>
      </c>
      <c r="C237" s="6"/>
      <c r="D237" s="7"/>
      <c r="E237" s="7"/>
      <c r="F237" s="6"/>
      <c r="G237" s="6"/>
      <c r="H237" s="7"/>
      <c r="I237" s="11"/>
      <c r="J237" s="7"/>
      <c r="K237" s="6"/>
      <c r="L237">
        <v>43287.871087078303</v>
      </c>
      <c r="M237">
        <v>26136.612676406101</v>
      </c>
      <c r="N237">
        <v>22895.562465537601</v>
      </c>
      <c r="O237" s="13">
        <f t="shared" si="8"/>
        <v>17151.258410672202</v>
      </c>
      <c r="P237" s="13">
        <f t="shared" si="8"/>
        <v>3241.0502108684996</v>
      </c>
      <c r="Q237">
        <v>38702.977811667603</v>
      </c>
      <c r="R237">
        <v>18145.4237523179</v>
      </c>
      <c r="S237" s="21">
        <f t="shared" si="9"/>
        <v>20557.554059349703</v>
      </c>
      <c r="T237" s="6"/>
      <c r="U237" s="6"/>
    </row>
    <row r="238" spans="1:21">
      <c r="A238" s="6"/>
      <c r="B238" s="49">
        <v>12</v>
      </c>
      <c r="C238" s="6"/>
      <c r="D238" s="7"/>
      <c r="E238" s="7"/>
      <c r="F238" s="6"/>
      <c r="G238" s="6"/>
      <c r="H238" s="7"/>
      <c r="I238" s="11"/>
      <c r="J238" s="7"/>
      <c r="K238" s="6"/>
      <c r="L238">
        <v>39529.813746059699</v>
      </c>
      <c r="M238">
        <v>22378.392042081501</v>
      </c>
      <c r="N238">
        <v>19872.364267374702</v>
      </c>
      <c r="O238" s="13">
        <f t="shared" si="8"/>
        <v>17151.421703978198</v>
      </c>
      <c r="P238" s="13">
        <f t="shared" si="8"/>
        <v>2506.0277747067994</v>
      </c>
      <c r="Q238">
        <v>67435.210196219705</v>
      </c>
      <c r="R238">
        <v>46036.200430506098</v>
      </c>
      <c r="S238" s="21">
        <f t="shared" si="9"/>
        <v>21399.009765713607</v>
      </c>
      <c r="T238" s="6"/>
      <c r="U238" s="6"/>
    </row>
    <row r="239" spans="1:21">
      <c r="A239" s="6"/>
      <c r="B239" s="49" t="s">
        <v>76</v>
      </c>
      <c r="C239" s="6"/>
      <c r="D239" s="7"/>
      <c r="E239" s="7"/>
      <c r="F239" s="6"/>
      <c r="G239" s="6"/>
      <c r="H239" s="7"/>
      <c r="I239" s="11"/>
      <c r="J239" s="7"/>
      <c r="K239" s="6"/>
      <c r="L239">
        <v>37241.107623989999</v>
      </c>
      <c r="M239">
        <v>18683.481254653299</v>
      </c>
      <c r="N239">
        <v>16338.756287153799</v>
      </c>
      <c r="O239" s="13">
        <f t="shared" si="8"/>
        <v>18557.6263693367</v>
      </c>
      <c r="P239" s="13">
        <f t="shared" si="8"/>
        <v>2344.7249674995001</v>
      </c>
      <c r="Q239">
        <v>109137.98368893001</v>
      </c>
      <c r="R239">
        <v>89768.477286587105</v>
      </c>
      <c r="S239" s="21">
        <f t="shared" si="9"/>
        <v>19369.5064023429</v>
      </c>
      <c r="T239" s="6"/>
      <c r="U239" s="6"/>
    </row>
    <row r="240" spans="1:21">
      <c r="A240" s="6"/>
      <c r="B240" s="49">
        <v>7</v>
      </c>
      <c r="C240" s="6"/>
      <c r="D240" s="7"/>
      <c r="E240" s="7"/>
      <c r="F240" s="6"/>
      <c r="G240" s="6"/>
      <c r="H240" s="7"/>
      <c r="I240" s="11"/>
      <c r="J240" s="7"/>
      <c r="K240" s="6"/>
      <c r="L240">
        <v>35291.041175568003</v>
      </c>
      <c r="M240">
        <v>19346.155303969401</v>
      </c>
      <c r="N240">
        <v>16627.068601209699</v>
      </c>
      <c r="O240" s="13">
        <f t="shared" si="8"/>
        <v>15944.885871598603</v>
      </c>
      <c r="P240" s="13">
        <f t="shared" si="8"/>
        <v>2719.0867027597014</v>
      </c>
      <c r="Q240">
        <v>97298.994743020798</v>
      </c>
      <c r="R240">
        <v>78088.256047423507</v>
      </c>
      <c r="S240" s="21">
        <f t="shared" si="9"/>
        <v>19210.738695597291</v>
      </c>
      <c r="T240" s="6"/>
      <c r="U240" s="6"/>
    </row>
    <row r="241" spans="1:21">
      <c r="A241" t="s">
        <v>113</v>
      </c>
      <c r="B241" s="49" t="s">
        <v>114</v>
      </c>
      <c r="C241" s="6" t="s">
        <v>26</v>
      </c>
      <c r="D241" s="7">
        <v>44522</v>
      </c>
      <c r="E241" s="7">
        <v>44553</v>
      </c>
      <c r="F241" s="6">
        <v>27.4</v>
      </c>
      <c r="G241" s="6" t="s">
        <v>42</v>
      </c>
      <c r="H241" s="7">
        <v>44560</v>
      </c>
      <c r="I241" s="11"/>
      <c r="J241" s="7">
        <v>44588</v>
      </c>
      <c r="K241" s="6"/>
      <c r="L241">
        <v>114388.170289552</v>
      </c>
      <c r="M241">
        <v>96557.018346287703</v>
      </c>
      <c r="N241">
        <v>31193.6565170658</v>
      </c>
      <c r="O241" s="13">
        <f t="shared" si="8"/>
        <v>17831.151943264296</v>
      </c>
      <c r="P241" s="13">
        <f t="shared" si="8"/>
        <v>65363.361829221903</v>
      </c>
      <c r="Q241">
        <v>91745.539795827601</v>
      </c>
      <c r="R241">
        <v>61442.9936489545</v>
      </c>
      <c r="S241" s="21">
        <f t="shared" si="9"/>
        <v>30302.546146873101</v>
      </c>
      <c r="T241" s="6"/>
      <c r="U241" s="6"/>
    </row>
    <row r="242" spans="1:21">
      <c r="A242" s="6"/>
      <c r="B242" s="49">
        <v>12</v>
      </c>
      <c r="C242" s="6"/>
      <c r="D242" s="7"/>
      <c r="E242" s="7"/>
      <c r="F242" s="6"/>
      <c r="G242" s="6"/>
      <c r="H242" s="7"/>
      <c r="I242" s="11"/>
      <c r="J242" s="7"/>
      <c r="K242" s="6"/>
      <c r="L242">
        <v>104485.424171233</v>
      </c>
      <c r="M242">
        <v>86750.124773003903</v>
      </c>
      <c r="N242">
        <v>28373.9098614455</v>
      </c>
      <c r="O242" s="13">
        <f t="shared" si="8"/>
        <v>17735.299398229094</v>
      </c>
      <c r="P242" s="13">
        <f t="shared" si="8"/>
        <v>58376.214911558403</v>
      </c>
      <c r="Q242">
        <v>39975.501139652602</v>
      </c>
      <c r="R242">
        <v>21273.211439668801</v>
      </c>
      <c r="S242" s="21">
        <f t="shared" si="9"/>
        <v>18702.289699983801</v>
      </c>
      <c r="T242" s="6"/>
      <c r="U242" s="6"/>
    </row>
    <row r="243" spans="1:21">
      <c r="A243" s="6"/>
      <c r="B243" s="49" t="s">
        <v>47</v>
      </c>
      <c r="C243" s="6"/>
      <c r="D243" s="7"/>
      <c r="E243" s="7"/>
      <c r="F243" s="6"/>
      <c r="G243" s="6"/>
      <c r="H243" s="7"/>
      <c r="I243" s="11"/>
      <c r="J243" s="7"/>
      <c r="K243" s="6"/>
      <c r="L243">
        <v>101886.008001519</v>
      </c>
      <c r="M243">
        <v>82266.474561804105</v>
      </c>
      <c r="N243">
        <v>48725.022181761502</v>
      </c>
      <c r="O243" s="13">
        <f t="shared" si="8"/>
        <v>19619.533439714898</v>
      </c>
      <c r="P243" s="13">
        <f t="shared" si="8"/>
        <v>33541.452380042603</v>
      </c>
      <c r="Q243">
        <v>68271.622555278504</v>
      </c>
      <c r="R243">
        <v>47877.2279159104</v>
      </c>
      <c r="S243" s="21">
        <f t="shared" si="9"/>
        <v>20394.394639368104</v>
      </c>
      <c r="T243" s="6"/>
      <c r="U243" s="6"/>
    </row>
    <row r="244" spans="1:21">
      <c r="A244" s="6"/>
      <c r="B244" s="49">
        <v>6</v>
      </c>
      <c r="C244" s="6"/>
      <c r="D244" s="7"/>
      <c r="E244" s="7"/>
      <c r="F244" s="6"/>
      <c r="G244" s="6"/>
      <c r="H244" s="7"/>
      <c r="I244" s="11"/>
      <c r="J244" s="7"/>
      <c r="K244" s="6"/>
      <c r="L244">
        <v>71758.709154128504</v>
      </c>
      <c r="M244">
        <v>57111.143992261997</v>
      </c>
      <c r="N244">
        <v>23278.004245795801</v>
      </c>
      <c r="O244" s="13">
        <f t="shared" si="8"/>
        <v>14647.565161866507</v>
      </c>
      <c r="P244" s="13">
        <f t="shared" si="8"/>
        <v>33833.1397464662</v>
      </c>
      <c r="Q244">
        <v>72394.553333939504</v>
      </c>
      <c r="R244">
        <v>50307.532761734299</v>
      </c>
      <c r="S244" s="21">
        <f t="shared" si="9"/>
        <v>22087.020572205205</v>
      </c>
      <c r="T244" s="6"/>
      <c r="U244" s="6"/>
    </row>
    <row r="245" spans="1:21">
      <c r="A245" s="6"/>
      <c r="B245" s="49" t="s">
        <v>76</v>
      </c>
      <c r="C245" s="6"/>
      <c r="D245" s="7"/>
      <c r="E245" s="7"/>
      <c r="F245" s="6"/>
      <c r="G245" s="6"/>
      <c r="H245" s="7"/>
      <c r="I245" s="11"/>
      <c r="J245" s="7"/>
      <c r="K245" s="6"/>
      <c r="L245">
        <v>66341.079733527295</v>
      </c>
      <c r="M245">
        <v>46764.375202587296</v>
      </c>
      <c r="N245">
        <v>35579.944674925697</v>
      </c>
      <c r="O245" s="13">
        <f t="shared" si="8"/>
        <v>19576.704530939998</v>
      </c>
      <c r="P245" s="13">
        <f t="shared" si="8"/>
        <v>11184.4305276616</v>
      </c>
      <c r="Q245">
        <v>118872.373787627</v>
      </c>
      <c r="R245">
        <v>95993.599506424696</v>
      </c>
      <c r="S245" s="21">
        <f t="shared" si="9"/>
        <v>22878.774281202306</v>
      </c>
      <c r="T245" s="6"/>
      <c r="U245" s="6"/>
    </row>
    <row r="246" spans="1:21">
      <c r="A246" s="6"/>
      <c r="B246" s="49">
        <v>7</v>
      </c>
      <c r="C246" s="6"/>
      <c r="D246" s="7"/>
      <c r="E246" s="7"/>
      <c r="F246" s="6"/>
      <c r="G246" s="6"/>
      <c r="H246" s="7"/>
      <c r="I246" s="11"/>
      <c r="J246" s="7"/>
      <c r="K246" s="6"/>
      <c r="L246">
        <v>75975.135318625704</v>
      </c>
      <c r="M246">
        <v>52670.480726500798</v>
      </c>
      <c r="N246">
        <v>40624.195406867897</v>
      </c>
      <c r="O246" s="13">
        <f t="shared" si="8"/>
        <v>23304.654592124905</v>
      </c>
      <c r="P246" s="13">
        <f t="shared" si="8"/>
        <v>12046.285319632902</v>
      </c>
      <c r="Q246">
        <v>120866.915020202</v>
      </c>
      <c r="R246">
        <v>100157.45706892</v>
      </c>
      <c r="S246" s="21">
        <f t="shared" si="9"/>
        <v>20709.457951281991</v>
      </c>
      <c r="T246" s="6"/>
      <c r="U246" s="6"/>
    </row>
    <row r="247" spans="1:21">
      <c r="A247" t="s">
        <v>115</v>
      </c>
      <c r="B247" s="49" t="s">
        <v>78</v>
      </c>
      <c r="C247" s="6" t="s">
        <v>26</v>
      </c>
      <c r="D247" s="7">
        <v>44522</v>
      </c>
      <c r="E247" s="7">
        <v>44553</v>
      </c>
      <c r="F247" s="6">
        <v>24.4</v>
      </c>
      <c r="G247" s="6" t="s">
        <v>42</v>
      </c>
      <c r="H247" s="7">
        <v>44560</v>
      </c>
      <c r="I247" s="11"/>
      <c r="J247" s="7">
        <v>44588</v>
      </c>
      <c r="K247" s="6"/>
      <c r="O247" s="13">
        <f t="shared" si="8"/>
        <v>0</v>
      </c>
      <c r="P247" s="13">
        <f t="shared" si="8"/>
        <v>0</v>
      </c>
      <c r="Q247">
        <v>96090.611023791906</v>
      </c>
      <c r="R247">
        <v>76407.467757017701</v>
      </c>
      <c r="S247" s="21">
        <f t="shared" si="9"/>
        <v>19683.143266774205</v>
      </c>
      <c r="T247" s="6"/>
      <c r="U247" s="6"/>
    </row>
    <row r="248" spans="1:21">
      <c r="A248" s="6"/>
      <c r="B248" s="49">
        <v>10</v>
      </c>
      <c r="C248" s="6"/>
      <c r="D248" s="7"/>
      <c r="E248" s="7"/>
      <c r="F248" s="6"/>
      <c r="G248" s="6"/>
      <c r="H248" s="7"/>
      <c r="I248" s="11"/>
      <c r="J248" s="7"/>
      <c r="K248" s="6"/>
      <c r="O248" s="13">
        <f t="shared" si="8"/>
        <v>0</v>
      </c>
      <c r="P248" s="13">
        <f t="shared" si="8"/>
        <v>0</v>
      </c>
      <c r="Q248">
        <v>93084.968908739203</v>
      </c>
      <c r="R248">
        <v>74042.802529524299</v>
      </c>
      <c r="S248" s="21">
        <f t="shared" si="9"/>
        <v>19042.166379214905</v>
      </c>
      <c r="T248" s="6"/>
      <c r="U248" s="6"/>
    </row>
    <row r="249" spans="1:21">
      <c r="A249" s="6"/>
      <c r="B249" s="49" t="s">
        <v>47</v>
      </c>
      <c r="C249" s="6"/>
      <c r="D249" s="7"/>
      <c r="E249" s="7"/>
      <c r="F249" s="6"/>
      <c r="G249" s="6"/>
      <c r="H249" s="7"/>
      <c r="I249" s="11"/>
      <c r="J249" s="7"/>
      <c r="K249" s="6"/>
      <c r="L249">
        <v>177053.033194127</v>
      </c>
      <c r="M249">
        <v>105093.279118739</v>
      </c>
      <c r="N249">
        <v>773.78197742401699</v>
      </c>
      <c r="O249" s="13">
        <f t="shared" si="8"/>
        <v>71959.754075388002</v>
      </c>
      <c r="P249" s="13">
        <f t="shared" si="8"/>
        <v>104319.49714131498</v>
      </c>
      <c r="Q249">
        <v>99301.382582008402</v>
      </c>
      <c r="R249">
        <v>66349.224680403699</v>
      </c>
      <c r="S249" s="21">
        <f t="shared" si="9"/>
        <v>32952.157901604704</v>
      </c>
      <c r="T249" s="6"/>
      <c r="U249" s="6"/>
    </row>
    <row r="250" spans="1:21">
      <c r="A250" s="6"/>
      <c r="B250" s="49">
        <v>7</v>
      </c>
      <c r="C250" s="6"/>
      <c r="D250" s="7"/>
      <c r="E250" s="7"/>
      <c r="F250" s="6"/>
      <c r="G250" s="6"/>
      <c r="H250" s="7"/>
      <c r="I250" s="11"/>
      <c r="J250" s="7"/>
      <c r="K250" s="6"/>
      <c r="L250">
        <v>183731.93559870799</v>
      </c>
      <c r="M250">
        <v>113595.86611210401</v>
      </c>
      <c r="N250">
        <v>976.74065957736798</v>
      </c>
      <c r="O250" s="13">
        <f t="shared" si="8"/>
        <v>70136.069486603985</v>
      </c>
      <c r="P250" s="13">
        <f t="shared" si="8"/>
        <v>112619.12545252664</v>
      </c>
      <c r="Q250">
        <v>108967.94334597699</v>
      </c>
      <c r="R250">
        <v>78542.756754063303</v>
      </c>
      <c r="S250" s="21">
        <f t="shared" si="9"/>
        <v>30425.186591913691</v>
      </c>
      <c r="T250" s="6"/>
      <c r="U250" s="6"/>
    </row>
    <row r="251" spans="1:21">
      <c r="A251" s="6"/>
      <c r="B251" s="49" t="s">
        <v>76</v>
      </c>
      <c r="C251" s="6"/>
      <c r="D251" s="7"/>
      <c r="E251" s="7"/>
      <c r="F251" s="6"/>
      <c r="G251" s="6"/>
      <c r="H251" s="7"/>
      <c r="I251" s="11"/>
      <c r="J251" s="7"/>
      <c r="K251" s="6"/>
      <c r="L251">
        <v>48751.048774782699</v>
      </c>
      <c r="M251">
        <v>26570.5347275227</v>
      </c>
      <c r="N251">
        <v>6907.58839781402</v>
      </c>
      <c r="O251" s="13">
        <f t="shared" si="8"/>
        <v>22180.51404726</v>
      </c>
      <c r="P251" s="13">
        <f t="shared" si="8"/>
        <v>19662.94632970868</v>
      </c>
      <c r="Q251">
        <v>70976.701461659293</v>
      </c>
      <c r="R251">
        <v>51074.1822217968</v>
      </c>
      <c r="S251" s="21">
        <f t="shared" si="9"/>
        <v>19902.519239862493</v>
      </c>
      <c r="T251" s="6"/>
      <c r="U251" s="6"/>
    </row>
    <row r="252" spans="1:21">
      <c r="A252" s="6"/>
      <c r="B252" s="49">
        <v>11</v>
      </c>
      <c r="C252" s="6"/>
      <c r="D252" s="7"/>
      <c r="E252" s="7"/>
      <c r="F252" s="6"/>
      <c r="G252" s="6"/>
      <c r="H252" s="7"/>
      <c r="I252" s="11"/>
      <c r="J252" s="7"/>
      <c r="K252" s="6"/>
      <c r="L252">
        <v>46026.028263323198</v>
      </c>
      <c r="M252">
        <v>24923.154377810999</v>
      </c>
      <c r="N252">
        <v>2035.14336809323</v>
      </c>
      <c r="O252" s="13">
        <f t="shared" si="8"/>
        <v>21102.873885512199</v>
      </c>
      <c r="P252" s="13">
        <f t="shared" si="8"/>
        <v>22888.011009717768</v>
      </c>
      <c r="Q252">
        <v>74175.368996592297</v>
      </c>
      <c r="R252">
        <v>51873.512524452199</v>
      </c>
      <c r="S252" s="21">
        <f t="shared" si="9"/>
        <v>22301.856472140098</v>
      </c>
      <c r="T252" s="6"/>
      <c r="U252" s="6"/>
    </row>
    <row r="253" spans="1:21">
      <c r="A253" t="s">
        <v>116</v>
      </c>
      <c r="B253" s="49" t="s">
        <v>43</v>
      </c>
      <c r="C253" s="6" t="s">
        <v>63</v>
      </c>
      <c r="D253" s="7">
        <v>44522</v>
      </c>
      <c r="E253" s="7">
        <v>44558</v>
      </c>
      <c r="F253" s="6">
        <v>14</v>
      </c>
      <c r="G253" s="6" t="s">
        <v>42</v>
      </c>
      <c r="H253" s="7">
        <v>44565</v>
      </c>
      <c r="I253" s="11"/>
      <c r="J253" s="7">
        <v>44593</v>
      </c>
      <c r="K253" s="6"/>
      <c r="L253" s="74">
        <v>66018.296468086599</v>
      </c>
      <c r="M253" s="74">
        <v>45176.812502822402</v>
      </c>
      <c r="N253" s="74">
        <v>17257.6138341759</v>
      </c>
      <c r="O253" s="13">
        <v>20841.4839652642</v>
      </c>
      <c r="P253" s="13">
        <v>13129.7787244308</v>
      </c>
      <c r="Q253" s="74">
        <v>102021.54503424501</v>
      </c>
      <c r="R253" s="74">
        <v>81942.059915246893</v>
      </c>
      <c r="S253" s="21">
        <f t="shared" si="9"/>
        <v>20079.485118998113</v>
      </c>
      <c r="T253" s="6"/>
      <c r="U253" s="6"/>
    </row>
    <row r="254" spans="1:21">
      <c r="A254" s="6"/>
      <c r="B254" s="49" t="s">
        <v>117</v>
      </c>
      <c r="C254" s="6"/>
      <c r="D254" s="7"/>
      <c r="E254" s="7"/>
      <c r="F254" s="6"/>
      <c r="G254" s="6"/>
      <c r="H254" s="7"/>
      <c r="I254" s="11"/>
      <c r="J254" s="7"/>
      <c r="K254" s="6"/>
      <c r="L254" s="74">
        <v>58103.354743820099</v>
      </c>
      <c r="M254" s="74">
        <v>37918.927133235004</v>
      </c>
      <c r="N254" s="74">
        <v>16302.574119556801</v>
      </c>
      <c r="O254" s="13">
        <v>20184.427610585099</v>
      </c>
      <c r="P254" s="13">
        <v>9360.1011439773993</v>
      </c>
      <c r="Q254" s="74">
        <v>80102.323879394098</v>
      </c>
      <c r="R254" s="74">
        <v>62824.840048372404</v>
      </c>
      <c r="S254" s="21">
        <f t="shared" si="9"/>
        <v>17277.483831021695</v>
      </c>
      <c r="T254" s="6"/>
      <c r="U254" s="6"/>
    </row>
    <row r="255" spans="1:21">
      <c r="A255" s="6"/>
      <c r="B255" s="49" t="s">
        <v>82</v>
      </c>
      <c r="C255" s="6"/>
      <c r="D255" s="7"/>
      <c r="E255" s="7"/>
      <c r="F255" s="6"/>
      <c r="G255" s="6"/>
      <c r="H255" s="7"/>
      <c r="I255" s="11"/>
      <c r="J255" s="7"/>
      <c r="K255" s="6"/>
      <c r="L255" s="6">
        <v>54946.329580603502</v>
      </c>
      <c r="M255" s="6">
        <v>35403.475520861299</v>
      </c>
      <c r="N255" s="6">
        <v>31083.599756580599</v>
      </c>
      <c r="O255" s="13">
        <f t="shared" si="8"/>
        <v>19542.854059742203</v>
      </c>
      <c r="P255" s="13">
        <f t="shared" si="8"/>
        <v>4319.8757642806995</v>
      </c>
      <c r="Q255" s="46">
        <v>85204.502005198199</v>
      </c>
      <c r="R255" s="46">
        <v>64800.9788334322</v>
      </c>
      <c r="S255" s="21">
        <f t="shared" si="9"/>
        <v>20403.523171765999</v>
      </c>
      <c r="T255" s="6"/>
      <c r="U255" s="6"/>
    </row>
    <row r="256" spans="1:21">
      <c r="A256" s="6"/>
      <c r="B256" s="49">
        <v>10</v>
      </c>
      <c r="C256" s="6"/>
      <c r="D256" s="7"/>
      <c r="E256" s="7"/>
      <c r="F256" s="6"/>
      <c r="G256" s="6"/>
      <c r="H256" s="7"/>
      <c r="I256" s="11"/>
      <c r="J256" s="7"/>
      <c r="K256" s="6"/>
      <c r="L256" s="6">
        <v>58790.521402630897</v>
      </c>
      <c r="M256" s="6">
        <v>40076.965341085597</v>
      </c>
      <c r="N256" s="6">
        <v>34903.887167674999</v>
      </c>
      <c r="O256" s="13">
        <f t="shared" si="8"/>
        <v>18713.5560615453</v>
      </c>
      <c r="P256" s="13">
        <f t="shared" si="8"/>
        <v>5173.0781734105985</v>
      </c>
      <c r="Q256" s="46">
        <v>92576.896421582394</v>
      </c>
      <c r="R256" s="46">
        <v>72662.806185558104</v>
      </c>
      <c r="S256" s="21">
        <f t="shared" si="9"/>
        <v>19914.090236024291</v>
      </c>
      <c r="T256" s="6"/>
      <c r="U256" s="6"/>
    </row>
    <row r="257" spans="1:21">
      <c r="A257" s="6"/>
      <c r="B257" s="49" t="s">
        <v>106</v>
      </c>
      <c r="C257" s="6"/>
      <c r="D257" s="7"/>
      <c r="E257" s="7"/>
      <c r="F257" s="6"/>
      <c r="G257" s="6"/>
      <c r="H257" s="7"/>
      <c r="I257" s="11"/>
      <c r="J257" s="7"/>
      <c r="K257" s="6"/>
      <c r="L257" s="6">
        <v>86819.368637605905</v>
      </c>
      <c r="M257" s="6">
        <v>67523.127766325895</v>
      </c>
      <c r="N257" s="6">
        <v>62135.112708945897</v>
      </c>
      <c r="O257" s="13">
        <f t="shared" si="8"/>
        <v>19296.24087128001</v>
      </c>
      <c r="P257" s="13">
        <f t="shared" si="8"/>
        <v>5388.0150573799983</v>
      </c>
      <c r="Q257" s="46">
        <v>124022.400711985</v>
      </c>
      <c r="R257" s="46">
        <v>102512.76120283399</v>
      </c>
      <c r="S257" s="21">
        <f t="shared" si="9"/>
        <v>21509.639509151006</v>
      </c>
      <c r="T257" s="6"/>
      <c r="U257" s="6"/>
    </row>
    <row r="258" spans="1:21">
      <c r="A258" s="6"/>
      <c r="B258" s="49">
        <v>7</v>
      </c>
      <c r="C258" s="6"/>
      <c r="D258" s="7"/>
      <c r="E258" s="7"/>
      <c r="F258" s="6"/>
      <c r="G258" s="6"/>
      <c r="H258" s="7"/>
      <c r="I258" s="11"/>
      <c r="J258" s="7"/>
      <c r="K258" s="6"/>
      <c r="L258" s="6">
        <v>85805.422926529398</v>
      </c>
      <c r="M258" s="6">
        <v>69327.021265362593</v>
      </c>
      <c r="N258" s="6">
        <v>64204.8037027389</v>
      </c>
      <c r="O258" s="13">
        <f t="shared" si="8"/>
        <v>16478.401661166805</v>
      </c>
      <c r="P258" s="13">
        <f t="shared" si="8"/>
        <v>5122.2175626236931</v>
      </c>
      <c r="Q258" s="46">
        <v>136645.388050743</v>
      </c>
      <c r="R258" s="46">
        <v>112055.23886313201</v>
      </c>
      <c r="S258" s="21">
        <f t="shared" si="9"/>
        <v>24590.149187610994</v>
      </c>
      <c r="T258" s="6"/>
      <c r="U258" s="6"/>
    </row>
    <row r="259" spans="1:21">
      <c r="A259" t="s">
        <v>118</v>
      </c>
      <c r="B259" s="49" t="s">
        <v>119</v>
      </c>
      <c r="C259" s="6" t="s">
        <v>63</v>
      </c>
      <c r="D259" s="7">
        <v>44522</v>
      </c>
      <c r="E259" s="7">
        <v>44558</v>
      </c>
      <c r="F259" s="6">
        <v>20.2</v>
      </c>
      <c r="G259" s="6" t="s">
        <v>42</v>
      </c>
      <c r="H259" s="7">
        <v>44565</v>
      </c>
      <c r="I259" s="11"/>
      <c r="J259" s="7">
        <v>44593</v>
      </c>
      <c r="K259" s="6"/>
      <c r="L259" s="6">
        <v>128365.577406399</v>
      </c>
      <c r="M259" s="6">
        <v>99923.762080649904</v>
      </c>
      <c r="N259" s="6">
        <v>19632.409560788099</v>
      </c>
      <c r="O259" s="13">
        <f t="shared" si="8"/>
        <v>28441.815325749092</v>
      </c>
      <c r="P259" s="13">
        <f t="shared" si="8"/>
        <v>80291.352519861801</v>
      </c>
      <c r="Q259" s="46"/>
      <c r="R259" s="46"/>
      <c r="S259" s="21">
        <f t="shared" si="9"/>
        <v>0</v>
      </c>
      <c r="T259" s="6"/>
      <c r="U259" s="6"/>
    </row>
    <row r="260" spans="1:21">
      <c r="A260" s="6"/>
      <c r="B260" s="49">
        <v>11</v>
      </c>
      <c r="C260" s="6"/>
      <c r="D260" s="7"/>
      <c r="E260" s="7"/>
      <c r="F260" s="6"/>
      <c r="G260" s="6"/>
      <c r="H260" s="7"/>
      <c r="I260" s="11"/>
      <c r="J260" s="7"/>
      <c r="K260" s="6"/>
      <c r="L260" s="6">
        <v>130170.54806803</v>
      </c>
      <c r="M260" s="6">
        <v>103570.90768885599</v>
      </c>
      <c r="N260" s="6">
        <v>21452.371402320401</v>
      </c>
      <c r="O260" s="13">
        <f t="shared" si="8"/>
        <v>26599.640379174001</v>
      </c>
      <c r="P260" s="13">
        <f t="shared" si="8"/>
        <v>82118.536286535586</v>
      </c>
      <c r="Q260" s="46"/>
      <c r="R260" s="46"/>
      <c r="S260" s="21">
        <f t="shared" si="9"/>
        <v>0</v>
      </c>
      <c r="T260" s="6"/>
      <c r="U260" s="6"/>
    </row>
    <row r="261" spans="1:21">
      <c r="A261" s="6"/>
      <c r="B261" s="49" t="s">
        <v>120</v>
      </c>
      <c r="C261" s="6"/>
      <c r="D261" s="7"/>
      <c r="E261" s="7"/>
      <c r="F261" s="6"/>
      <c r="G261" s="6"/>
      <c r="H261" s="7"/>
      <c r="I261" s="11"/>
      <c r="J261" s="7"/>
      <c r="K261" s="6"/>
      <c r="L261" s="6">
        <v>45990.183785015397</v>
      </c>
      <c r="M261" s="6">
        <v>28074.896436743998</v>
      </c>
      <c r="N261" s="6">
        <v>23627.213322442101</v>
      </c>
      <c r="O261" s="13">
        <f t="shared" si="8"/>
        <v>17915.287348271399</v>
      </c>
      <c r="P261" s="13">
        <f t="shared" si="8"/>
        <v>4447.6831143018971</v>
      </c>
      <c r="Q261" s="46"/>
      <c r="R261" s="46"/>
      <c r="S261" s="21">
        <f t="shared" si="9"/>
        <v>0</v>
      </c>
      <c r="T261" s="6"/>
      <c r="U261" s="6"/>
    </row>
    <row r="262" spans="1:21">
      <c r="A262" s="6"/>
      <c r="B262" s="49">
        <v>12</v>
      </c>
      <c r="C262" s="6"/>
      <c r="D262" s="7"/>
      <c r="E262" s="7"/>
      <c r="F262" s="6"/>
      <c r="G262" s="6"/>
      <c r="H262" s="7"/>
      <c r="I262" s="11"/>
      <c r="J262" s="7"/>
      <c r="K262" s="6"/>
      <c r="L262" s="6">
        <v>45599.476425595203</v>
      </c>
      <c r="M262" s="6">
        <v>28870.826407262899</v>
      </c>
      <c r="N262" s="6">
        <v>22300.8632287746</v>
      </c>
      <c r="O262" s="13">
        <f t="shared" si="8"/>
        <v>16728.650018332304</v>
      </c>
      <c r="P262" s="13">
        <f t="shared" si="8"/>
        <v>6569.9631784882986</v>
      </c>
      <c r="Q262" s="46"/>
      <c r="R262" s="46"/>
      <c r="S262" s="21">
        <f t="shared" si="9"/>
        <v>0</v>
      </c>
      <c r="T262" s="6"/>
      <c r="U262" s="6"/>
    </row>
    <row r="263" spans="1:21">
      <c r="A263" s="6"/>
      <c r="B263" s="49" t="s">
        <v>68</v>
      </c>
      <c r="C263" s="6"/>
      <c r="D263" s="7"/>
      <c r="E263" s="7"/>
      <c r="F263" s="6"/>
      <c r="G263" s="6"/>
      <c r="H263" s="7"/>
      <c r="I263" s="11"/>
      <c r="J263" s="7"/>
      <c r="K263" s="6"/>
      <c r="L263" s="6">
        <v>97920.890814290105</v>
      </c>
      <c r="M263" s="6">
        <v>70323.306448157004</v>
      </c>
      <c r="N263" s="6">
        <v>19704.3204850857</v>
      </c>
      <c r="O263" s="13">
        <f t="shared" si="8"/>
        <v>27597.584366133102</v>
      </c>
      <c r="P263" s="13">
        <f t="shared" si="8"/>
        <v>50618.985963071304</v>
      </c>
      <c r="Q263">
        <v>58778.823419767898</v>
      </c>
      <c r="R263">
        <v>38290.2463795164</v>
      </c>
      <c r="S263" s="21">
        <f t="shared" si="9"/>
        <v>20488.577040251497</v>
      </c>
      <c r="T263" s="6"/>
      <c r="U263" s="6"/>
    </row>
    <row r="264" spans="1:21">
      <c r="A264" s="6"/>
      <c r="B264" s="49">
        <v>9</v>
      </c>
      <c r="C264" s="6"/>
      <c r="D264" s="7"/>
      <c r="E264" s="7"/>
      <c r="F264" s="6"/>
      <c r="G264" s="6"/>
      <c r="H264" s="7"/>
      <c r="I264" s="11"/>
      <c r="J264" s="7"/>
      <c r="K264" s="6"/>
      <c r="L264" s="6">
        <v>93925.287747830604</v>
      </c>
      <c r="M264" s="6">
        <v>64063.781616657303</v>
      </c>
      <c r="N264" s="6">
        <v>33421.393133713798</v>
      </c>
      <c r="O264" s="13">
        <f t="shared" si="8"/>
        <v>29861.506131173301</v>
      </c>
      <c r="P264" s="13">
        <f t="shared" si="8"/>
        <v>30642.388482943505</v>
      </c>
      <c r="Q264">
        <v>54686.385240155701</v>
      </c>
      <c r="R264">
        <v>33561.394102024104</v>
      </c>
      <c r="S264" s="21">
        <f t="shared" si="9"/>
        <v>21124.991138131598</v>
      </c>
      <c r="T264" s="6"/>
      <c r="U264" s="6"/>
    </row>
    <row r="265" spans="1:21">
      <c r="A265" t="s">
        <v>121</v>
      </c>
      <c r="B265" s="49" t="s">
        <v>122</v>
      </c>
      <c r="C265" s="6" t="s">
        <v>63</v>
      </c>
      <c r="D265" s="7">
        <v>44522</v>
      </c>
      <c r="E265" s="7">
        <v>44558</v>
      </c>
      <c r="F265" s="6">
        <v>22.6</v>
      </c>
      <c r="G265" s="6" t="s">
        <v>42</v>
      </c>
      <c r="H265" s="7">
        <v>44565</v>
      </c>
      <c r="I265" s="11"/>
      <c r="J265" s="7">
        <v>44593</v>
      </c>
      <c r="K265" s="6"/>
      <c r="L265">
        <v>62635.941430737701</v>
      </c>
      <c r="M265">
        <v>49420.182064881097</v>
      </c>
      <c r="N265">
        <v>35964.071131209901</v>
      </c>
      <c r="O265" s="13">
        <f t="shared" si="8"/>
        <v>13215.759365856604</v>
      </c>
      <c r="P265" s="13">
        <f t="shared" si="8"/>
        <v>13456.110933671196</v>
      </c>
      <c r="Q265">
        <v>57262.800485645297</v>
      </c>
      <c r="R265">
        <v>42741.424254499798</v>
      </c>
      <c r="S265" s="21">
        <f t="shared" si="9"/>
        <v>14521.376231145499</v>
      </c>
      <c r="T265" s="6"/>
      <c r="U265" s="6"/>
    </row>
    <row r="266" spans="1:21">
      <c r="A266" s="6"/>
      <c r="B266" s="49">
        <v>12</v>
      </c>
      <c r="C266" s="6"/>
      <c r="D266" s="7"/>
      <c r="E266" s="7"/>
      <c r="F266" s="6"/>
      <c r="G266" s="6"/>
      <c r="H266" s="7"/>
      <c r="I266" s="11"/>
      <c r="J266" s="7"/>
      <c r="K266" s="6"/>
      <c r="L266">
        <v>29500.601036821201</v>
      </c>
      <c r="M266">
        <v>19216.2396594046</v>
      </c>
      <c r="N266">
        <v>9456.4339169879695</v>
      </c>
      <c r="O266" s="13">
        <f t="shared" si="8"/>
        <v>10284.361377416601</v>
      </c>
      <c r="P266" s="13">
        <f t="shared" si="8"/>
        <v>9759.8057424166309</v>
      </c>
      <c r="Q266">
        <v>46867.623625701002</v>
      </c>
      <c r="R266">
        <v>33745.6689648057</v>
      </c>
      <c r="S266" s="21">
        <f t="shared" si="9"/>
        <v>13121.954660895302</v>
      </c>
      <c r="T266" s="6"/>
      <c r="U266" s="6"/>
    </row>
    <row r="267" spans="1:21">
      <c r="A267" s="6"/>
      <c r="B267" s="49" t="s">
        <v>105</v>
      </c>
      <c r="C267" s="6"/>
      <c r="D267" s="7"/>
      <c r="E267" s="7"/>
      <c r="F267" s="6"/>
      <c r="G267" s="6"/>
      <c r="H267" s="7"/>
      <c r="I267" s="11"/>
      <c r="J267" s="7"/>
      <c r="K267" s="6"/>
      <c r="L267">
        <v>25749.751172272699</v>
      </c>
      <c r="M267">
        <v>15431.2777687372</v>
      </c>
      <c r="N267">
        <v>12841.3019729848</v>
      </c>
      <c r="O267" s="13">
        <f t="shared" si="8"/>
        <v>10318.4734035355</v>
      </c>
      <c r="P267" s="13">
        <f t="shared" si="8"/>
        <v>2589.9757957523998</v>
      </c>
      <c r="Q267">
        <v>55392.871428205799</v>
      </c>
      <c r="R267">
        <v>40449.671871092098</v>
      </c>
      <c r="S267" s="21">
        <f t="shared" si="9"/>
        <v>14943.199557113701</v>
      </c>
      <c r="T267" s="6"/>
      <c r="U267" s="6"/>
    </row>
    <row r="268" spans="1:21">
      <c r="A268" s="6"/>
      <c r="B268" s="49">
        <v>8</v>
      </c>
      <c r="C268" s="6"/>
      <c r="D268" s="7"/>
      <c r="E268" s="7"/>
      <c r="F268" s="6"/>
      <c r="G268" s="6"/>
      <c r="H268" s="7"/>
      <c r="I268" s="11"/>
      <c r="J268" s="7"/>
      <c r="K268" s="6"/>
      <c r="L268">
        <v>30443.6025977385</v>
      </c>
      <c r="M268">
        <v>19000.864160596</v>
      </c>
      <c r="N268">
        <v>16464.375963947099</v>
      </c>
      <c r="O268" s="13">
        <f t="shared" si="8"/>
        <v>11442.7384371425</v>
      </c>
      <c r="P268" s="13">
        <f t="shared" si="8"/>
        <v>2536.4881966489011</v>
      </c>
      <c r="Q268">
        <v>51688.409770337399</v>
      </c>
      <c r="R268">
        <v>34568.6838481866</v>
      </c>
      <c r="S268" s="21">
        <f t="shared" si="9"/>
        <v>17119.725922150799</v>
      </c>
      <c r="T268" s="6"/>
      <c r="U268" s="6"/>
    </row>
    <row r="269" spans="1:21">
      <c r="A269" s="6"/>
      <c r="B269" s="49" t="s">
        <v>76</v>
      </c>
      <c r="C269" s="6"/>
      <c r="D269" s="7"/>
      <c r="E269" s="7"/>
      <c r="F269" s="6"/>
      <c r="G269" s="6"/>
      <c r="H269" s="7"/>
      <c r="I269" s="11"/>
      <c r="J269" s="7"/>
      <c r="K269" s="6"/>
      <c r="L269">
        <v>36613.647152179699</v>
      </c>
      <c r="M269">
        <v>21128.622252977901</v>
      </c>
      <c r="N269">
        <v>18408.9412677951</v>
      </c>
      <c r="O269" s="13">
        <f t="shared" si="8"/>
        <v>15485.024899201799</v>
      </c>
      <c r="P269" s="13">
        <f t="shared" si="8"/>
        <v>2719.6809851828002</v>
      </c>
      <c r="Q269">
        <v>47289.530486554599</v>
      </c>
      <c r="R269">
        <v>31943.190407742401</v>
      </c>
      <c r="S269" s="21">
        <f t="shared" si="9"/>
        <v>15346.340078812198</v>
      </c>
      <c r="T269" s="6"/>
      <c r="U269" s="6"/>
    </row>
    <row r="270" spans="1:21">
      <c r="A270" s="6"/>
      <c r="B270" s="49">
        <v>8</v>
      </c>
      <c r="C270" s="6"/>
      <c r="D270" s="7"/>
      <c r="E270" s="7"/>
      <c r="F270" s="6"/>
      <c r="G270" s="6"/>
      <c r="H270" s="7"/>
      <c r="I270" s="11"/>
      <c r="J270" s="7"/>
      <c r="K270" s="6"/>
      <c r="L270">
        <v>35099.968671228002</v>
      </c>
      <c r="M270">
        <v>20716.029038811601</v>
      </c>
      <c r="N270">
        <v>17974.172478246699</v>
      </c>
      <c r="O270" s="13">
        <f t="shared" si="8"/>
        <v>14383.939632416401</v>
      </c>
      <c r="P270" s="13">
        <f t="shared" si="8"/>
        <v>2741.8565605649019</v>
      </c>
      <c r="Q270">
        <v>50786.165664618798</v>
      </c>
      <c r="R270">
        <v>36695.270196504702</v>
      </c>
      <c r="S270" s="21">
        <f t="shared" si="9"/>
        <v>14090.895468114097</v>
      </c>
      <c r="T270" s="6"/>
      <c r="U270" s="6"/>
    </row>
    <row r="271" spans="1:21">
      <c r="A271" t="s">
        <v>123</v>
      </c>
      <c r="B271" s="49" t="s">
        <v>43</v>
      </c>
      <c r="C271" s="6" t="s">
        <v>63</v>
      </c>
      <c r="D271" s="7">
        <v>44522</v>
      </c>
      <c r="E271" s="7">
        <v>44558</v>
      </c>
      <c r="F271" s="6">
        <v>25.6</v>
      </c>
      <c r="G271" s="6" t="s">
        <v>42</v>
      </c>
      <c r="H271" s="7">
        <v>44565</v>
      </c>
      <c r="I271" s="11"/>
      <c r="J271" s="7">
        <v>44593</v>
      </c>
      <c r="K271" s="6"/>
      <c r="L271">
        <v>148563.41168023899</v>
      </c>
      <c r="M271">
        <v>102244.091645422</v>
      </c>
      <c r="N271">
        <v>12484.666884526099</v>
      </c>
      <c r="O271" s="13">
        <f t="shared" si="8"/>
        <v>46319.320034816992</v>
      </c>
      <c r="P271" s="13">
        <f t="shared" si="8"/>
        <v>89759.424760895898</v>
      </c>
      <c r="S271" s="21">
        <f t="shared" si="9"/>
        <v>0</v>
      </c>
      <c r="T271" s="6"/>
      <c r="U271" s="6"/>
    </row>
    <row r="272" spans="1:21">
      <c r="A272" s="6"/>
      <c r="B272" s="49">
        <v>9</v>
      </c>
      <c r="C272" s="6"/>
      <c r="D272" s="7"/>
      <c r="E272" s="7"/>
      <c r="F272" s="6"/>
      <c r="G272" s="6"/>
      <c r="H272" s="7"/>
      <c r="I272" s="11"/>
      <c r="J272" s="7"/>
      <c r="K272" s="6"/>
      <c r="L272">
        <v>169033.380877327</v>
      </c>
      <c r="M272">
        <v>124396.269089398</v>
      </c>
      <c r="N272">
        <v>13195.1672625954</v>
      </c>
      <c r="O272" s="13">
        <f t="shared" si="8"/>
        <v>44637.111787928996</v>
      </c>
      <c r="P272" s="13">
        <f t="shared" si="8"/>
        <v>111201.10182680261</v>
      </c>
      <c r="S272" s="21">
        <f t="shared" si="9"/>
        <v>0</v>
      </c>
      <c r="T272" s="6"/>
      <c r="U272" s="6"/>
    </row>
    <row r="273" spans="1:21">
      <c r="A273" s="6"/>
      <c r="B273" s="49" t="s">
        <v>82</v>
      </c>
      <c r="C273" s="6"/>
      <c r="D273" s="7"/>
      <c r="E273" s="7"/>
      <c r="F273" s="6"/>
      <c r="G273" s="6"/>
      <c r="H273" s="7"/>
      <c r="I273" s="11"/>
      <c r="J273" s="7"/>
      <c r="K273" s="6"/>
      <c r="L273">
        <v>68386.215461767599</v>
      </c>
      <c r="M273">
        <v>50675.229275500897</v>
      </c>
      <c r="N273">
        <v>31652.272197014601</v>
      </c>
      <c r="O273" s="13">
        <f t="shared" si="8"/>
        <v>17710.986186266702</v>
      </c>
      <c r="P273" s="13">
        <f t="shared" si="8"/>
        <v>19022.957078486295</v>
      </c>
      <c r="Q273">
        <v>27971.722727060202</v>
      </c>
      <c r="R273">
        <v>10220.733222995899</v>
      </c>
      <c r="S273" s="21">
        <f t="shared" si="9"/>
        <v>17750.989504064302</v>
      </c>
      <c r="T273" s="6"/>
      <c r="U273" s="6"/>
    </row>
    <row r="274" spans="1:21">
      <c r="A274" s="6"/>
      <c r="B274" s="49">
        <v>8</v>
      </c>
      <c r="C274" s="6"/>
      <c r="D274" s="7"/>
      <c r="E274" s="7"/>
      <c r="F274" s="6"/>
      <c r="G274" s="6"/>
      <c r="H274" s="7"/>
      <c r="I274" s="11"/>
      <c r="J274" s="7"/>
      <c r="K274" s="6"/>
      <c r="L274">
        <v>63745.961190140399</v>
      </c>
      <c r="M274">
        <v>44695.062484146802</v>
      </c>
      <c r="N274">
        <v>27041.5107520784</v>
      </c>
      <c r="O274" s="13">
        <f t="shared" si="8"/>
        <v>19050.898705993597</v>
      </c>
      <c r="P274" s="13">
        <f t="shared" si="8"/>
        <v>17653.551732068401</v>
      </c>
      <c r="Q274">
        <v>70626.613928031395</v>
      </c>
      <c r="R274">
        <v>52263.7191736854</v>
      </c>
      <c r="S274" s="21">
        <f t="shared" si="9"/>
        <v>18362.894754345994</v>
      </c>
      <c r="T274" s="6"/>
      <c r="U274" s="6"/>
    </row>
    <row r="275" spans="1:21">
      <c r="A275" s="6"/>
      <c r="B275" s="49" t="s">
        <v>93</v>
      </c>
      <c r="C275" s="6"/>
      <c r="D275" s="7"/>
      <c r="E275" s="7"/>
      <c r="F275" s="6"/>
      <c r="G275" s="6"/>
      <c r="H275" s="7"/>
      <c r="I275" s="11"/>
      <c r="J275" s="7"/>
      <c r="K275" s="6"/>
      <c r="L275">
        <v>46288.023229482103</v>
      </c>
      <c r="M275">
        <v>28492.5620785582</v>
      </c>
      <c r="N275">
        <v>24263.068448299298</v>
      </c>
      <c r="O275" s="13">
        <f t="shared" si="8"/>
        <v>17795.461150923904</v>
      </c>
      <c r="P275" s="13">
        <f t="shared" si="8"/>
        <v>4229.4936302589012</v>
      </c>
      <c r="Q275">
        <v>51164.770480494502</v>
      </c>
      <c r="R275">
        <v>31700.6012797443</v>
      </c>
      <c r="S275" s="21">
        <f t="shared" si="9"/>
        <v>19464.169200750202</v>
      </c>
      <c r="T275" s="6"/>
      <c r="U275" s="6"/>
    </row>
    <row r="276" spans="1:21">
      <c r="A276" s="6"/>
      <c r="B276" s="49">
        <v>9</v>
      </c>
      <c r="C276" s="6"/>
      <c r="D276" s="7"/>
      <c r="E276" s="7"/>
      <c r="F276" s="6"/>
      <c r="G276" s="6"/>
      <c r="H276" s="7"/>
      <c r="I276" s="11"/>
      <c r="J276" s="7"/>
      <c r="K276" s="6"/>
      <c r="L276">
        <v>46289.128324001002</v>
      </c>
      <c r="M276">
        <v>27249.371601745101</v>
      </c>
      <c r="N276">
        <v>23673.488988733501</v>
      </c>
      <c r="O276" s="13">
        <f t="shared" si="8"/>
        <v>19039.756722255901</v>
      </c>
      <c r="P276" s="13">
        <f t="shared" si="8"/>
        <v>3575.8826130115995</v>
      </c>
      <c r="Q276">
        <v>41216.017170942498</v>
      </c>
      <c r="R276">
        <v>22262.5797799135</v>
      </c>
      <c r="S276" s="21">
        <f t="shared" si="9"/>
        <v>18953.437391028998</v>
      </c>
      <c r="T276" s="6"/>
      <c r="U276" s="6"/>
    </row>
    <row r="277" spans="1:21">
      <c r="A277" t="s">
        <v>124</v>
      </c>
      <c r="B277" s="49" t="s">
        <v>62</v>
      </c>
      <c r="C277" s="6" t="s">
        <v>26</v>
      </c>
      <c r="D277" s="7">
        <v>44522</v>
      </c>
      <c r="E277" s="7">
        <v>44558</v>
      </c>
      <c r="F277" s="6">
        <v>20.9</v>
      </c>
      <c r="G277" s="6" t="s">
        <v>125</v>
      </c>
      <c r="H277" s="7">
        <v>44565</v>
      </c>
      <c r="I277" s="11"/>
      <c r="J277" s="7">
        <v>44593</v>
      </c>
      <c r="K277" s="6"/>
      <c r="L277">
        <v>196063.75794357501</v>
      </c>
      <c r="M277">
        <v>128167.350188449</v>
      </c>
      <c r="N277">
        <v>11794.440295576</v>
      </c>
      <c r="O277" s="13">
        <f t="shared" si="8"/>
        <v>67896.407755126012</v>
      </c>
      <c r="P277" s="13">
        <f t="shared" si="8"/>
        <v>116372.90989287299</v>
      </c>
      <c r="Q277">
        <v>44315.337308366303</v>
      </c>
      <c r="R277">
        <v>26813.6014312849</v>
      </c>
      <c r="S277" s="21">
        <f t="shared" si="9"/>
        <v>17501.735877081403</v>
      </c>
      <c r="T277" s="6"/>
      <c r="U277" s="6"/>
    </row>
    <row r="278" spans="1:21">
      <c r="A278" s="6"/>
      <c r="B278" s="49">
        <v>7</v>
      </c>
      <c r="C278" s="6"/>
      <c r="D278" s="7"/>
      <c r="E278" s="7"/>
      <c r="F278" s="6"/>
      <c r="G278" s="6"/>
      <c r="H278" s="7"/>
      <c r="I278" s="11"/>
      <c r="J278" s="7"/>
      <c r="K278" s="6"/>
      <c r="L278">
        <v>195505.59357793801</v>
      </c>
      <c r="M278">
        <v>126769.449563695</v>
      </c>
      <c r="N278">
        <v>17756.436442673199</v>
      </c>
      <c r="O278" s="13">
        <f t="shared" si="8"/>
        <v>68736.144014243007</v>
      </c>
      <c r="P278" s="13">
        <f t="shared" si="8"/>
        <v>109013.0131210218</v>
      </c>
      <c r="Q278">
        <v>38187.861693632804</v>
      </c>
      <c r="R278">
        <v>20878.099580902599</v>
      </c>
      <c r="S278" s="21">
        <f t="shared" si="9"/>
        <v>17309.762112730205</v>
      </c>
      <c r="T278" s="6"/>
      <c r="U278" s="6"/>
    </row>
    <row r="279" spans="1:21">
      <c r="A279" s="6"/>
      <c r="B279" s="49" t="s">
        <v>82</v>
      </c>
      <c r="C279" s="6"/>
      <c r="D279" s="7"/>
      <c r="E279" s="7"/>
      <c r="F279" s="6"/>
      <c r="G279" s="6"/>
      <c r="H279" s="7"/>
      <c r="I279" s="11"/>
      <c r="J279" s="7"/>
      <c r="K279" s="6"/>
      <c r="L279">
        <v>111582.335771324</v>
      </c>
      <c r="M279">
        <v>84242.998826456504</v>
      </c>
      <c r="N279">
        <v>25637.359135007799</v>
      </c>
      <c r="O279" s="13">
        <f t="shared" si="8"/>
        <v>27339.336944867493</v>
      </c>
      <c r="P279" s="13">
        <f t="shared" si="8"/>
        <v>58605.639691448705</v>
      </c>
      <c r="Q279">
        <v>78973.575552762893</v>
      </c>
      <c r="R279">
        <v>55184.445294016499</v>
      </c>
      <c r="S279" s="21">
        <f t="shared" si="9"/>
        <v>23789.130258746394</v>
      </c>
      <c r="T279" s="6"/>
      <c r="U279" s="6"/>
    </row>
    <row r="280" spans="1:21">
      <c r="A280" s="6"/>
      <c r="B280" s="49">
        <v>8</v>
      </c>
      <c r="C280" s="6"/>
      <c r="D280" s="7"/>
      <c r="E280" s="7"/>
      <c r="F280" s="6"/>
      <c r="G280" s="6"/>
      <c r="H280" s="7"/>
      <c r="I280" s="11"/>
      <c r="J280" s="7"/>
      <c r="K280" s="6"/>
      <c r="L280">
        <v>114377.26669749701</v>
      </c>
      <c r="M280">
        <v>86766.7850881458</v>
      </c>
      <c r="N280">
        <v>27307.327868793898</v>
      </c>
      <c r="O280" s="13">
        <f t="shared" si="8"/>
        <v>27610.481609351205</v>
      </c>
      <c r="P280" s="13">
        <f t="shared" si="8"/>
        <v>59459.457219351898</v>
      </c>
      <c r="Q280">
        <v>68720.985832803097</v>
      </c>
      <c r="R280">
        <v>46022.092350861902</v>
      </c>
      <c r="S280" s="21">
        <f t="shared" si="9"/>
        <v>22698.893481941195</v>
      </c>
      <c r="T280" s="6"/>
      <c r="U280" s="6"/>
    </row>
    <row r="281" spans="1:21">
      <c r="A281" s="6"/>
      <c r="B281" s="49" t="s">
        <v>126</v>
      </c>
      <c r="C281" s="6"/>
      <c r="D281" s="7"/>
      <c r="E281" s="7"/>
      <c r="F281" s="6"/>
      <c r="G281" s="6"/>
      <c r="H281" s="7"/>
      <c r="I281" s="11"/>
      <c r="J281" s="7"/>
      <c r="K281" s="6"/>
      <c r="L281">
        <v>89045.038577609594</v>
      </c>
      <c r="M281">
        <v>67169.898127386303</v>
      </c>
      <c r="N281">
        <v>51610.743810957298</v>
      </c>
      <c r="O281" s="13">
        <f t="shared" si="8"/>
        <v>21875.140450223291</v>
      </c>
      <c r="P281" s="13">
        <f t="shared" si="8"/>
        <v>15559.154316429005</v>
      </c>
      <c r="Q281">
        <v>57606.466649371003</v>
      </c>
      <c r="R281">
        <v>33803.381656737401</v>
      </c>
      <c r="S281" s="21">
        <f t="shared" si="9"/>
        <v>23803.084992633601</v>
      </c>
      <c r="T281" s="6"/>
      <c r="U281" s="6"/>
    </row>
    <row r="282" spans="1:21">
      <c r="A282" s="6"/>
      <c r="B282" s="49">
        <v>11</v>
      </c>
      <c r="C282" s="6"/>
      <c r="D282" s="7"/>
      <c r="E282" s="7"/>
      <c r="F282" s="6"/>
      <c r="G282" s="6"/>
      <c r="H282" s="7"/>
      <c r="I282" s="11"/>
      <c r="J282" s="7"/>
      <c r="K282" s="6"/>
      <c r="L282">
        <v>88049.633133266005</v>
      </c>
      <c r="M282">
        <v>66930.491596338295</v>
      </c>
      <c r="N282">
        <v>50638.6314835464</v>
      </c>
      <c r="O282" s="13">
        <f t="shared" si="8"/>
        <v>21119.141536927709</v>
      </c>
      <c r="P282" s="13">
        <f t="shared" si="8"/>
        <v>16291.860112791896</v>
      </c>
      <c r="Q282">
        <v>76362.638524728405</v>
      </c>
      <c r="R282">
        <v>47889.916452952697</v>
      </c>
      <c r="S282" s="21">
        <f t="shared" si="9"/>
        <v>28472.722071775708</v>
      </c>
      <c r="T282" s="6"/>
      <c r="U282" s="6"/>
    </row>
    <row r="283" spans="1:21">
      <c r="A283" t="s">
        <v>127</v>
      </c>
      <c r="B283" s="49" t="s">
        <v>128</v>
      </c>
      <c r="C283" s="6" t="s">
        <v>26</v>
      </c>
      <c r="D283" s="7">
        <v>44522</v>
      </c>
      <c r="E283" s="7">
        <v>44558</v>
      </c>
      <c r="F283" s="6">
        <v>26.6</v>
      </c>
      <c r="G283" s="6" t="s">
        <v>125</v>
      </c>
      <c r="H283" s="7">
        <v>44565</v>
      </c>
      <c r="I283" s="11"/>
      <c r="J283" s="7">
        <v>44593</v>
      </c>
      <c r="K283" s="6"/>
      <c r="L283">
        <v>99774.276458467197</v>
      </c>
      <c r="M283">
        <v>84216.502967096705</v>
      </c>
      <c r="N283">
        <v>15532.7207627893</v>
      </c>
      <c r="O283" s="13">
        <f t="shared" ref="O283:P346" si="10">L283-M283</f>
        <v>15557.773491370492</v>
      </c>
      <c r="P283" s="13">
        <f t="shared" si="10"/>
        <v>68683.782204307412</v>
      </c>
      <c r="Q283">
        <v>55554.317373202997</v>
      </c>
      <c r="R283">
        <v>36147.133290706501</v>
      </c>
      <c r="S283" s="21">
        <f t="shared" si="9"/>
        <v>19407.184082496497</v>
      </c>
      <c r="T283" s="6"/>
      <c r="U283" s="6"/>
    </row>
    <row r="284" spans="1:21">
      <c r="B284" s="49">
        <v>12</v>
      </c>
      <c r="C284" s="6"/>
      <c r="D284" s="7"/>
      <c r="E284" s="7"/>
      <c r="F284" s="6"/>
      <c r="G284" s="6"/>
      <c r="H284" s="7"/>
      <c r="I284" s="11"/>
      <c r="J284" s="7"/>
      <c r="K284" s="6"/>
      <c r="L284">
        <v>102358.547394252</v>
      </c>
      <c r="M284">
        <v>86543.659549299802</v>
      </c>
      <c r="N284">
        <v>15801.0183635583</v>
      </c>
      <c r="O284" s="13">
        <f t="shared" si="10"/>
        <v>15814.887844952202</v>
      </c>
      <c r="P284" s="13">
        <f t="shared" si="10"/>
        <v>70742.641185741508</v>
      </c>
      <c r="Q284">
        <v>67034.773773902896</v>
      </c>
      <c r="R284">
        <v>48996.403517752202</v>
      </c>
      <c r="S284" s="21">
        <f t="shared" si="9"/>
        <v>18038.370256150694</v>
      </c>
      <c r="T284" s="6"/>
      <c r="U284" s="6"/>
    </row>
    <row r="285" spans="1:21">
      <c r="B285" s="49" t="s">
        <v>66</v>
      </c>
      <c r="C285" s="6"/>
      <c r="D285" s="7"/>
      <c r="E285" s="7"/>
      <c r="F285" s="6"/>
      <c r="G285" s="6"/>
      <c r="H285" s="7"/>
      <c r="I285" s="11"/>
      <c r="J285" s="7"/>
      <c r="K285" s="6"/>
      <c r="L285">
        <v>97184.520796985205</v>
      </c>
      <c r="M285">
        <v>78868.629633191798</v>
      </c>
      <c r="N285">
        <v>25803.4060770703</v>
      </c>
      <c r="O285" s="13">
        <f t="shared" si="10"/>
        <v>18315.891163793407</v>
      </c>
      <c r="P285" s="13">
        <f t="shared" si="10"/>
        <v>53065.223556121498</v>
      </c>
      <c r="Q285">
        <v>81952.378758871899</v>
      </c>
      <c r="R285">
        <v>64034.704720626003</v>
      </c>
      <c r="S285" s="21">
        <f t="shared" si="9"/>
        <v>17917.674038245896</v>
      </c>
      <c r="T285" s="6"/>
      <c r="U285" s="6"/>
    </row>
    <row r="286" spans="1:21">
      <c r="B286" s="49">
        <v>9</v>
      </c>
      <c r="C286" s="6"/>
      <c r="D286" s="7"/>
      <c r="E286" s="7"/>
      <c r="F286" s="6"/>
      <c r="G286" s="6"/>
      <c r="H286" s="7"/>
      <c r="I286" s="11"/>
      <c r="J286" s="7"/>
      <c r="K286" s="6"/>
      <c r="L286">
        <v>96097.437054882001</v>
      </c>
      <c r="M286">
        <v>76020.401711661601</v>
      </c>
      <c r="N286">
        <v>20804.9368252733</v>
      </c>
      <c r="O286" s="13">
        <f t="shared" si="10"/>
        <v>20077.035343220399</v>
      </c>
      <c r="P286" s="13">
        <f t="shared" si="10"/>
        <v>55215.464886388305</v>
      </c>
      <c r="Q286">
        <v>79440.821708550095</v>
      </c>
      <c r="R286">
        <v>62000.250347806701</v>
      </c>
      <c r="S286" s="21">
        <f t="shared" si="9"/>
        <v>17440.571360743394</v>
      </c>
      <c r="T286" s="6"/>
      <c r="U286" s="6"/>
    </row>
    <row r="287" spans="1:21">
      <c r="B287" s="49" t="s">
        <v>52</v>
      </c>
      <c r="C287" s="6"/>
      <c r="D287" s="7"/>
      <c r="E287" s="7"/>
      <c r="F287" s="6"/>
      <c r="G287" s="6"/>
      <c r="H287" s="7"/>
      <c r="I287" s="11"/>
      <c r="J287" s="7"/>
      <c r="K287" s="6"/>
      <c r="L287">
        <v>129474.61248047699</v>
      </c>
      <c r="M287">
        <v>99329.2830202818</v>
      </c>
      <c r="N287">
        <v>47678.102910663103</v>
      </c>
      <c r="O287" s="13">
        <f t="shared" si="10"/>
        <v>30145.329460195193</v>
      </c>
      <c r="P287" s="13">
        <f t="shared" si="10"/>
        <v>51651.180109618697</v>
      </c>
      <c r="Q287">
        <v>81193.704111436804</v>
      </c>
      <c r="R287">
        <v>60238.787139619802</v>
      </c>
      <c r="S287" s="21">
        <f t="shared" si="9"/>
        <v>20954.916971817001</v>
      </c>
      <c r="T287" s="6"/>
      <c r="U287" s="6"/>
    </row>
    <row r="288" spans="1:21">
      <c r="B288" s="49">
        <v>7</v>
      </c>
      <c r="C288" s="6"/>
      <c r="D288" s="7"/>
      <c r="E288" s="7"/>
      <c r="F288" s="6"/>
      <c r="G288" s="6"/>
      <c r="H288" s="7"/>
      <c r="I288" s="11"/>
      <c r="J288" s="7"/>
      <c r="K288" s="6"/>
      <c r="L288">
        <v>132566.00318745401</v>
      </c>
      <c r="M288">
        <v>106742.817126699</v>
      </c>
      <c r="N288">
        <v>50967.000821560097</v>
      </c>
      <c r="O288" s="13">
        <f t="shared" si="10"/>
        <v>25823.186060755019</v>
      </c>
      <c r="P288" s="13">
        <f t="shared" si="10"/>
        <v>55775.816305138898</v>
      </c>
      <c r="Q288">
        <v>78663.964763969794</v>
      </c>
      <c r="R288">
        <v>59136.659201315597</v>
      </c>
      <c r="S288" s="21">
        <f t="shared" si="9"/>
        <v>19527.305562654197</v>
      </c>
      <c r="T288" s="6"/>
      <c r="U288" s="6"/>
    </row>
    <row r="289" spans="1:21">
      <c r="A289" t="s">
        <v>129</v>
      </c>
      <c r="B289" s="49" t="s">
        <v>78</v>
      </c>
      <c r="C289" s="6" t="s">
        <v>26</v>
      </c>
      <c r="D289" s="7">
        <v>44522</v>
      </c>
      <c r="E289" s="7">
        <v>44558</v>
      </c>
      <c r="F289" s="6">
        <v>27.4</v>
      </c>
      <c r="G289" s="6" t="s">
        <v>125</v>
      </c>
      <c r="H289" s="7">
        <v>44565</v>
      </c>
      <c r="I289" s="11"/>
      <c r="J289" s="7">
        <v>44593</v>
      </c>
      <c r="K289" s="6"/>
      <c r="L289">
        <v>158184.022794435</v>
      </c>
      <c r="M289">
        <v>116219.828425888</v>
      </c>
      <c r="N289">
        <v>11885.3318005117</v>
      </c>
      <c r="O289" s="13">
        <f t="shared" si="10"/>
        <v>41964.194368547003</v>
      </c>
      <c r="P289" s="13">
        <f t="shared" si="10"/>
        <v>104334.4966253763</v>
      </c>
      <c r="Q289">
        <v>49272.746490637503</v>
      </c>
      <c r="R289">
        <v>35150.736119083303</v>
      </c>
      <c r="S289" s="21">
        <f t="shared" si="9"/>
        <v>14122.010371554199</v>
      </c>
      <c r="T289" s="6"/>
      <c r="U289" s="6"/>
    </row>
    <row r="290" spans="1:21">
      <c r="A290" s="6"/>
      <c r="B290" s="49">
        <v>8</v>
      </c>
      <c r="C290" s="6"/>
      <c r="D290" s="7"/>
      <c r="E290" s="7"/>
      <c r="F290" s="6"/>
      <c r="G290" s="6"/>
      <c r="H290" s="7"/>
      <c r="I290" s="11"/>
      <c r="J290" s="7"/>
      <c r="K290" s="6"/>
      <c r="L290">
        <v>155865.13240718501</v>
      </c>
      <c r="M290">
        <v>116199.578588327</v>
      </c>
      <c r="N290">
        <v>15415.9165076304</v>
      </c>
      <c r="O290" s="13">
        <f t="shared" si="10"/>
        <v>39665.55381885801</v>
      </c>
      <c r="P290" s="13">
        <f t="shared" si="10"/>
        <v>100783.66208069659</v>
      </c>
      <c r="Q290">
        <v>48481.742456029999</v>
      </c>
      <c r="R290">
        <v>32600.4895031085</v>
      </c>
      <c r="S290" s="21">
        <f t="shared" si="9"/>
        <v>15881.252952921499</v>
      </c>
      <c r="T290" s="6"/>
      <c r="U290" s="6"/>
    </row>
    <row r="291" spans="1:21">
      <c r="A291" s="6"/>
      <c r="B291" s="49" t="s">
        <v>66</v>
      </c>
      <c r="C291" s="6"/>
      <c r="D291" s="7"/>
      <c r="E291" s="7"/>
      <c r="F291" s="6"/>
      <c r="G291" s="6"/>
      <c r="H291" s="7"/>
      <c r="I291" s="11"/>
      <c r="J291" s="7"/>
      <c r="K291" s="6"/>
      <c r="L291">
        <v>123769.13279355101</v>
      </c>
      <c r="M291">
        <v>85896.312548714006</v>
      </c>
      <c r="N291">
        <v>1219.0779509290701</v>
      </c>
      <c r="O291" s="13">
        <f t="shared" si="10"/>
        <v>37872.820244836999</v>
      </c>
      <c r="P291" s="13">
        <f t="shared" si="10"/>
        <v>84677.234597784933</v>
      </c>
      <c r="Q291">
        <v>69741.328610629906</v>
      </c>
      <c r="R291">
        <v>53241.701361967702</v>
      </c>
      <c r="S291" s="21">
        <f t="shared" si="9"/>
        <v>16499.627248662204</v>
      </c>
      <c r="T291" s="6"/>
      <c r="U291" s="6"/>
    </row>
    <row r="292" spans="1:21">
      <c r="A292" s="6"/>
      <c r="B292" s="49">
        <v>9</v>
      </c>
      <c r="C292" s="6"/>
      <c r="D292" s="7"/>
      <c r="E292" s="7"/>
      <c r="F292" s="6"/>
      <c r="G292" s="6"/>
      <c r="H292" s="7"/>
      <c r="I292" s="11"/>
      <c r="J292" s="7"/>
      <c r="K292" s="6"/>
      <c r="L292">
        <v>128404.48698689201</v>
      </c>
      <c r="M292">
        <v>89286.856418644704</v>
      </c>
      <c r="N292">
        <v>1784.02182078296</v>
      </c>
      <c r="O292" s="13">
        <f t="shared" si="10"/>
        <v>39117.630568247303</v>
      </c>
      <c r="P292" s="13">
        <f t="shared" si="10"/>
        <v>87502.834597861744</v>
      </c>
      <c r="Q292">
        <v>73833.709311537707</v>
      </c>
      <c r="R292">
        <v>56619.250524606599</v>
      </c>
      <c r="S292" s="21">
        <f t="shared" ref="S292:S355" si="11">Q292-R292</f>
        <v>17214.458786931107</v>
      </c>
      <c r="T292" s="6"/>
      <c r="U292" s="6"/>
    </row>
    <row r="293" spans="1:21">
      <c r="A293" s="6"/>
      <c r="B293" s="49" t="s">
        <v>52</v>
      </c>
      <c r="C293" s="6"/>
      <c r="D293" s="7"/>
      <c r="E293" s="7"/>
      <c r="F293" s="6"/>
      <c r="G293" s="6"/>
      <c r="H293" s="7"/>
      <c r="I293" s="11"/>
      <c r="J293" s="7"/>
      <c r="K293" s="6"/>
      <c r="L293">
        <v>135915.49924149999</v>
      </c>
      <c r="M293">
        <v>95082.815764773099</v>
      </c>
      <c r="N293">
        <v>2323.3106152994501</v>
      </c>
      <c r="O293" s="13">
        <f t="shared" si="10"/>
        <v>40832.683476726888</v>
      </c>
      <c r="P293" s="13">
        <f t="shared" si="10"/>
        <v>92759.505149473654</v>
      </c>
      <c r="Q293">
        <v>94900.809924457702</v>
      </c>
      <c r="R293">
        <v>74513.195648762106</v>
      </c>
      <c r="S293" s="21">
        <f t="shared" si="11"/>
        <v>20387.614275695596</v>
      </c>
      <c r="T293" s="6"/>
      <c r="U293" s="6"/>
    </row>
    <row r="294" spans="1:21">
      <c r="A294" s="6"/>
      <c r="B294" s="49">
        <v>8</v>
      </c>
      <c r="C294" s="6"/>
      <c r="D294" s="7"/>
      <c r="E294" s="7"/>
      <c r="F294" s="6"/>
      <c r="G294" s="6"/>
      <c r="H294" s="7"/>
      <c r="I294" s="11"/>
      <c r="J294" s="7"/>
      <c r="K294" s="6"/>
      <c r="L294">
        <v>130100.745475723</v>
      </c>
      <c r="M294">
        <v>89373.345119396807</v>
      </c>
      <c r="N294">
        <v>4189.9171678228004</v>
      </c>
      <c r="O294" s="13">
        <f t="shared" si="10"/>
        <v>40727.400356326194</v>
      </c>
      <c r="P294" s="13">
        <f t="shared" si="10"/>
        <v>85183.427951574005</v>
      </c>
      <c r="Q294">
        <v>88063.914847119304</v>
      </c>
      <c r="R294">
        <v>68981.835356993906</v>
      </c>
      <c r="S294" s="21">
        <f t="shared" si="11"/>
        <v>19082.079490125398</v>
      </c>
      <c r="T294" s="6"/>
      <c r="U294" s="6"/>
    </row>
    <row r="295" spans="1:21">
      <c r="A295" t="s">
        <v>130</v>
      </c>
      <c r="B295" s="49" t="s">
        <v>80</v>
      </c>
      <c r="C295" s="6" t="s">
        <v>26</v>
      </c>
      <c r="D295" s="7">
        <v>44537</v>
      </c>
      <c r="E295" s="7">
        <v>44575</v>
      </c>
      <c r="F295" s="6">
        <v>28.1</v>
      </c>
      <c r="G295" s="6" t="s">
        <v>42</v>
      </c>
      <c r="H295" s="7">
        <v>44582</v>
      </c>
      <c r="I295" s="11"/>
      <c r="J295" s="7">
        <v>44610</v>
      </c>
      <c r="K295" s="6"/>
      <c r="L295">
        <v>100215.836089591</v>
      </c>
      <c r="M295">
        <v>68641.057662817097</v>
      </c>
      <c r="N295">
        <v>42132.086597044901</v>
      </c>
      <c r="O295" s="13">
        <f t="shared" si="10"/>
        <v>31574.778426773904</v>
      </c>
      <c r="P295" s="13">
        <f t="shared" si="10"/>
        <v>26508.971065772195</v>
      </c>
      <c r="S295" s="21">
        <f t="shared" si="11"/>
        <v>0</v>
      </c>
      <c r="T295" s="6"/>
      <c r="U295" s="6"/>
    </row>
    <row r="296" spans="1:21">
      <c r="A296" s="6"/>
      <c r="B296" s="49">
        <v>12</v>
      </c>
      <c r="C296" s="6"/>
      <c r="D296" s="7"/>
      <c r="E296" s="7"/>
      <c r="F296" s="6"/>
      <c r="G296" s="6"/>
      <c r="H296" s="7"/>
      <c r="I296" s="11"/>
      <c r="J296" s="7"/>
      <c r="K296" s="6"/>
      <c r="L296">
        <v>82257.333663186102</v>
      </c>
      <c r="M296">
        <v>57994.600690842803</v>
      </c>
      <c r="N296">
        <v>34109.513480176298</v>
      </c>
      <c r="O296" s="13">
        <f t="shared" si="10"/>
        <v>24262.732972343299</v>
      </c>
      <c r="P296" s="13">
        <f t="shared" si="10"/>
        <v>23885.087210666505</v>
      </c>
      <c r="S296" s="21">
        <f t="shared" si="11"/>
        <v>0</v>
      </c>
      <c r="T296" s="6"/>
      <c r="U296" s="6"/>
    </row>
    <row r="297" spans="1:21">
      <c r="A297" s="6"/>
      <c r="B297" s="49" t="s">
        <v>33</v>
      </c>
      <c r="C297" s="6"/>
      <c r="D297" s="7"/>
      <c r="E297" s="7"/>
      <c r="F297" s="6"/>
      <c r="G297" s="6"/>
      <c r="H297" s="7"/>
      <c r="I297" s="11"/>
      <c r="J297" s="7"/>
      <c r="K297" s="6"/>
      <c r="L297">
        <v>44181.349580490802</v>
      </c>
      <c r="M297">
        <v>26612.4864852141</v>
      </c>
      <c r="N297">
        <v>23205.794198690699</v>
      </c>
      <c r="O297" s="13">
        <f t="shared" si="10"/>
        <v>17568.863095276702</v>
      </c>
      <c r="P297" s="13">
        <f t="shared" si="10"/>
        <v>3406.692286523401</v>
      </c>
      <c r="Q297">
        <v>66729.115545248802</v>
      </c>
      <c r="R297">
        <v>47024.926775870503</v>
      </c>
      <c r="S297" s="21">
        <f t="shared" si="11"/>
        <v>19704.188769378299</v>
      </c>
      <c r="T297" s="6"/>
      <c r="U297" s="6"/>
    </row>
    <row r="298" spans="1:21">
      <c r="A298" s="6"/>
      <c r="B298" s="49">
        <v>12</v>
      </c>
      <c r="C298" s="6"/>
      <c r="D298" s="7"/>
      <c r="E298" s="7"/>
      <c r="F298" s="6"/>
      <c r="G298" s="6"/>
      <c r="H298" s="7"/>
      <c r="I298" s="11"/>
      <c r="J298" s="7"/>
      <c r="K298" s="6"/>
      <c r="L298">
        <v>45113.701935732599</v>
      </c>
      <c r="M298">
        <v>28682.211373942799</v>
      </c>
      <c r="N298">
        <v>24752.4395828212</v>
      </c>
      <c r="O298" s="13">
        <f t="shared" si="10"/>
        <v>16431.4905617898</v>
      </c>
      <c r="P298" s="13">
        <f t="shared" si="10"/>
        <v>3929.7717911215987</v>
      </c>
      <c r="Q298">
        <v>58293.568996420901</v>
      </c>
      <c r="R298">
        <v>40297.799363534701</v>
      </c>
      <c r="S298" s="21">
        <f t="shared" si="11"/>
        <v>17995.7696328862</v>
      </c>
      <c r="T298" s="6"/>
      <c r="U298" s="6"/>
    </row>
    <row r="299" spans="1:21">
      <c r="A299" s="6"/>
      <c r="B299" s="49" t="s">
        <v>69</v>
      </c>
      <c r="C299" s="6"/>
      <c r="D299" s="7"/>
      <c r="E299" s="7"/>
      <c r="F299" s="6"/>
      <c r="G299" s="6"/>
      <c r="H299" s="7"/>
      <c r="I299" s="11"/>
      <c r="J299" s="7"/>
      <c r="K299" s="6"/>
      <c r="L299">
        <v>48309.171263984303</v>
      </c>
      <c r="M299">
        <v>31261.431532730501</v>
      </c>
      <c r="N299">
        <v>28516.837461842199</v>
      </c>
      <c r="O299" s="13">
        <f t="shared" si="10"/>
        <v>17047.739731253801</v>
      </c>
      <c r="P299" s="13">
        <f t="shared" si="10"/>
        <v>2744.5940708883027</v>
      </c>
      <c r="Q299">
        <v>70138.016281091303</v>
      </c>
      <c r="R299">
        <v>50528.220766391503</v>
      </c>
      <c r="S299" s="21">
        <f t="shared" si="11"/>
        <v>19609.795514699799</v>
      </c>
      <c r="T299" s="6"/>
      <c r="U299" s="6"/>
    </row>
    <row r="300" spans="1:21">
      <c r="A300" s="6"/>
      <c r="B300" s="49">
        <v>12</v>
      </c>
      <c r="C300" s="6"/>
      <c r="D300" s="7"/>
      <c r="E300" s="7"/>
      <c r="F300" s="6"/>
      <c r="G300" s="6"/>
      <c r="H300" s="7"/>
      <c r="I300" s="11"/>
      <c r="J300" s="7"/>
      <c r="K300" s="6"/>
      <c r="L300">
        <v>49547.879535426902</v>
      </c>
      <c r="M300">
        <v>33312.084813532798</v>
      </c>
      <c r="N300">
        <v>30023.271979639601</v>
      </c>
      <c r="O300" s="13">
        <f t="shared" si="10"/>
        <v>16235.794721894104</v>
      </c>
      <c r="P300" s="13">
        <f t="shared" si="10"/>
        <v>3288.8128338931965</v>
      </c>
      <c r="Q300">
        <v>67806.5658886046</v>
      </c>
      <c r="R300">
        <v>44813.655854533201</v>
      </c>
      <c r="S300" s="21">
        <f t="shared" si="11"/>
        <v>22992.910034071399</v>
      </c>
      <c r="T300" s="6"/>
      <c r="U300" s="6"/>
    </row>
    <row r="301" spans="1:21">
      <c r="A301" t="s">
        <v>131</v>
      </c>
      <c r="B301" s="49" t="s">
        <v>55</v>
      </c>
      <c r="C301" s="6" t="s">
        <v>26</v>
      </c>
      <c r="D301" s="7">
        <v>44537</v>
      </c>
      <c r="E301" s="7">
        <v>44575</v>
      </c>
      <c r="F301" s="6">
        <v>21.3</v>
      </c>
      <c r="G301" s="6" t="s">
        <v>42</v>
      </c>
      <c r="H301" s="7">
        <v>44582</v>
      </c>
      <c r="I301" s="11"/>
      <c r="J301" s="7">
        <v>44610</v>
      </c>
      <c r="K301" s="6"/>
      <c r="L301">
        <v>97765.177291465297</v>
      </c>
      <c r="M301">
        <v>67708.868855451903</v>
      </c>
      <c r="N301">
        <v>22075.986943376902</v>
      </c>
      <c r="O301" s="13">
        <f t="shared" si="10"/>
        <v>30056.308436013394</v>
      </c>
      <c r="P301" s="13">
        <f t="shared" si="10"/>
        <v>45632.881912074998</v>
      </c>
      <c r="Q301">
        <v>87184.208859944396</v>
      </c>
      <c r="R301">
        <v>68296.159604887696</v>
      </c>
      <c r="S301" s="21">
        <f t="shared" si="11"/>
        <v>18888.0492550567</v>
      </c>
      <c r="T301" s="6"/>
      <c r="U301" s="6"/>
    </row>
    <row r="302" spans="1:21">
      <c r="A302" s="6"/>
      <c r="B302" s="49">
        <v>6</v>
      </c>
      <c r="C302" s="6"/>
      <c r="D302" s="7"/>
      <c r="E302" s="7"/>
      <c r="F302" s="6"/>
      <c r="G302" s="6"/>
      <c r="H302" s="7"/>
      <c r="I302" s="11"/>
      <c r="J302" s="7"/>
      <c r="K302" s="6"/>
      <c r="L302">
        <v>105379.25162234899</v>
      </c>
      <c r="M302">
        <v>74509.569604818098</v>
      </c>
      <c r="N302">
        <v>46070.790226005302</v>
      </c>
      <c r="O302" s="13">
        <f t="shared" si="10"/>
        <v>30869.682017530897</v>
      </c>
      <c r="P302" s="13">
        <f t="shared" si="10"/>
        <v>28438.779378812796</v>
      </c>
      <c r="Q302">
        <v>79046.589362843006</v>
      </c>
      <c r="R302">
        <v>59631.828188170897</v>
      </c>
      <c r="S302" s="21">
        <f t="shared" si="11"/>
        <v>19414.761174672109</v>
      </c>
      <c r="T302" s="6"/>
      <c r="U302" s="6"/>
    </row>
    <row r="303" spans="1:21">
      <c r="A303" s="6"/>
      <c r="B303" s="49" t="s">
        <v>132</v>
      </c>
      <c r="C303" s="6"/>
      <c r="D303" s="7"/>
      <c r="E303" s="7"/>
      <c r="F303" s="6"/>
      <c r="G303" s="6"/>
      <c r="H303" s="7"/>
      <c r="I303" s="11"/>
      <c r="J303" s="7"/>
      <c r="K303" s="6"/>
      <c r="L303">
        <v>59945.3950445191</v>
      </c>
      <c r="M303">
        <v>41151.788028813397</v>
      </c>
      <c r="N303">
        <v>28834.008433639199</v>
      </c>
      <c r="O303" s="13">
        <f t="shared" si="10"/>
        <v>18793.607015705704</v>
      </c>
      <c r="P303" s="13">
        <f t="shared" si="10"/>
        <v>12317.779595174197</v>
      </c>
      <c r="Q303">
        <v>40768.746359248798</v>
      </c>
      <c r="R303">
        <v>18152.058815058099</v>
      </c>
      <c r="S303" s="21">
        <f t="shared" si="11"/>
        <v>22616.6875441907</v>
      </c>
      <c r="T303" s="6"/>
      <c r="U303" s="6"/>
    </row>
    <row r="304" spans="1:21">
      <c r="A304" s="6"/>
      <c r="B304" s="49">
        <v>7</v>
      </c>
      <c r="C304" s="6"/>
      <c r="D304" s="7"/>
      <c r="E304" s="7"/>
      <c r="F304" s="6"/>
      <c r="G304" s="6"/>
      <c r="H304" s="7"/>
      <c r="I304" s="11"/>
      <c r="J304" s="7"/>
      <c r="K304" s="6"/>
      <c r="L304">
        <v>54928.929041852003</v>
      </c>
      <c r="M304">
        <v>36694.157160012699</v>
      </c>
      <c r="N304">
        <v>27687.392131082499</v>
      </c>
      <c r="O304" s="13">
        <f t="shared" si="10"/>
        <v>18234.771881839304</v>
      </c>
      <c r="P304" s="13">
        <f t="shared" si="10"/>
        <v>9006.7650289302001</v>
      </c>
      <c r="Q304">
        <v>36656.897617955001</v>
      </c>
      <c r="R304">
        <v>16318.453842951199</v>
      </c>
      <c r="S304" s="21">
        <f t="shared" si="11"/>
        <v>20338.443775003801</v>
      </c>
      <c r="T304" s="6"/>
      <c r="U304" s="6"/>
    </row>
    <row r="305" spans="1:21">
      <c r="A305" s="6"/>
      <c r="B305" s="49" t="s">
        <v>52</v>
      </c>
      <c r="C305" s="6"/>
      <c r="D305" s="7"/>
      <c r="E305" s="7"/>
      <c r="F305" s="6"/>
      <c r="G305" s="6"/>
      <c r="H305" s="7"/>
      <c r="I305" s="11"/>
      <c r="J305" s="7"/>
      <c r="K305" s="6"/>
      <c r="L305">
        <v>55046.639776463897</v>
      </c>
      <c r="M305">
        <v>34171.793056043702</v>
      </c>
      <c r="N305">
        <v>30231.152825687801</v>
      </c>
      <c r="O305" s="13">
        <f t="shared" si="10"/>
        <v>20874.846720420195</v>
      </c>
      <c r="P305" s="13">
        <f t="shared" si="10"/>
        <v>3940.6402303559007</v>
      </c>
      <c r="Q305">
        <v>43771.0393204395</v>
      </c>
      <c r="R305">
        <v>21815.662779456001</v>
      </c>
      <c r="S305" s="21">
        <f t="shared" si="11"/>
        <v>21955.3765409835</v>
      </c>
      <c r="T305" s="6"/>
      <c r="U305" s="6"/>
    </row>
    <row r="306" spans="1:21">
      <c r="A306" s="6"/>
      <c r="B306" s="49">
        <v>9</v>
      </c>
      <c r="C306" s="6"/>
      <c r="D306" s="7"/>
      <c r="E306" s="7"/>
      <c r="F306" s="6"/>
      <c r="G306" s="6"/>
      <c r="H306" s="7"/>
      <c r="I306" s="11"/>
      <c r="J306" s="7"/>
      <c r="K306" s="6"/>
      <c r="L306">
        <v>48337.881074677098</v>
      </c>
      <c r="M306">
        <v>27604.5234846329</v>
      </c>
      <c r="N306">
        <v>23745.845545051499</v>
      </c>
      <c r="O306" s="13">
        <f t="shared" si="10"/>
        <v>20733.357590044197</v>
      </c>
      <c r="P306" s="13">
        <f t="shared" si="10"/>
        <v>3858.677939581401</v>
      </c>
      <c r="Q306">
        <v>42414.484684184397</v>
      </c>
      <c r="R306">
        <v>17907.271847817901</v>
      </c>
      <c r="S306" s="21">
        <f t="shared" si="11"/>
        <v>24507.212836366496</v>
      </c>
      <c r="T306" s="6"/>
      <c r="U306" s="6"/>
    </row>
    <row r="307" spans="1:21">
      <c r="A307" t="s">
        <v>133</v>
      </c>
      <c r="B307" s="49" t="s">
        <v>78</v>
      </c>
      <c r="C307" s="6" t="s">
        <v>63</v>
      </c>
      <c r="D307" s="7">
        <v>44537</v>
      </c>
      <c r="E307" s="7">
        <v>44575</v>
      </c>
      <c r="F307" s="6">
        <v>23.5</v>
      </c>
      <c r="G307" s="6" t="s">
        <v>42</v>
      </c>
      <c r="H307" s="7">
        <v>44582</v>
      </c>
      <c r="I307" s="11"/>
      <c r="J307" s="7">
        <v>44610</v>
      </c>
      <c r="K307" s="6"/>
      <c r="L307">
        <v>98853.744825332207</v>
      </c>
      <c r="M307">
        <v>75985.2981699925</v>
      </c>
      <c r="N307">
        <v>6865.7892029292298</v>
      </c>
      <c r="O307" s="13">
        <f t="shared" si="10"/>
        <v>22868.446655339707</v>
      </c>
      <c r="P307" s="13">
        <f t="shared" si="10"/>
        <v>69119.508967063273</v>
      </c>
      <c r="Q307">
        <v>76048.892389291694</v>
      </c>
      <c r="R307">
        <v>58844.753593160101</v>
      </c>
      <c r="S307" s="21">
        <f t="shared" si="11"/>
        <v>17204.138796131592</v>
      </c>
      <c r="T307" s="6"/>
      <c r="U307" s="6"/>
    </row>
    <row r="308" spans="1:21">
      <c r="A308" s="6"/>
      <c r="B308" s="49">
        <v>11</v>
      </c>
      <c r="C308" s="6"/>
      <c r="D308" s="7"/>
      <c r="E308" s="7"/>
      <c r="F308" s="6"/>
      <c r="G308" s="6"/>
      <c r="H308" s="7"/>
      <c r="I308" s="11"/>
      <c r="J308" s="7"/>
      <c r="K308" s="6"/>
      <c r="L308">
        <v>111393.546254706</v>
      </c>
      <c r="M308">
        <v>83760.178402973703</v>
      </c>
      <c r="N308">
        <v>7263.3147692595103</v>
      </c>
      <c r="O308" s="13">
        <f t="shared" si="10"/>
        <v>27633.367851732299</v>
      </c>
      <c r="P308" s="13">
        <f t="shared" si="10"/>
        <v>76496.863633714194</v>
      </c>
      <c r="Q308">
        <v>70805.185183184498</v>
      </c>
      <c r="R308">
        <v>54126.033340863803</v>
      </c>
      <c r="S308" s="21">
        <f t="shared" si="11"/>
        <v>16679.151842320694</v>
      </c>
      <c r="T308" s="6"/>
      <c r="U308" s="6"/>
    </row>
    <row r="309" spans="1:21">
      <c r="A309" s="6"/>
      <c r="B309" s="49" t="s">
        <v>46</v>
      </c>
      <c r="C309" s="6"/>
      <c r="D309" s="7"/>
      <c r="E309" s="7"/>
      <c r="F309" s="6"/>
      <c r="G309" s="6"/>
      <c r="H309" s="7"/>
      <c r="I309" s="11"/>
      <c r="J309" s="7"/>
      <c r="K309" s="6"/>
      <c r="L309">
        <v>137839.513004006</v>
      </c>
      <c r="M309">
        <v>46876.206651011002</v>
      </c>
      <c r="N309">
        <v>20014.052074404499</v>
      </c>
      <c r="O309" s="13">
        <f t="shared" si="10"/>
        <v>90963.306352995001</v>
      </c>
      <c r="P309" s="13">
        <f t="shared" si="10"/>
        <v>26862.154576606503</v>
      </c>
      <c r="Q309">
        <v>64846.494829684903</v>
      </c>
      <c r="R309">
        <v>48259.7452162763</v>
      </c>
      <c r="S309" s="21">
        <f t="shared" si="11"/>
        <v>16586.749613408603</v>
      </c>
      <c r="T309" s="6"/>
      <c r="U309" s="6"/>
    </row>
    <row r="310" spans="1:21">
      <c r="A310" s="6"/>
      <c r="B310" s="49" t="s">
        <v>66</v>
      </c>
      <c r="C310" s="6"/>
      <c r="D310" s="7"/>
      <c r="E310" s="7"/>
      <c r="F310" s="6"/>
      <c r="G310" s="6"/>
      <c r="H310" s="7"/>
      <c r="I310" s="11"/>
      <c r="J310" s="7"/>
      <c r="K310" s="6"/>
      <c r="L310">
        <v>147410.30912299</v>
      </c>
      <c r="M310">
        <v>45191.261763131202</v>
      </c>
      <c r="N310">
        <v>31822.6564154185</v>
      </c>
      <c r="O310" s="13">
        <f t="shared" si="10"/>
        <v>102219.0473598588</v>
      </c>
      <c r="P310" s="13">
        <f t="shared" si="10"/>
        <v>13368.605347712702</v>
      </c>
      <c r="Q310">
        <v>64444.8127853431</v>
      </c>
      <c r="R310">
        <v>46478.424548445299</v>
      </c>
      <c r="S310" s="21">
        <f t="shared" si="11"/>
        <v>17966.388236897801</v>
      </c>
      <c r="T310" s="6"/>
      <c r="U310" s="6"/>
    </row>
    <row r="311" spans="1:21">
      <c r="A311" s="6"/>
      <c r="B311" s="49" t="s">
        <v>38</v>
      </c>
      <c r="C311" s="6"/>
      <c r="D311" s="7"/>
      <c r="E311" s="7"/>
      <c r="F311" s="6"/>
      <c r="G311" s="6"/>
      <c r="H311" s="7"/>
      <c r="I311" s="11"/>
      <c r="J311" s="7"/>
      <c r="K311" s="6"/>
      <c r="L311">
        <v>37857.480807377498</v>
      </c>
      <c r="M311">
        <v>22247.355890826399</v>
      </c>
      <c r="N311">
        <v>18252.572030454299</v>
      </c>
      <c r="O311" s="13">
        <f t="shared" si="10"/>
        <v>15610.1249165511</v>
      </c>
      <c r="P311" s="13">
        <f t="shared" si="10"/>
        <v>3994.7838603720993</v>
      </c>
      <c r="Q311">
        <v>42314.5804466794</v>
      </c>
      <c r="R311">
        <v>25894.099680053001</v>
      </c>
      <c r="S311" s="21">
        <f t="shared" si="11"/>
        <v>16420.480766626399</v>
      </c>
      <c r="T311" s="6"/>
      <c r="U311" s="6"/>
    </row>
    <row r="312" spans="1:21">
      <c r="A312" s="6"/>
      <c r="B312" s="49">
        <v>8</v>
      </c>
      <c r="C312" s="6"/>
      <c r="D312" s="7"/>
      <c r="E312" s="7"/>
      <c r="F312" s="6"/>
      <c r="G312" s="6"/>
      <c r="H312" s="7"/>
      <c r="I312" s="11"/>
      <c r="J312" s="7"/>
      <c r="K312" s="6"/>
      <c r="L312">
        <v>39747.7146779334</v>
      </c>
      <c r="M312">
        <v>22868.197124225899</v>
      </c>
      <c r="N312">
        <v>19094.961329732199</v>
      </c>
      <c r="O312" s="13">
        <f t="shared" si="10"/>
        <v>16879.517553707501</v>
      </c>
      <c r="P312" s="13">
        <f t="shared" si="10"/>
        <v>3773.2357944936994</v>
      </c>
      <c r="Q312">
        <v>43841.488184235997</v>
      </c>
      <c r="R312">
        <v>27011.455566563101</v>
      </c>
      <c r="S312" s="21">
        <f t="shared" si="11"/>
        <v>16830.032617672896</v>
      </c>
      <c r="T312" s="6"/>
      <c r="U312" s="6"/>
    </row>
    <row r="313" spans="1:21">
      <c r="A313" t="s">
        <v>134</v>
      </c>
      <c r="B313" s="49" t="s">
        <v>108</v>
      </c>
      <c r="C313" s="6" t="s">
        <v>63</v>
      </c>
      <c r="D313" s="7">
        <v>44537</v>
      </c>
      <c r="E313" s="7">
        <v>44575</v>
      </c>
      <c r="F313" s="6" t="s">
        <v>135</v>
      </c>
      <c r="G313" s="6" t="s">
        <v>42</v>
      </c>
      <c r="H313" s="7">
        <v>44582</v>
      </c>
      <c r="I313" s="11"/>
      <c r="J313" s="7">
        <v>44610</v>
      </c>
      <c r="K313" s="6"/>
      <c r="O313" s="13">
        <f t="shared" si="10"/>
        <v>0</v>
      </c>
      <c r="P313" s="13">
        <f t="shared" si="10"/>
        <v>0</v>
      </c>
      <c r="Q313">
        <v>53905.939860369203</v>
      </c>
      <c r="R313">
        <v>30558.981542295402</v>
      </c>
      <c r="S313" s="21">
        <f t="shared" si="11"/>
        <v>23346.958318073801</v>
      </c>
      <c r="T313" s="6"/>
      <c r="U313" s="6"/>
    </row>
    <row r="314" spans="1:21">
      <c r="A314" s="6"/>
      <c r="B314" s="49">
        <v>11</v>
      </c>
      <c r="C314" s="6"/>
      <c r="D314" s="7"/>
      <c r="E314" s="7"/>
      <c r="F314" s="6"/>
      <c r="G314" s="6"/>
      <c r="H314" s="7"/>
      <c r="I314" s="11"/>
      <c r="J314" s="7"/>
      <c r="K314" s="6"/>
      <c r="O314" s="13">
        <f t="shared" si="10"/>
        <v>0</v>
      </c>
      <c r="P314" s="13">
        <f t="shared" si="10"/>
        <v>0</v>
      </c>
      <c r="Q314">
        <v>97652.174444353106</v>
      </c>
      <c r="R314">
        <v>74479.567162067498</v>
      </c>
      <c r="S314" s="21">
        <f t="shared" si="11"/>
        <v>23172.607282285608</v>
      </c>
      <c r="T314" s="6"/>
      <c r="U314" s="6"/>
    </row>
    <row r="315" spans="1:21">
      <c r="A315" s="6"/>
      <c r="B315" s="49" t="s">
        <v>136</v>
      </c>
      <c r="C315" s="6"/>
      <c r="D315" s="7"/>
      <c r="E315" s="7"/>
      <c r="F315" s="6"/>
      <c r="G315" s="6"/>
      <c r="H315" s="7"/>
      <c r="I315" s="11"/>
      <c r="J315" s="7"/>
      <c r="K315" s="6"/>
      <c r="L315">
        <v>85078.185396732806</v>
      </c>
      <c r="M315">
        <v>58849.404683515801</v>
      </c>
      <c r="N315">
        <v>20694.226012864299</v>
      </c>
      <c r="O315" s="13">
        <f t="shared" si="10"/>
        <v>26228.780713217006</v>
      </c>
      <c r="P315" s="13">
        <f t="shared" si="10"/>
        <v>38155.178670651498</v>
      </c>
      <c r="Q315">
        <v>78654.808444838898</v>
      </c>
      <c r="R315">
        <v>60847.677501498401</v>
      </c>
      <c r="S315" s="21">
        <f t="shared" si="11"/>
        <v>17807.130943340497</v>
      </c>
      <c r="T315" s="6"/>
      <c r="U315" s="6"/>
    </row>
    <row r="316" spans="1:21">
      <c r="A316" s="6"/>
      <c r="B316" s="49">
        <v>9</v>
      </c>
      <c r="C316" s="6"/>
      <c r="D316" s="7"/>
      <c r="E316" s="7"/>
      <c r="F316" s="6"/>
      <c r="G316" s="6"/>
      <c r="H316" s="7"/>
      <c r="I316" s="11"/>
      <c r="J316" s="7"/>
      <c r="K316" s="6"/>
      <c r="L316">
        <v>79270.673473873598</v>
      </c>
      <c r="M316">
        <v>51111.486658087597</v>
      </c>
      <c r="N316">
        <v>7738.1097885666704</v>
      </c>
      <c r="O316" s="13">
        <f t="shared" si="10"/>
        <v>28159.186815786001</v>
      </c>
      <c r="P316" s="13">
        <f t="shared" si="10"/>
        <v>43373.376869520929</v>
      </c>
      <c r="Q316">
        <v>61917.499888126702</v>
      </c>
      <c r="R316">
        <v>41608.687542025596</v>
      </c>
      <c r="S316" s="21">
        <f t="shared" si="11"/>
        <v>20308.812346101106</v>
      </c>
      <c r="T316" s="6"/>
      <c r="U316" s="6"/>
    </row>
    <row r="317" spans="1:21">
      <c r="A317" s="6"/>
      <c r="B317" s="49" t="s">
        <v>93</v>
      </c>
      <c r="C317" s="6"/>
      <c r="D317" s="7"/>
      <c r="E317" s="7"/>
      <c r="F317" s="6"/>
      <c r="G317" s="6"/>
      <c r="H317" s="7"/>
      <c r="I317" s="11"/>
      <c r="J317" s="7"/>
      <c r="K317" s="6"/>
      <c r="L317">
        <v>22012.237847300501</v>
      </c>
      <c r="M317">
        <v>41853.0690193513</v>
      </c>
      <c r="N317">
        <v>15769.989768359599</v>
      </c>
      <c r="O317" s="13">
        <f t="shared" si="10"/>
        <v>-19840.831172050799</v>
      </c>
      <c r="P317" s="13">
        <f t="shared" si="10"/>
        <v>26083.079250991701</v>
      </c>
      <c r="Q317">
        <v>43971.632180755303</v>
      </c>
      <c r="R317">
        <v>26897.778703460899</v>
      </c>
      <c r="S317" s="21">
        <f t="shared" si="11"/>
        <v>17073.853477294404</v>
      </c>
      <c r="T317" s="6"/>
      <c r="U317" s="6"/>
    </row>
    <row r="318" spans="1:21">
      <c r="A318" s="6"/>
      <c r="B318" s="49">
        <v>12</v>
      </c>
      <c r="C318" s="6"/>
      <c r="D318" s="7"/>
      <c r="E318" s="7"/>
      <c r="F318" s="6"/>
      <c r="G318" s="6"/>
      <c r="H318" s="7"/>
      <c r="I318" s="11"/>
      <c r="J318" s="7"/>
      <c r="K318" s="6"/>
      <c r="L318">
        <v>25912.303072387698</v>
      </c>
      <c r="M318">
        <v>9024.2177611593306</v>
      </c>
      <c r="N318">
        <v>5675.9398801502603</v>
      </c>
      <c r="O318" s="13">
        <f t="shared" si="10"/>
        <v>16888.085311228366</v>
      </c>
      <c r="P318" s="13">
        <f t="shared" si="10"/>
        <v>3348.2778810090704</v>
      </c>
      <c r="Q318">
        <v>46529.672545247799</v>
      </c>
      <c r="R318">
        <v>30768.0315402907</v>
      </c>
      <c r="S318" s="21">
        <f t="shared" si="11"/>
        <v>15761.641004957099</v>
      </c>
      <c r="T318" s="6"/>
      <c r="U318" s="6"/>
    </row>
    <row r="319" spans="1:21">
      <c r="A319" t="s">
        <v>137</v>
      </c>
      <c r="B319" s="49" t="s">
        <v>41</v>
      </c>
      <c r="C319" s="6" t="s">
        <v>26</v>
      </c>
      <c r="D319" s="7">
        <v>44538</v>
      </c>
      <c r="E319" s="7">
        <v>44575</v>
      </c>
      <c r="F319" s="6">
        <v>30.1</v>
      </c>
      <c r="G319" s="6" t="s">
        <v>27</v>
      </c>
      <c r="H319" s="7">
        <v>44217</v>
      </c>
      <c r="I319" s="11"/>
      <c r="J319" s="7">
        <v>44610</v>
      </c>
      <c r="K319" s="6"/>
      <c r="L319">
        <v>117806.26173247999</v>
      </c>
      <c r="M319">
        <v>96146.637022309194</v>
      </c>
      <c r="N319">
        <v>5552.2512772672098</v>
      </c>
      <c r="O319" s="13">
        <f t="shared" si="10"/>
        <v>21659.6247101708</v>
      </c>
      <c r="P319" s="13">
        <f t="shared" si="10"/>
        <v>90594.385745041989</v>
      </c>
      <c r="Q319">
        <v>113509.98057633601</v>
      </c>
      <c r="R319">
        <v>96254.933591589099</v>
      </c>
      <c r="S319" s="21">
        <f t="shared" si="11"/>
        <v>17255.046984746907</v>
      </c>
      <c r="T319" s="6"/>
      <c r="U319" s="6"/>
    </row>
    <row r="320" spans="1:21">
      <c r="A320" s="6"/>
      <c r="B320" s="49">
        <v>8</v>
      </c>
      <c r="C320" s="6"/>
      <c r="D320" s="7"/>
      <c r="E320" s="7"/>
      <c r="F320" s="6"/>
      <c r="G320" s="6"/>
      <c r="H320" s="7"/>
      <c r="I320" s="11"/>
      <c r="J320" s="7"/>
      <c r="K320" s="6"/>
      <c r="L320">
        <v>122564.756257674</v>
      </c>
      <c r="M320">
        <v>101858.110846583</v>
      </c>
      <c r="N320">
        <v>7217.3583375867101</v>
      </c>
      <c r="O320" s="13">
        <f t="shared" si="10"/>
        <v>20706.645411090998</v>
      </c>
      <c r="P320" s="13">
        <f t="shared" si="10"/>
        <v>94640.752508996287</v>
      </c>
      <c r="Q320">
        <v>97765.689898455006</v>
      </c>
      <c r="R320">
        <v>80797.199027576804</v>
      </c>
      <c r="S320" s="21">
        <f t="shared" si="11"/>
        <v>16968.490870878202</v>
      </c>
      <c r="T320" s="6"/>
      <c r="U320" s="6"/>
    </row>
    <row r="321" spans="1:21">
      <c r="A321" s="6"/>
      <c r="B321" s="49" t="s">
        <v>66</v>
      </c>
      <c r="C321" s="6"/>
      <c r="D321" s="7"/>
      <c r="E321" s="7"/>
      <c r="F321" s="6"/>
      <c r="G321" s="6"/>
      <c r="H321" s="7"/>
      <c r="I321" s="11"/>
      <c r="J321" s="7"/>
      <c r="K321" s="6"/>
      <c r="L321">
        <v>51222.534490547099</v>
      </c>
      <c r="M321">
        <v>36143.500147803199</v>
      </c>
      <c r="N321">
        <v>26007.125503683801</v>
      </c>
      <c r="O321" s="13">
        <f t="shared" si="10"/>
        <v>15079.0343427439</v>
      </c>
      <c r="P321" s="13">
        <f t="shared" si="10"/>
        <v>10136.374644119398</v>
      </c>
      <c r="Q321">
        <v>114510.623752924</v>
      </c>
      <c r="R321">
        <v>93015.0962909269</v>
      </c>
      <c r="S321" s="21">
        <f t="shared" si="11"/>
        <v>21495.527461997102</v>
      </c>
      <c r="T321" s="6"/>
      <c r="U321" s="6"/>
    </row>
    <row r="322" spans="1:21">
      <c r="A322" s="6"/>
      <c r="B322" s="49">
        <v>12</v>
      </c>
      <c r="C322" s="6"/>
      <c r="D322" s="7"/>
      <c r="E322" s="7"/>
      <c r="F322" s="6"/>
      <c r="G322" s="6"/>
      <c r="H322" s="7"/>
      <c r="I322" s="11"/>
      <c r="J322" s="7"/>
      <c r="K322" s="6"/>
      <c r="L322">
        <v>47948.475031361901</v>
      </c>
      <c r="M322">
        <v>31358.9754684785</v>
      </c>
      <c r="N322">
        <v>22398.268400357301</v>
      </c>
      <c r="O322" s="13">
        <f t="shared" si="10"/>
        <v>16589.4995628834</v>
      </c>
      <c r="P322" s="13">
        <f t="shared" si="10"/>
        <v>8960.707068121199</v>
      </c>
      <c r="Q322">
        <v>78840.906386001603</v>
      </c>
      <c r="R322">
        <v>58432.904129603798</v>
      </c>
      <c r="S322" s="21">
        <f t="shared" si="11"/>
        <v>20408.002256397805</v>
      </c>
      <c r="T322" s="6"/>
      <c r="U322" s="6"/>
    </row>
    <row r="323" spans="1:21">
      <c r="A323" s="6"/>
      <c r="B323" s="49" t="s">
        <v>69</v>
      </c>
      <c r="C323" s="6"/>
      <c r="D323" s="7"/>
      <c r="E323" s="7"/>
      <c r="F323" s="6"/>
      <c r="G323" s="6"/>
      <c r="H323" s="7"/>
      <c r="I323" s="11"/>
      <c r="J323" s="7"/>
      <c r="K323" s="6"/>
      <c r="L323">
        <v>49677.725034331503</v>
      </c>
      <c r="M323">
        <v>35719.9051988106</v>
      </c>
      <c r="N323">
        <v>33314.789086500299</v>
      </c>
      <c r="O323" s="13">
        <f t="shared" si="10"/>
        <v>13957.819835520902</v>
      </c>
      <c r="P323" s="13">
        <f t="shared" si="10"/>
        <v>2405.1161123103011</v>
      </c>
      <c r="Q323">
        <v>85874.365707578996</v>
      </c>
      <c r="R323">
        <v>67765.485196150199</v>
      </c>
      <c r="S323" s="21">
        <f t="shared" si="11"/>
        <v>18108.880511428797</v>
      </c>
      <c r="T323" s="6"/>
      <c r="U323" s="6"/>
    </row>
    <row r="324" spans="1:21">
      <c r="A324" s="6"/>
      <c r="B324" s="49">
        <v>6</v>
      </c>
      <c r="C324" s="6"/>
      <c r="D324" s="7"/>
      <c r="E324" s="7"/>
      <c r="F324" s="6"/>
      <c r="G324" s="6"/>
      <c r="H324" s="7"/>
      <c r="I324" s="11"/>
      <c r="J324" s="7"/>
      <c r="K324" s="6"/>
      <c r="L324">
        <v>45687.337943952698</v>
      </c>
      <c r="M324">
        <v>31204.293634609701</v>
      </c>
      <c r="N324">
        <v>28616.293902797799</v>
      </c>
      <c r="O324" s="13">
        <f t="shared" si="10"/>
        <v>14483.044309342997</v>
      </c>
      <c r="P324" s="13">
        <f t="shared" si="10"/>
        <v>2587.9997318119022</v>
      </c>
      <c r="Q324">
        <v>82109.286525335207</v>
      </c>
      <c r="R324">
        <v>60335.339401552599</v>
      </c>
      <c r="S324" s="21">
        <f t="shared" si="11"/>
        <v>21773.947123782607</v>
      </c>
      <c r="T324" s="6"/>
      <c r="U324" s="6"/>
    </row>
    <row r="325" spans="1:21">
      <c r="A325" t="s">
        <v>138</v>
      </c>
      <c r="B325" s="49" t="s">
        <v>139</v>
      </c>
      <c r="C325" s="6" t="s">
        <v>63</v>
      </c>
      <c r="D325" s="7">
        <v>44538</v>
      </c>
      <c r="E325" s="7">
        <v>44575</v>
      </c>
      <c r="F325" s="6">
        <v>23.3</v>
      </c>
      <c r="G325" s="6" t="s">
        <v>27</v>
      </c>
      <c r="H325" s="7">
        <v>44217</v>
      </c>
      <c r="I325" s="11"/>
      <c r="J325" s="7">
        <v>44610</v>
      </c>
      <c r="K325" s="6"/>
      <c r="L325">
        <v>75660.170720575799</v>
      </c>
      <c r="M325">
        <v>55315.023289292403</v>
      </c>
      <c r="N325">
        <v>8137.5028965785696</v>
      </c>
      <c r="O325" s="13">
        <f t="shared" si="10"/>
        <v>20345.147431283396</v>
      </c>
      <c r="P325" s="13">
        <f t="shared" si="10"/>
        <v>47177.520392713835</v>
      </c>
      <c r="Q325">
        <v>55829.516200506703</v>
      </c>
      <c r="R325">
        <v>39243.224727669498</v>
      </c>
      <c r="S325" s="21">
        <f t="shared" si="11"/>
        <v>16586.291472837205</v>
      </c>
      <c r="T325" s="6"/>
      <c r="U325" s="6"/>
    </row>
    <row r="326" spans="1:21">
      <c r="A326" s="6"/>
      <c r="B326" s="49">
        <v>12</v>
      </c>
      <c r="C326" s="6"/>
      <c r="D326" s="7"/>
      <c r="E326" s="7"/>
      <c r="F326" s="6"/>
      <c r="G326" s="6"/>
      <c r="H326" s="7"/>
      <c r="I326" s="11"/>
      <c r="J326" s="7"/>
      <c r="K326" s="6"/>
      <c r="L326">
        <v>84167.307693054507</v>
      </c>
      <c r="M326">
        <v>64231.268151434902</v>
      </c>
      <c r="N326">
        <v>6059.8534963185502</v>
      </c>
      <c r="O326" s="13">
        <f t="shared" si="10"/>
        <v>19936.039541619604</v>
      </c>
      <c r="P326" s="13">
        <f t="shared" si="10"/>
        <v>58171.41465511635</v>
      </c>
      <c r="Q326">
        <v>51523.043866749802</v>
      </c>
      <c r="R326">
        <v>33577.526678919698</v>
      </c>
      <c r="S326" s="21">
        <f t="shared" si="11"/>
        <v>17945.517187830104</v>
      </c>
      <c r="T326" s="6"/>
      <c r="U326" s="6"/>
    </row>
    <row r="327" spans="1:21">
      <c r="A327" s="6"/>
      <c r="B327" s="49" t="s">
        <v>136</v>
      </c>
      <c r="C327" s="6"/>
      <c r="D327" s="7"/>
      <c r="E327" s="7"/>
      <c r="F327" s="6"/>
      <c r="G327" s="6"/>
      <c r="H327" s="7"/>
      <c r="I327" s="11"/>
      <c r="J327" s="7"/>
      <c r="K327" s="6"/>
      <c r="L327">
        <v>81567.815727473004</v>
      </c>
      <c r="M327">
        <v>62246.791909685897</v>
      </c>
      <c r="N327">
        <v>40961.693549836302</v>
      </c>
      <c r="O327" s="13">
        <f t="shared" si="10"/>
        <v>19321.023817787107</v>
      </c>
      <c r="P327" s="13">
        <f t="shared" si="10"/>
        <v>21285.098359849595</v>
      </c>
      <c r="Q327">
        <v>64182.348585798602</v>
      </c>
      <c r="R327">
        <v>46061.135433145297</v>
      </c>
      <c r="S327" s="21">
        <f t="shared" si="11"/>
        <v>18121.213152653305</v>
      </c>
      <c r="T327" s="6"/>
      <c r="U327" s="6"/>
    </row>
    <row r="328" spans="1:21">
      <c r="A328" s="6"/>
      <c r="B328" s="49">
        <v>12</v>
      </c>
      <c r="C328" s="6"/>
      <c r="D328" s="7"/>
      <c r="E328" s="7"/>
      <c r="F328" s="6"/>
      <c r="G328" s="6"/>
      <c r="H328" s="7"/>
      <c r="I328" s="11"/>
      <c r="J328" s="7"/>
      <c r="K328" s="6"/>
      <c r="L328">
        <v>71745.293629880704</v>
      </c>
      <c r="M328">
        <v>51178.233216036097</v>
      </c>
      <c r="N328">
        <v>36466.174219274501</v>
      </c>
      <c r="O328" s="13">
        <f t="shared" si="10"/>
        <v>20567.060413844607</v>
      </c>
      <c r="P328" s="13">
        <f t="shared" si="10"/>
        <v>14712.058996761596</v>
      </c>
      <c r="Q328">
        <v>51537.604761078699</v>
      </c>
      <c r="R328">
        <v>34221.738344470301</v>
      </c>
      <c r="S328" s="21">
        <f t="shared" si="11"/>
        <v>17315.866416608398</v>
      </c>
      <c r="T328" s="6"/>
      <c r="U328" s="6"/>
    </row>
    <row r="329" spans="1:21">
      <c r="A329" s="6"/>
      <c r="B329" s="49" t="s">
        <v>76</v>
      </c>
      <c r="C329" s="6"/>
      <c r="D329" s="7"/>
      <c r="E329" s="7"/>
      <c r="F329" s="6"/>
      <c r="G329" s="6"/>
      <c r="H329" s="7"/>
      <c r="I329" s="11"/>
      <c r="J329" s="7"/>
      <c r="K329" s="6"/>
      <c r="L329">
        <v>54508.449461378797</v>
      </c>
      <c r="M329">
        <v>32418.615063090001</v>
      </c>
      <c r="N329">
        <v>27945.794371911401</v>
      </c>
      <c r="O329" s="13">
        <f t="shared" si="10"/>
        <v>22089.834398288796</v>
      </c>
      <c r="P329" s="13">
        <f t="shared" si="10"/>
        <v>4472.8206911786001</v>
      </c>
      <c r="Q329">
        <v>70701.450225126595</v>
      </c>
      <c r="R329">
        <v>51226.813254215602</v>
      </c>
      <c r="S329" s="21">
        <f t="shared" si="11"/>
        <v>19474.636970910993</v>
      </c>
      <c r="T329" s="6"/>
      <c r="U329" s="6"/>
    </row>
    <row r="330" spans="1:21">
      <c r="A330" s="6"/>
      <c r="B330" s="49">
        <v>9</v>
      </c>
      <c r="C330" s="6"/>
      <c r="D330" s="7"/>
      <c r="E330" s="7"/>
      <c r="F330" s="6"/>
      <c r="G330" s="6"/>
      <c r="H330" s="7"/>
      <c r="I330" s="11"/>
      <c r="J330" s="7"/>
      <c r="K330" s="6"/>
      <c r="L330">
        <v>58855.6722229507</v>
      </c>
      <c r="M330">
        <v>33576.424707883903</v>
      </c>
      <c r="N330">
        <v>29436.241932519399</v>
      </c>
      <c r="O330" s="13">
        <f t="shared" si="10"/>
        <v>25279.247515066796</v>
      </c>
      <c r="P330" s="13">
        <f t="shared" si="10"/>
        <v>4140.1827753645048</v>
      </c>
      <c r="Q330">
        <v>69671.9811320265</v>
      </c>
      <c r="R330">
        <v>47371.208896530297</v>
      </c>
      <c r="S330" s="21">
        <f t="shared" si="11"/>
        <v>22300.772235496202</v>
      </c>
      <c r="T330" s="6"/>
      <c r="U330" s="6"/>
    </row>
    <row r="331" spans="1:21">
      <c r="A331" t="s">
        <v>140</v>
      </c>
      <c r="B331" s="49" t="s">
        <v>78</v>
      </c>
      <c r="C331" s="6" t="s">
        <v>63</v>
      </c>
      <c r="D331" s="7">
        <v>44538</v>
      </c>
      <c r="E331" s="7">
        <v>44575</v>
      </c>
      <c r="F331" s="6">
        <v>22.9</v>
      </c>
      <c r="G331" s="6" t="s">
        <v>27</v>
      </c>
      <c r="H331" s="7">
        <v>44217</v>
      </c>
      <c r="I331" s="11"/>
      <c r="J331" s="7">
        <v>44610</v>
      </c>
      <c r="K331" s="6"/>
      <c r="L331">
        <v>103528.437408578</v>
      </c>
      <c r="M331">
        <v>87628.519075564705</v>
      </c>
      <c r="N331">
        <v>13775.0336012793</v>
      </c>
      <c r="O331" s="13">
        <f t="shared" si="10"/>
        <v>15899.918333013295</v>
      </c>
      <c r="P331" s="13">
        <f t="shared" si="10"/>
        <v>73853.485474285408</v>
      </c>
      <c r="Q331">
        <v>94295.391574878406</v>
      </c>
      <c r="R331">
        <v>73062.844319786498</v>
      </c>
      <c r="S331" s="21">
        <f t="shared" si="11"/>
        <v>21232.547255091908</v>
      </c>
      <c r="T331" s="6"/>
      <c r="U331" s="6"/>
    </row>
    <row r="332" spans="1:21">
      <c r="A332" s="6"/>
      <c r="B332" s="49">
        <v>9</v>
      </c>
      <c r="C332" s="6"/>
      <c r="D332" s="7"/>
      <c r="E332" s="7"/>
      <c r="F332" s="6"/>
      <c r="G332" s="6"/>
      <c r="H332" s="7"/>
      <c r="I332" s="11"/>
      <c r="J332" s="7"/>
      <c r="K332" s="6"/>
      <c r="L332">
        <v>119420.874213024</v>
      </c>
      <c r="M332">
        <v>99767.352191339596</v>
      </c>
      <c r="N332">
        <v>16065.5957423611</v>
      </c>
      <c r="O332" s="13">
        <f t="shared" si="10"/>
        <v>19653.522021684403</v>
      </c>
      <c r="P332" s="13">
        <f t="shared" si="10"/>
        <v>83701.7564489785</v>
      </c>
      <c r="Q332">
        <v>72788.333125746503</v>
      </c>
      <c r="R332">
        <v>55392.137336177097</v>
      </c>
      <c r="S332" s="21">
        <f t="shared" si="11"/>
        <v>17396.195789569407</v>
      </c>
      <c r="T332" s="6"/>
      <c r="U332" s="6"/>
    </row>
    <row r="333" spans="1:21">
      <c r="A333" s="6"/>
      <c r="B333" s="49" t="s">
        <v>47</v>
      </c>
      <c r="C333" s="6"/>
      <c r="D333" s="7"/>
      <c r="E333" s="7"/>
      <c r="F333" s="6"/>
      <c r="G333" s="6"/>
      <c r="H333" s="7"/>
      <c r="I333" s="11"/>
      <c r="J333" s="7"/>
      <c r="K333" s="6"/>
      <c r="L333">
        <v>58535.747758801001</v>
      </c>
      <c r="M333">
        <v>40840.782810897603</v>
      </c>
      <c r="N333">
        <v>32251.032278272902</v>
      </c>
      <c r="O333" s="13">
        <f t="shared" si="10"/>
        <v>17694.964947903398</v>
      </c>
      <c r="P333" s="13">
        <f t="shared" si="10"/>
        <v>8589.750532624701</v>
      </c>
      <c r="Q333">
        <v>79638.006193362802</v>
      </c>
      <c r="R333">
        <v>60011.277960128398</v>
      </c>
      <c r="S333" s="21">
        <f t="shared" si="11"/>
        <v>19626.728233234404</v>
      </c>
      <c r="T333" s="6"/>
      <c r="U333" s="6"/>
    </row>
    <row r="334" spans="1:21">
      <c r="A334" s="6"/>
      <c r="B334" s="49">
        <v>5</v>
      </c>
      <c r="C334" s="6"/>
      <c r="D334" s="7"/>
      <c r="E334" s="7"/>
      <c r="F334" s="6"/>
      <c r="G334" s="6"/>
      <c r="H334" s="7"/>
      <c r="I334" s="11"/>
      <c r="J334" s="7"/>
      <c r="K334" s="6"/>
      <c r="L334">
        <v>50605.706081242097</v>
      </c>
      <c r="M334">
        <v>34084.4308872849</v>
      </c>
      <c r="N334">
        <v>27601.836850708602</v>
      </c>
      <c r="O334" s="13">
        <f t="shared" si="10"/>
        <v>16521.275193957197</v>
      </c>
      <c r="P334" s="13">
        <f t="shared" si="10"/>
        <v>6482.5940365762981</v>
      </c>
      <c r="Q334">
        <v>59152.097913518497</v>
      </c>
      <c r="R334">
        <v>41046.741120471102</v>
      </c>
      <c r="S334" s="21">
        <f t="shared" si="11"/>
        <v>18105.356793047395</v>
      </c>
      <c r="T334" s="6"/>
      <c r="U334" s="6"/>
    </row>
    <row r="335" spans="1:21">
      <c r="A335" s="6"/>
      <c r="B335" s="49" t="s">
        <v>38</v>
      </c>
      <c r="C335" s="6"/>
      <c r="D335" s="7"/>
      <c r="E335" s="7"/>
      <c r="F335" s="6"/>
      <c r="G335" s="6"/>
      <c r="H335" s="7"/>
      <c r="I335" s="11"/>
      <c r="J335" s="7"/>
      <c r="K335" s="6"/>
      <c r="L335">
        <v>55863.647653522101</v>
      </c>
      <c r="M335">
        <v>38823.849628274103</v>
      </c>
      <c r="N335">
        <v>35600.123419615498</v>
      </c>
      <c r="O335" s="13">
        <f t="shared" si="10"/>
        <v>17039.798025247997</v>
      </c>
      <c r="P335" s="13">
        <f t="shared" si="10"/>
        <v>3223.7262086586052</v>
      </c>
      <c r="Q335">
        <v>66084.658371542901</v>
      </c>
      <c r="R335">
        <v>50003.3174544426</v>
      </c>
      <c r="S335" s="21">
        <f t="shared" si="11"/>
        <v>16081.3409171003</v>
      </c>
      <c r="T335" s="6"/>
      <c r="U335" s="6"/>
    </row>
    <row r="336" spans="1:21">
      <c r="A336" s="6"/>
      <c r="B336" s="49">
        <v>12</v>
      </c>
      <c r="C336" s="6"/>
      <c r="D336" s="7"/>
      <c r="E336" s="7"/>
      <c r="F336" s="6"/>
      <c r="G336" s="6"/>
      <c r="H336" s="7"/>
      <c r="I336" s="11"/>
      <c r="J336" s="7"/>
      <c r="K336" s="6"/>
      <c r="L336">
        <v>56875.7254114139</v>
      </c>
      <c r="M336">
        <v>40069.819300478703</v>
      </c>
      <c r="N336">
        <v>36877.953798283299</v>
      </c>
      <c r="O336" s="13">
        <f t="shared" si="10"/>
        <v>16805.906110935197</v>
      </c>
      <c r="P336" s="13">
        <f t="shared" si="10"/>
        <v>3191.8655021954037</v>
      </c>
      <c r="S336" s="21">
        <f t="shared" si="11"/>
        <v>0</v>
      </c>
      <c r="T336" s="6"/>
      <c r="U336" s="6"/>
    </row>
    <row r="337" spans="1:21">
      <c r="A337" t="s">
        <v>141</v>
      </c>
      <c r="B337" s="49" t="s">
        <v>56</v>
      </c>
      <c r="C337" s="6" t="s">
        <v>63</v>
      </c>
      <c r="D337" s="7">
        <v>44562</v>
      </c>
      <c r="E337" s="7">
        <v>44603</v>
      </c>
      <c r="F337" s="6">
        <v>19.8</v>
      </c>
      <c r="G337" s="6" t="s">
        <v>27</v>
      </c>
      <c r="H337" s="7">
        <v>44606</v>
      </c>
      <c r="I337" s="11"/>
      <c r="J337" s="7">
        <v>44642</v>
      </c>
      <c r="K337" s="6"/>
      <c r="L337" s="6"/>
      <c r="M337" s="6"/>
      <c r="N337" s="6"/>
      <c r="O337" s="13">
        <f t="shared" si="10"/>
        <v>0</v>
      </c>
      <c r="P337" s="13">
        <f t="shared" si="10"/>
        <v>0</v>
      </c>
      <c r="Q337">
        <v>93594.4216707132</v>
      </c>
      <c r="R337">
        <v>71350.090964635805</v>
      </c>
      <c r="S337" s="21">
        <f t="shared" si="11"/>
        <v>22244.330706077395</v>
      </c>
      <c r="T337" s="6"/>
      <c r="U337" s="6"/>
    </row>
    <row r="338" spans="1:21">
      <c r="A338" s="6"/>
      <c r="B338" s="49">
        <v>10</v>
      </c>
      <c r="C338" s="6"/>
      <c r="D338" s="7"/>
      <c r="E338" s="7"/>
      <c r="F338" s="6"/>
      <c r="G338" s="6"/>
      <c r="H338" s="7"/>
      <c r="I338" s="11"/>
      <c r="J338" s="7"/>
      <c r="K338" s="6"/>
      <c r="L338" s="6"/>
      <c r="M338" s="6"/>
      <c r="N338" s="6"/>
      <c r="O338" s="13">
        <f t="shared" si="10"/>
        <v>0</v>
      </c>
      <c r="P338" s="13">
        <f t="shared" si="10"/>
        <v>0</v>
      </c>
      <c r="Q338">
        <v>67021.535847509804</v>
      </c>
      <c r="R338">
        <v>49074.224406768299</v>
      </c>
      <c r="S338" s="21">
        <f t="shared" si="11"/>
        <v>17947.311440741505</v>
      </c>
      <c r="T338" s="6"/>
      <c r="U338" s="6"/>
    </row>
    <row r="339" spans="1:21">
      <c r="A339" s="6"/>
      <c r="B339" s="49" t="s">
        <v>33</v>
      </c>
      <c r="C339" s="6"/>
      <c r="D339" s="7"/>
      <c r="E339" s="7"/>
      <c r="F339" s="6"/>
      <c r="G339" s="6"/>
      <c r="H339" s="7"/>
      <c r="I339" s="11"/>
      <c r="J339" s="7"/>
      <c r="K339" s="6"/>
      <c r="L339" s="6"/>
      <c r="M339" s="6"/>
      <c r="N339" s="6"/>
      <c r="O339" s="13">
        <f t="shared" si="10"/>
        <v>0</v>
      </c>
      <c r="P339" s="13">
        <f t="shared" si="10"/>
        <v>0</v>
      </c>
      <c r="Q339">
        <v>63663.899651801803</v>
      </c>
      <c r="R339">
        <v>47117.380202783199</v>
      </c>
      <c r="S339" s="21">
        <f t="shared" si="11"/>
        <v>16546.519449018604</v>
      </c>
      <c r="T339" s="6"/>
      <c r="U339" s="6"/>
    </row>
    <row r="340" spans="1:21">
      <c r="A340" s="6"/>
      <c r="B340" s="49">
        <v>11</v>
      </c>
      <c r="C340" s="6"/>
      <c r="D340" s="7"/>
      <c r="E340" s="7"/>
      <c r="F340" s="6"/>
      <c r="G340" s="6"/>
      <c r="H340" s="7"/>
      <c r="I340" s="11"/>
      <c r="J340" s="7"/>
      <c r="K340" s="6"/>
      <c r="L340" s="6"/>
      <c r="M340" s="6"/>
      <c r="N340" s="6"/>
      <c r="O340" s="13">
        <f t="shared" si="10"/>
        <v>0</v>
      </c>
      <c r="P340" s="13">
        <f t="shared" si="10"/>
        <v>0</v>
      </c>
      <c r="Q340">
        <v>61837.950686656201</v>
      </c>
      <c r="R340">
        <v>44290.825295493203</v>
      </c>
      <c r="S340" s="21">
        <f t="shared" si="11"/>
        <v>17547.125391162997</v>
      </c>
      <c r="T340" s="6"/>
      <c r="U340" s="6"/>
    </row>
    <row r="341" spans="1:21">
      <c r="A341" s="6"/>
      <c r="B341" s="49" t="s">
        <v>38</v>
      </c>
      <c r="C341" s="6"/>
      <c r="D341" s="7"/>
      <c r="E341" s="7"/>
      <c r="F341" s="6"/>
      <c r="G341" s="6"/>
      <c r="H341" s="7"/>
      <c r="I341" s="11"/>
      <c r="J341" s="7"/>
      <c r="K341" s="6"/>
      <c r="L341" s="6"/>
      <c r="M341" s="6"/>
      <c r="N341" s="6"/>
      <c r="O341" s="13">
        <f t="shared" si="10"/>
        <v>0</v>
      </c>
      <c r="P341" s="13">
        <f t="shared" si="10"/>
        <v>0</v>
      </c>
      <c r="Q341">
        <v>51595.806436614301</v>
      </c>
      <c r="R341">
        <v>34304.866513532303</v>
      </c>
      <c r="S341" s="21">
        <f t="shared" si="11"/>
        <v>17290.939923081998</v>
      </c>
      <c r="T341" s="6"/>
      <c r="U341" s="6"/>
    </row>
    <row r="342" spans="1:21">
      <c r="A342" s="6"/>
      <c r="B342" s="49">
        <v>9</v>
      </c>
      <c r="C342" s="6"/>
      <c r="D342" s="7"/>
      <c r="E342" s="7"/>
      <c r="F342" s="6"/>
      <c r="G342" s="6"/>
      <c r="H342" s="7"/>
      <c r="I342" s="11"/>
      <c r="J342" s="7"/>
      <c r="K342" s="6"/>
      <c r="L342" s="6"/>
      <c r="M342" s="6"/>
      <c r="N342" s="6"/>
      <c r="O342" s="13">
        <f t="shared" si="10"/>
        <v>0</v>
      </c>
      <c r="P342" s="13">
        <f t="shared" si="10"/>
        <v>0</v>
      </c>
      <c r="Q342">
        <v>37426.969929454797</v>
      </c>
      <c r="R342">
        <v>18806.9468212834</v>
      </c>
      <c r="S342" s="21">
        <f t="shared" si="11"/>
        <v>18620.023108171397</v>
      </c>
      <c r="T342" s="6"/>
      <c r="U342" s="6"/>
    </row>
    <row r="343" spans="1:21">
      <c r="A343" t="s">
        <v>142</v>
      </c>
      <c r="B343" s="49" t="s">
        <v>32</v>
      </c>
      <c r="C343" s="6" t="s">
        <v>63</v>
      </c>
      <c r="D343" s="7">
        <v>44562</v>
      </c>
      <c r="E343" s="7">
        <v>44603</v>
      </c>
      <c r="F343" s="6">
        <v>19.8</v>
      </c>
      <c r="G343" s="6" t="s">
        <v>27</v>
      </c>
      <c r="H343" s="7">
        <v>44606</v>
      </c>
      <c r="I343" s="11"/>
      <c r="J343" s="7">
        <v>44642</v>
      </c>
      <c r="K343" s="6"/>
      <c r="L343">
        <v>94342.538517158406</v>
      </c>
      <c r="M343">
        <v>67994.485150641398</v>
      </c>
      <c r="N343">
        <v>4868.9502136872097</v>
      </c>
      <c r="O343" s="13">
        <f t="shared" si="10"/>
        <v>26348.053366517008</v>
      </c>
      <c r="P343" s="13">
        <f t="shared" si="10"/>
        <v>63125.534936954187</v>
      </c>
      <c r="Q343">
        <v>73828.691255328798</v>
      </c>
      <c r="R343">
        <v>49161.307670498703</v>
      </c>
      <c r="S343" s="21">
        <f t="shared" si="11"/>
        <v>24667.383584830095</v>
      </c>
      <c r="T343" s="6"/>
      <c r="U343" s="6"/>
    </row>
    <row r="344" spans="1:21">
      <c r="A344" s="6"/>
      <c r="B344" s="49" t="s">
        <v>136</v>
      </c>
      <c r="C344" s="6"/>
      <c r="D344" s="7"/>
      <c r="E344" s="7"/>
      <c r="F344" s="6"/>
      <c r="G344" s="6"/>
      <c r="H344" s="7"/>
      <c r="I344" s="11"/>
      <c r="J344" s="7"/>
      <c r="K344" s="6"/>
      <c r="L344">
        <v>74988.713072123501</v>
      </c>
      <c r="M344">
        <v>53490.246865515699</v>
      </c>
      <c r="N344">
        <v>10392.762397266701</v>
      </c>
      <c r="O344" s="13">
        <f t="shared" si="10"/>
        <v>21498.466206607802</v>
      </c>
      <c r="P344" s="13">
        <f t="shared" si="10"/>
        <v>43097.484468249</v>
      </c>
      <c r="S344" s="21">
        <f t="shared" si="11"/>
        <v>0</v>
      </c>
      <c r="T344" s="6"/>
      <c r="U344" s="6"/>
    </row>
    <row r="345" spans="1:21">
      <c r="A345" s="6"/>
      <c r="B345" s="49" t="s">
        <v>143</v>
      </c>
      <c r="C345" s="6"/>
      <c r="D345" s="7"/>
      <c r="E345" s="7"/>
      <c r="F345" s="6"/>
      <c r="G345" s="6"/>
      <c r="H345" s="7"/>
      <c r="I345" s="11"/>
      <c r="J345" s="7"/>
      <c r="K345" s="6"/>
      <c r="L345">
        <v>43775.346038696698</v>
      </c>
      <c r="M345">
        <v>24855.864253530701</v>
      </c>
      <c r="N345">
        <v>15229.6602719124</v>
      </c>
      <c r="O345" s="13">
        <f t="shared" si="10"/>
        <v>18919.481785165997</v>
      </c>
      <c r="P345" s="13">
        <f t="shared" si="10"/>
        <v>9626.2039816183005</v>
      </c>
      <c r="S345" s="21">
        <f t="shared" si="11"/>
        <v>0</v>
      </c>
      <c r="T345" s="6"/>
      <c r="U345" s="6"/>
    </row>
    <row r="346" spans="1:21">
      <c r="A346" s="6"/>
      <c r="B346" s="49" t="s">
        <v>144</v>
      </c>
      <c r="C346" s="6"/>
      <c r="D346" s="7"/>
      <c r="E346" s="7"/>
      <c r="F346" s="6"/>
      <c r="G346" s="6"/>
      <c r="H346" s="7"/>
      <c r="I346" s="11"/>
      <c r="J346" s="7"/>
      <c r="K346" s="6"/>
      <c r="L346">
        <v>43932.914204800698</v>
      </c>
      <c r="M346">
        <v>23183.221224389199</v>
      </c>
      <c r="N346">
        <v>14797.214174648499</v>
      </c>
      <c r="O346" s="13">
        <f t="shared" si="10"/>
        <v>20749.692980411499</v>
      </c>
      <c r="P346" s="13">
        <f t="shared" si="10"/>
        <v>8386.0070497406996</v>
      </c>
      <c r="Q346">
        <v>74677.370513754795</v>
      </c>
      <c r="R346">
        <v>53451.554030012703</v>
      </c>
      <c r="S346" s="21">
        <f t="shared" si="11"/>
        <v>21225.816483742092</v>
      </c>
      <c r="T346" s="6"/>
      <c r="U346" s="6"/>
    </row>
    <row r="347" spans="1:21">
      <c r="A347" t="s">
        <v>145</v>
      </c>
      <c r="B347" s="49" t="s">
        <v>128</v>
      </c>
      <c r="C347" s="6" t="s">
        <v>63</v>
      </c>
      <c r="D347" s="7">
        <v>44562</v>
      </c>
      <c r="E347" s="7">
        <v>44603</v>
      </c>
      <c r="F347" s="6">
        <v>17.3</v>
      </c>
      <c r="G347" s="6" t="s">
        <v>27</v>
      </c>
      <c r="H347" s="7">
        <v>44606</v>
      </c>
      <c r="I347" s="11"/>
      <c r="J347" s="7">
        <v>44642</v>
      </c>
      <c r="K347" s="6"/>
      <c r="L347" s="6"/>
      <c r="M347" s="6"/>
      <c r="N347" s="6"/>
      <c r="O347" s="13">
        <f t="shared" ref="O347:P378" si="12">L347-M347</f>
        <v>0</v>
      </c>
      <c r="P347" s="13">
        <f t="shared" si="12"/>
        <v>0</v>
      </c>
      <c r="Q347">
        <v>39553.245735539902</v>
      </c>
      <c r="R347">
        <v>25979.053883640601</v>
      </c>
      <c r="S347" s="21">
        <f t="shared" si="11"/>
        <v>13574.191851899301</v>
      </c>
      <c r="T347" s="6"/>
      <c r="U347" s="6"/>
    </row>
    <row r="348" spans="1:21">
      <c r="A348" s="6"/>
      <c r="B348" s="49">
        <v>11</v>
      </c>
      <c r="C348" s="6"/>
      <c r="D348" s="7"/>
      <c r="E348" s="7"/>
      <c r="F348" s="6"/>
      <c r="G348" s="6"/>
      <c r="H348" s="7"/>
      <c r="I348" s="11"/>
      <c r="J348" s="7"/>
      <c r="K348" s="6"/>
      <c r="L348" s="6"/>
      <c r="M348" s="6"/>
      <c r="N348" s="6"/>
      <c r="O348" s="13">
        <f t="shared" si="12"/>
        <v>0</v>
      </c>
      <c r="P348" s="13">
        <f t="shared" si="12"/>
        <v>0</v>
      </c>
      <c r="Q348">
        <v>31889.6394588193</v>
      </c>
      <c r="R348">
        <v>19678.681775319401</v>
      </c>
      <c r="S348" s="21">
        <f t="shared" si="11"/>
        <v>12210.957683499899</v>
      </c>
      <c r="T348" s="6"/>
      <c r="U348" s="6"/>
    </row>
    <row r="349" spans="1:21">
      <c r="A349" s="6"/>
      <c r="B349" s="49" t="s">
        <v>82</v>
      </c>
      <c r="C349" s="6"/>
      <c r="D349" s="7"/>
      <c r="E349" s="7"/>
      <c r="F349" s="6"/>
      <c r="G349" s="6"/>
      <c r="H349" s="7"/>
      <c r="I349" s="11"/>
      <c r="J349" s="7"/>
      <c r="K349" s="6"/>
      <c r="L349" s="6"/>
      <c r="M349" s="6"/>
      <c r="N349" s="6"/>
      <c r="O349" s="13">
        <f t="shared" si="12"/>
        <v>0</v>
      </c>
      <c r="P349" s="13">
        <f t="shared" si="12"/>
        <v>0</v>
      </c>
      <c r="Q349">
        <v>37868.5297268922</v>
      </c>
      <c r="R349">
        <v>22966.7011776377</v>
      </c>
      <c r="S349" s="21">
        <f t="shared" si="11"/>
        <v>14901.8285492545</v>
      </c>
      <c r="T349" s="6"/>
      <c r="U349" s="6"/>
    </row>
    <row r="350" spans="1:21">
      <c r="A350" s="6"/>
      <c r="B350" s="49">
        <v>11</v>
      </c>
      <c r="C350" s="6"/>
      <c r="D350" s="7"/>
      <c r="E350" s="7"/>
      <c r="F350" s="6"/>
      <c r="G350" s="6"/>
      <c r="H350" s="7"/>
      <c r="I350" s="11"/>
      <c r="J350" s="7"/>
      <c r="K350" s="6"/>
      <c r="L350" s="6"/>
      <c r="M350" s="6"/>
      <c r="N350" s="6"/>
      <c r="O350" s="13">
        <f t="shared" si="12"/>
        <v>0</v>
      </c>
      <c r="P350" s="13">
        <f t="shared" si="12"/>
        <v>0</v>
      </c>
      <c r="Q350">
        <v>35259.3886764747</v>
      </c>
      <c r="R350">
        <v>20328.481546989002</v>
      </c>
      <c r="S350" s="21">
        <f t="shared" si="11"/>
        <v>14930.907129485699</v>
      </c>
      <c r="T350" s="6"/>
      <c r="U350" s="6"/>
    </row>
    <row r="351" spans="1:21">
      <c r="A351" s="6"/>
      <c r="B351" s="49" t="s">
        <v>106</v>
      </c>
      <c r="C351" s="6"/>
      <c r="D351" s="7"/>
      <c r="E351" s="7"/>
      <c r="F351" s="6"/>
      <c r="G351" s="6"/>
      <c r="H351" s="7"/>
      <c r="I351" s="11"/>
      <c r="J351" s="7"/>
      <c r="K351" s="6"/>
      <c r="L351" s="6"/>
      <c r="M351" s="6"/>
      <c r="N351" s="6"/>
      <c r="O351" s="13">
        <f t="shared" si="12"/>
        <v>0</v>
      </c>
      <c r="P351" s="13">
        <f t="shared" si="12"/>
        <v>0</v>
      </c>
      <c r="Q351">
        <v>62067.927861603603</v>
      </c>
      <c r="R351">
        <v>47476.764779536403</v>
      </c>
      <c r="S351" s="21">
        <f t="shared" si="11"/>
        <v>14591.1630820672</v>
      </c>
      <c r="T351" s="6"/>
      <c r="U351" s="6"/>
    </row>
    <row r="352" spans="1:21">
      <c r="A352" s="6"/>
      <c r="B352" s="49">
        <v>8</v>
      </c>
      <c r="C352" s="6"/>
      <c r="D352" s="7"/>
      <c r="E352" s="7"/>
      <c r="F352" s="6"/>
      <c r="G352" s="6"/>
      <c r="H352" s="7"/>
      <c r="I352" s="11"/>
      <c r="J352" s="7"/>
      <c r="K352" s="6"/>
      <c r="L352" s="6"/>
      <c r="M352" s="6"/>
      <c r="N352" s="6"/>
      <c r="O352" s="13">
        <f t="shared" si="12"/>
        <v>0</v>
      </c>
      <c r="P352" s="13">
        <f t="shared" si="12"/>
        <v>0</v>
      </c>
      <c r="Q352">
        <v>52262.547958291303</v>
      </c>
      <c r="R352">
        <v>39088.036029891999</v>
      </c>
      <c r="S352" s="21">
        <f t="shared" si="11"/>
        <v>13174.511928399304</v>
      </c>
      <c r="T352" s="6"/>
      <c r="U352" s="6"/>
    </row>
    <row r="353" spans="1:21">
      <c r="A353" t="s">
        <v>146</v>
      </c>
      <c r="B353" s="49" t="s">
        <v>78</v>
      </c>
      <c r="C353" s="6" t="s">
        <v>63</v>
      </c>
      <c r="D353" s="7">
        <v>44562</v>
      </c>
      <c r="E353" s="7">
        <v>44603</v>
      </c>
      <c r="F353" s="6">
        <v>20.399999999999999</v>
      </c>
      <c r="G353" s="6" t="s">
        <v>27</v>
      </c>
      <c r="H353" s="7">
        <v>44606</v>
      </c>
      <c r="I353" s="11"/>
      <c r="J353" s="7">
        <v>44642</v>
      </c>
      <c r="K353" s="6"/>
      <c r="L353" s="6"/>
      <c r="M353" s="6"/>
      <c r="N353" s="6"/>
      <c r="O353" s="13">
        <f t="shared" si="12"/>
        <v>0</v>
      </c>
      <c r="P353" s="13">
        <f t="shared" si="12"/>
        <v>0</v>
      </c>
      <c r="Q353">
        <v>79764.483650552895</v>
      </c>
      <c r="R353">
        <v>63526.855621265902</v>
      </c>
      <c r="S353" s="21">
        <f t="shared" si="11"/>
        <v>16237.628029286992</v>
      </c>
      <c r="T353" s="6"/>
      <c r="U353" s="6"/>
    </row>
    <row r="354" spans="1:21">
      <c r="A354" s="6"/>
      <c r="B354" s="49">
        <v>9</v>
      </c>
      <c r="C354" s="6"/>
      <c r="D354" s="7"/>
      <c r="E354" s="7"/>
      <c r="F354" s="6"/>
      <c r="G354" s="6"/>
      <c r="H354" s="7"/>
      <c r="I354" s="11"/>
      <c r="J354" s="7"/>
      <c r="K354" s="6"/>
      <c r="L354" s="6"/>
      <c r="M354" s="6"/>
      <c r="N354" s="6"/>
      <c r="O354" s="13">
        <f t="shared" si="12"/>
        <v>0</v>
      </c>
      <c r="P354" s="13">
        <f t="shared" si="12"/>
        <v>0</v>
      </c>
      <c r="Q354">
        <v>67475.020806144603</v>
      </c>
      <c r="R354">
        <v>52523.022195691403</v>
      </c>
      <c r="S354" s="21">
        <f t="shared" si="11"/>
        <v>14951.9986104532</v>
      </c>
      <c r="T354" s="6"/>
      <c r="U354" s="6"/>
    </row>
    <row r="355" spans="1:21">
      <c r="A355" s="6"/>
      <c r="B355" s="49" t="s">
        <v>136</v>
      </c>
      <c r="C355" s="6"/>
      <c r="D355" s="7"/>
      <c r="E355" s="7"/>
      <c r="F355" s="6"/>
      <c r="G355" s="6"/>
      <c r="H355" s="7"/>
      <c r="I355" s="11"/>
      <c r="J355" s="7"/>
      <c r="K355" s="6"/>
      <c r="L355" s="6"/>
      <c r="M355" s="6"/>
      <c r="N355" s="6"/>
      <c r="O355" s="13">
        <f t="shared" si="12"/>
        <v>0</v>
      </c>
      <c r="P355" s="13">
        <f t="shared" si="12"/>
        <v>0</v>
      </c>
      <c r="Q355">
        <v>107066.46197019699</v>
      </c>
      <c r="R355">
        <v>85210.945761738098</v>
      </c>
      <c r="S355" s="21">
        <f t="shared" si="11"/>
        <v>21855.516208458896</v>
      </c>
      <c r="T355" s="6"/>
      <c r="U355" s="6"/>
    </row>
    <row r="356" spans="1:21">
      <c r="A356" s="6"/>
      <c r="B356" s="49">
        <v>10</v>
      </c>
      <c r="C356" s="6"/>
      <c r="D356" s="7"/>
      <c r="E356" s="7"/>
      <c r="F356" s="6"/>
      <c r="G356" s="6"/>
      <c r="H356" s="7"/>
      <c r="I356" s="11"/>
      <c r="J356" s="7"/>
      <c r="K356" s="6"/>
      <c r="L356" s="6"/>
      <c r="M356" s="6"/>
      <c r="N356" s="6"/>
      <c r="O356" s="13">
        <f t="shared" si="12"/>
        <v>0</v>
      </c>
      <c r="P356" s="13">
        <f t="shared" si="12"/>
        <v>0</v>
      </c>
      <c r="Q356">
        <v>100901.95635864499</v>
      </c>
      <c r="R356">
        <v>78799.792991090901</v>
      </c>
      <c r="S356" s="21">
        <f t="shared" ref="S356:S378" si="13">Q356-R356</f>
        <v>22102.163367554094</v>
      </c>
      <c r="T356" s="6"/>
      <c r="U356" s="6"/>
    </row>
    <row r="357" spans="1:21">
      <c r="A357" s="6"/>
      <c r="B357" s="49" t="s">
        <v>69</v>
      </c>
      <c r="C357" s="6"/>
      <c r="D357" s="7"/>
      <c r="E357" s="7"/>
      <c r="F357" s="6"/>
      <c r="G357" s="6"/>
      <c r="H357" s="7"/>
      <c r="I357" s="11"/>
      <c r="J357" s="7"/>
      <c r="K357" s="6"/>
      <c r="L357" s="6"/>
      <c r="M357" s="6"/>
      <c r="N357" s="6"/>
      <c r="O357" s="13">
        <f t="shared" si="12"/>
        <v>0</v>
      </c>
      <c r="P357" s="13">
        <f t="shared" si="12"/>
        <v>0</v>
      </c>
      <c r="Q357">
        <v>98354.299819524706</v>
      </c>
      <c r="R357">
        <v>72243.228326643206</v>
      </c>
      <c r="S357" s="21">
        <f t="shared" si="13"/>
        <v>26111.0714928815</v>
      </c>
      <c r="T357" s="6"/>
      <c r="U357" s="6"/>
    </row>
    <row r="358" spans="1:21">
      <c r="A358" s="6"/>
      <c r="B358" s="49">
        <v>12</v>
      </c>
      <c r="C358" s="6"/>
      <c r="D358" s="7"/>
      <c r="E358" s="7"/>
      <c r="F358" s="6"/>
      <c r="G358" s="6"/>
      <c r="H358" s="7"/>
      <c r="I358" s="11"/>
      <c r="J358" s="7"/>
      <c r="K358" s="6"/>
      <c r="L358" s="6"/>
      <c r="M358" s="6"/>
      <c r="N358" s="6"/>
      <c r="O358" s="13">
        <f t="shared" si="12"/>
        <v>0</v>
      </c>
      <c r="P358" s="13">
        <f t="shared" si="12"/>
        <v>0</v>
      </c>
      <c r="Q358">
        <v>93959.711846297607</v>
      </c>
      <c r="R358">
        <v>67044.770937012596</v>
      </c>
      <c r="S358" s="21">
        <f t="shared" si="13"/>
        <v>26914.940909285011</v>
      </c>
      <c r="T358" s="6"/>
      <c r="U358" s="6"/>
    </row>
    <row r="359" spans="1:21">
      <c r="A359" t="s">
        <v>147</v>
      </c>
      <c r="B359" s="49" t="s">
        <v>25</v>
      </c>
      <c r="C359" s="6" t="s">
        <v>26</v>
      </c>
      <c r="D359" s="7"/>
      <c r="E359" s="7" t="s">
        <v>101</v>
      </c>
      <c r="F359" s="6">
        <v>21.6</v>
      </c>
      <c r="G359" s="6" t="s">
        <v>27</v>
      </c>
      <c r="H359" s="7"/>
      <c r="I359" s="11"/>
      <c r="J359" s="7">
        <v>44252</v>
      </c>
      <c r="K359" s="6"/>
      <c r="L359">
        <v>86391.945801155205</v>
      </c>
      <c r="M359">
        <v>65343.600130749903</v>
      </c>
      <c r="N359">
        <v>33365.118211100104</v>
      </c>
      <c r="O359" s="13">
        <f t="shared" si="12"/>
        <v>21048.345670405302</v>
      </c>
      <c r="P359" s="13">
        <f t="shared" si="12"/>
        <v>31978.481919649799</v>
      </c>
      <c r="Q359" s="6"/>
      <c r="R359" s="6"/>
      <c r="S359" s="21">
        <f t="shared" si="13"/>
        <v>0</v>
      </c>
      <c r="T359" s="6"/>
      <c r="U359" s="6"/>
    </row>
    <row r="360" spans="1:21">
      <c r="A360" s="6"/>
      <c r="B360" s="49">
        <v>10</v>
      </c>
      <c r="C360" s="6"/>
      <c r="D360" s="7"/>
      <c r="E360" s="7"/>
      <c r="F360" s="6"/>
      <c r="G360" s="6"/>
      <c r="H360" s="7"/>
      <c r="I360" s="11"/>
      <c r="J360" s="7"/>
      <c r="K360" s="6"/>
      <c r="L360">
        <v>83616.253509805596</v>
      </c>
      <c r="M360">
        <v>63282.580530604602</v>
      </c>
      <c r="N360">
        <v>33824.739767642102</v>
      </c>
      <c r="O360" s="13">
        <f t="shared" si="12"/>
        <v>20333.672979200994</v>
      </c>
      <c r="P360" s="13">
        <f t="shared" si="12"/>
        <v>29457.8407629625</v>
      </c>
      <c r="Q360" s="6"/>
      <c r="R360" s="6"/>
      <c r="S360" s="21">
        <f t="shared" si="13"/>
        <v>0</v>
      </c>
      <c r="T360" s="6"/>
      <c r="U360" s="6"/>
    </row>
    <row r="361" spans="1:21">
      <c r="A361" s="6"/>
      <c r="B361" s="49" t="s">
        <v>82</v>
      </c>
      <c r="C361" s="6"/>
      <c r="D361" s="7"/>
      <c r="E361" s="7"/>
      <c r="F361" s="6"/>
      <c r="G361" s="6"/>
      <c r="H361" s="7"/>
      <c r="I361" s="11"/>
      <c r="J361" s="7"/>
      <c r="K361" s="6"/>
      <c r="L361">
        <v>60181.563889914898</v>
      </c>
      <c r="M361">
        <v>39869.494062725404</v>
      </c>
      <c r="N361">
        <v>36420.325207935697</v>
      </c>
      <c r="O361" s="13">
        <f t="shared" si="12"/>
        <v>20312.069827189494</v>
      </c>
      <c r="P361" s="13">
        <f t="shared" si="12"/>
        <v>3449.1688547897065</v>
      </c>
      <c r="Q361" s="6"/>
      <c r="R361" s="6"/>
      <c r="S361" s="21">
        <f t="shared" si="13"/>
        <v>0</v>
      </c>
      <c r="T361" s="6"/>
      <c r="U361" s="6"/>
    </row>
    <row r="362" spans="1:21">
      <c r="A362" s="6"/>
      <c r="B362" s="49">
        <v>7</v>
      </c>
      <c r="C362" s="6"/>
      <c r="D362" s="7"/>
      <c r="E362" s="7"/>
      <c r="F362" s="6"/>
      <c r="G362" s="6"/>
      <c r="H362" s="7"/>
      <c r="I362" s="11"/>
      <c r="J362" s="7"/>
      <c r="K362" s="6"/>
      <c r="L362">
        <v>62808.966830983903</v>
      </c>
      <c r="M362">
        <v>41666.914621196898</v>
      </c>
      <c r="N362">
        <v>38890.151097113099</v>
      </c>
      <c r="O362" s="13">
        <f t="shared" si="12"/>
        <v>21142.052209787005</v>
      </c>
      <c r="P362" s="13">
        <f t="shared" si="12"/>
        <v>2776.763524083799</v>
      </c>
      <c r="Q362" s="6"/>
      <c r="R362" s="6"/>
      <c r="S362" s="21">
        <f t="shared" si="13"/>
        <v>0</v>
      </c>
      <c r="T362" s="6"/>
      <c r="U362" s="6"/>
    </row>
    <row r="363" spans="1:21">
      <c r="A363" s="6"/>
      <c r="B363" s="49" t="s">
        <v>106</v>
      </c>
      <c r="C363" s="6"/>
      <c r="D363" s="7"/>
      <c r="E363" s="7"/>
      <c r="F363" s="6"/>
      <c r="G363" s="6"/>
      <c r="H363" s="7"/>
      <c r="I363" s="11"/>
      <c r="J363" s="7"/>
      <c r="K363" s="6"/>
      <c r="L363">
        <v>78071.758498699899</v>
      </c>
      <c r="M363">
        <v>58787.387150341601</v>
      </c>
      <c r="N363">
        <v>55359.173458826997</v>
      </c>
      <c r="O363" s="13">
        <f t="shared" si="12"/>
        <v>19284.371348358298</v>
      </c>
      <c r="P363" s="13">
        <f t="shared" si="12"/>
        <v>3428.2136915146039</v>
      </c>
      <c r="Q363" s="6"/>
      <c r="R363" s="6"/>
      <c r="S363" s="21">
        <f t="shared" si="13"/>
        <v>0</v>
      </c>
      <c r="T363" s="6"/>
      <c r="U363" s="6"/>
    </row>
    <row r="364" spans="1:21">
      <c r="A364" s="6"/>
      <c r="B364" s="49">
        <v>8</v>
      </c>
      <c r="C364" s="6"/>
      <c r="D364" s="7"/>
      <c r="E364" s="7"/>
      <c r="F364" s="6"/>
      <c r="G364" s="6"/>
      <c r="H364" s="7"/>
      <c r="I364" s="11"/>
      <c r="J364" s="7"/>
      <c r="K364" s="6"/>
      <c r="L364">
        <v>78945.659475491397</v>
      </c>
      <c r="M364">
        <v>59508.354430963402</v>
      </c>
      <c r="N364">
        <v>56237.768945633899</v>
      </c>
      <c r="O364" s="13">
        <f t="shared" si="12"/>
        <v>19437.305044527995</v>
      </c>
      <c r="P364" s="13">
        <f t="shared" si="12"/>
        <v>3270.5854853295023</v>
      </c>
      <c r="Q364" s="6"/>
      <c r="R364" s="6"/>
      <c r="S364" s="21">
        <f t="shared" si="13"/>
        <v>0</v>
      </c>
      <c r="T364" s="6"/>
      <c r="U364" s="6"/>
    </row>
    <row r="365" spans="1:21">
      <c r="A365" t="s">
        <v>148</v>
      </c>
      <c r="B365" s="49" t="s">
        <v>55</v>
      </c>
      <c r="C365" s="6" t="s">
        <v>26</v>
      </c>
      <c r="D365" s="7">
        <v>44539</v>
      </c>
      <c r="E365" s="7">
        <v>44210</v>
      </c>
      <c r="F365" s="6">
        <v>19.2</v>
      </c>
      <c r="G365" s="6" t="s">
        <v>79</v>
      </c>
      <c r="H365" s="7">
        <v>44582</v>
      </c>
      <c r="I365" s="11"/>
      <c r="J365" s="7">
        <v>44245</v>
      </c>
      <c r="K365" s="6"/>
      <c r="L365">
        <v>99885.2183346495</v>
      </c>
      <c r="M365">
        <v>74698.268826639804</v>
      </c>
      <c r="N365">
        <v>27780.477913770101</v>
      </c>
      <c r="O365" s="13">
        <f t="shared" si="12"/>
        <v>25186.949508009697</v>
      </c>
      <c r="P365" s="13">
        <f t="shared" si="12"/>
        <v>46917.790912869707</v>
      </c>
      <c r="Q365">
        <v>80762.073863781407</v>
      </c>
      <c r="R365">
        <v>57475.251035216497</v>
      </c>
      <c r="S365" s="21">
        <f t="shared" si="13"/>
        <v>23286.822828564909</v>
      </c>
      <c r="T365" s="6"/>
      <c r="U365" s="6"/>
    </row>
    <row r="366" spans="1:21">
      <c r="A366" s="6"/>
      <c r="B366" s="49">
        <v>6</v>
      </c>
      <c r="C366" s="6"/>
      <c r="D366" s="7"/>
      <c r="E366" s="7"/>
      <c r="F366" s="6"/>
      <c r="G366" s="6"/>
      <c r="H366" s="7"/>
      <c r="I366" s="11"/>
      <c r="J366" s="7"/>
      <c r="K366" s="6"/>
      <c r="L366">
        <v>104399.55655596701</v>
      </c>
      <c r="M366">
        <v>72751.442774874697</v>
      </c>
      <c r="N366">
        <v>25754.031167414902</v>
      </c>
      <c r="O366" s="13">
        <f t="shared" si="12"/>
        <v>31648.11378109231</v>
      </c>
      <c r="P366" s="13">
        <f t="shared" si="12"/>
        <v>46997.411607459799</v>
      </c>
      <c r="Q366">
        <v>32599.0174540142</v>
      </c>
      <c r="R366">
        <v>16008.587505554</v>
      </c>
      <c r="S366" s="21">
        <f t="shared" si="13"/>
        <v>16590.429948460202</v>
      </c>
      <c r="T366" s="6"/>
      <c r="U366" s="6"/>
    </row>
    <row r="367" spans="1:21">
      <c r="A367" s="6"/>
      <c r="B367" s="49" t="s">
        <v>33</v>
      </c>
      <c r="C367" s="6"/>
      <c r="D367" s="7"/>
      <c r="E367" s="7"/>
      <c r="F367" s="6"/>
      <c r="G367" s="6"/>
      <c r="H367" s="7"/>
      <c r="I367" s="11"/>
      <c r="J367" s="7"/>
      <c r="K367" s="6"/>
      <c r="L367">
        <v>92590.912802274106</v>
      </c>
      <c r="M367">
        <v>70109.599313708604</v>
      </c>
      <c r="N367">
        <v>31008.574914301898</v>
      </c>
      <c r="O367" s="13">
        <f t="shared" si="12"/>
        <v>22481.313488565502</v>
      </c>
      <c r="P367" s="13">
        <f t="shared" si="12"/>
        <v>39101.024399406706</v>
      </c>
      <c r="Q367">
        <v>84318.128694961095</v>
      </c>
      <c r="R367">
        <v>62606.580492861598</v>
      </c>
      <c r="S367" s="21">
        <f t="shared" si="13"/>
        <v>21711.548202099497</v>
      </c>
      <c r="T367" s="6"/>
      <c r="U367" s="6"/>
    </row>
    <row r="368" spans="1:21">
      <c r="A368" s="6"/>
      <c r="B368" s="49">
        <v>12</v>
      </c>
      <c r="C368" s="6"/>
      <c r="D368" s="7"/>
      <c r="E368" s="7"/>
      <c r="F368" s="6"/>
      <c r="G368" s="6"/>
      <c r="H368" s="7"/>
      <c r="I368" s="11"/>
      <c r="J368" s="7"/>
      <c r="K368" s="6"/>
      <c r="L368">
        <v>89222.173253107903</v>
      </c>
      <c r="M368">
        <v>66287.754149197193</v>
      </c>
      <c r="N368">
        <v>31683.727060789199</v>
      </c>
      <c r="O368" s="13">
        <f t="shared" si="12"/>
        <v>22934.41910391071</v>
      </c>
      <c r="P368" s="13">
        <f t="shared" si="12"/>
        <v>34604.027088407995</v>
      </c>
      <c r="Q368">
        <v>54762.8459840746</v>
      </c>
      <c r="R368">
        <v>34436.1560667335</v>
      </c>
      <c r="S368" s="21">
        <f t="shared" si="13"/>
        <v>20326.6899173411</v>
      </c>
      <c r="T368" s="6"/>
      <c r="U368" s="6"/>
    </row>
    <row r="369" spans="1:21">
      <c r="A369" s="6"/>
      <c r="B369" s="49" t="s">
        <v>93</v>
      </c>
      <c r="C369" s="6"/>
      <c r="D369" s="7"/>
      <c r="E369" s="7"/>
      <c r="F369" s="6"/>
      <c r="G369" s="6"/>
      <c r="H369" s="7"/>
      <c r="I369" s="11"/>
      <c r="J369" s="7"/>
      <c r="K369" s="6"/>
      <c r="L369">
        <v>40443.463539246201</v>
      </c>
      <c r="M369">
        <v>23536.752818294099</v>
      </c>
      <c r="N369">
        <v>20592.958941068799</v>
      </c>
      <c r="O369" s="13">
        <f t="shared" si="12"/>
        <v>16906.710720952102</v>
      </c>
      <c r="P369" s="13">
        <f t="shared" si="12"/>
        <v>2943.7938772253001</v>
      </c>
      <c r="Q369">
        <v>70129.992726301396</v>
      </c>
      <c r="R369">
        <v>51070.609359481001</v>
      </c>
      <c r="S369" s="21">
        <f t="shared" si="13"/>
        <v>19059.383366820395</v>
      </c>
      <c r="T369" s="6"/>
      <c r="U369" s="6"/>
    </row>
    <row r="370" spans="1:21">
      <c r="A370" s="6"/>
      <c r="B370" s="49">
        <v>12</v>
      </c>
      <c r="C370" s="6"/>
      <c r="D370" s="7"/>
      <c r="E370" s="7"/>
      <c r="F370" s="6"/>
      <c r="G370" s="6"/>
      <c r="H370" s="7"/>
      <c r="I370" s="11"/>
      <c r="J370" s="7"/>
      <c r="K370" s="6"/>
      <c r="L370">
        <v>39926.665376648802</v>
      </c>
      <c r="M370">
        <v>22988.213387148</v>
      </c>
      <c r="N370">
        <v>19861.645170736199</v>
      </c>
      <c r="O370" s="13">
        <f t="shared" si="12"/>
        <v>16938.451989500802</v>
      </c>
      <c r="P370" s="13">
        <f t="shared" si="12"/>
        <v>3126.5682164118007</v>
      </c>
      <c r="Q370">
        <v>72036.827504713699</v>
      </c>
      <c r="R370">
        <v>54016.881858142398</v>
      </c>
      <c r="S370" s="21">
        <f t="shared" si="13"/>
        <v>18019.945646571301</v>
      </c>
      <c r="T370" s="6"/>
      <c r="U370" s="6"/>
    </row>
    <row r="371" spans="1:21">
      <c r="A371" t="s">
        <v>149</v>
      </c>
      <c r="B371" s="49" t="s">
        <v>103</v>
      </c>
      <c r="C371" s="6" t="s">
        <v>26</v>
      </c>
      <c r="D371" s="7">
        <v>44539</v>
      </c>
      <c r="E371" s="7">
        <v>44210</v>
      </c>
      <c r="F371" s="6">
        <v>21.5</v>
      </c>
      <c r="G371" s="6" t="s">
        <v>79</v>
      </c>
      <c r="H371" s="7">
        <v>44582</v>
      </c>
      <c r="I371" s="11"/>
      <c r="J371" s="7">
        <v>44245</v>
      </c>
      <c r="K371" s="6"/>
      <c r="L371">
        <v>116254.037286921</v>
      </c>
      <c r="M371">
        <v>84206.669794372399</v>
      </c>
      <c r="N371">
        <v>10485.7400381223</v>
      </c>
      <c r="O371" s="13">
        <f t="shared" si="12"/>
        <v>32047.367492548598</v>
      </c>
      <c r="P371" s="13">
        <f t="shared" si="12"/>
        <v>73720.929756250101</v>
      </c>
      <c r="Q371" s="6"/>
      <c r="R371" s="6"/>
      <c r="S371" s="21">
        <f t="shared" si="13"/>
        <v>0</v>
      </c>
      <c r="T371" s="6"/>
      <c r="U371" s="6"/>
    </row>
    <row r="372" spans="1:21">
      <c r="A372" s="6"/>
      <c r="B372" s="49">
        <v>12</v>
      </c>
      <c r="C372" s="6"/>
      <c r="D372" s="7"/>
      <c r="E372" s="7"/>
      <c r="F372" s="6"/>
      <c r="G372" s="6"/>
      <c r="H372" s="7"/>
      <c r="I372" s="11"/>
      <c r="J372" s="7"/>
      <c r="K372" s="6"/>
      <c r="L372">
        <v>112215.06458052099</v>
      </c>
      <c r="M372">
        <v>86526.589478006703</v>
      </c>
      <c r="N372">
        <v>10198.540890013999</v>
      </c>
      <c r="O372" s="13">
        <f t="shared" si="12"/>
        <v>25688.47510251429</v>
      </c>
      <c r="P372" s="13">
        <f t="shared" si="12"/>
        <v>76328.0485879927</v>
      </c>
      <c r="Q372" s="6"/>
      <c r="R372" s="6"/>
      <c r="S372" s="21">
        <f t="shared" si="13"/>
        <v>0</v>
      </c>
      <c r="T372" s="6"/>
      <c r="U372" s="6"/>
    </row>
    <row r="373" spans="1:21">
      <c r="A373" s="6"/>
      <c r="B373" s="49" t="s">
        <v>109</v>
      </c>
      <c r="C373" s="6"/>
      <c r="D373" s="7"/>
      <c r="E373" s="7"/>
      <c r="F373" s="6"/>
      <c r="G373" s="6"/>
      <c r="H373" s="7"/>
      <c r="I373" s="11"/>
      <c r="J373" s="7"/>
      <c r="K373" s="6"/>
      <c r="L373">
        <v>94539.676291667798</v>
      </c>
      <c r="M373">
        <v>68788.234267645603</v>
      </c>
      <c r="N373">
        <v>21259.143162279299</v>
      </c>
      <c r="O373" s="13">
        <f t="shared" si="12"/>
        <v>25751.442024022195</v>
      </c>
      <c r="P373" s="13">
        <f t="shared" si="12"/>
        <v>47529.0911053663</v>
      </c>
      <c r="Q373">
        <v>32271.229117395302</v>
      </c>
      <c r="R373">
        <v>7814.5653010074602</v>
      </c>
      <c r="S373" s="21">
        <f t="shared" si="13"/>
        <v>24456.663816387842</v>
      </c>
      <c r="T373" s="6"/>
      <c r="U373" s="6"/>
    </row>
    <row r="374" spans="1:21">
      <c r="A374" s="6"/>
      <c r="B374" s="49">
        <v>12</v>
      </c>
      <c r="C374" s="6"/>
      <c r="D374" s="7"/>
      <c r="E374" s="7"/>
      <c r="F374" s="6"/>
      <c r="G374" s="6"/>
      <c r="H374" s="7"/>
      <c r="I374" s="11"/>
      <c r="J374" s="7"/>
      <c r="K374" s="6"/>
      <c r="L374">
        <v>90230.447932415802</v>
      </c>
      <c r="M374">
        <v>67333.0440378114</v>
      </c>
      <c r="N374">
        <v>21106.726743733801</v>
      </c>
      <c r="O374" s="13">
        <f t="shared" si="12"/>
        <v>22897.403894604402</v>
      </c>
      <c r="P374" s="13">
        <f t="shared" si="12"/>
        <v>46226.317294077598</v>
      </c>
      <c r="Q374" s="6"/>
      <c r="R374" s="6"/>
      <c r="S374" s="21">
        <f t="shared" si="13"/>
        <v>0</v>
      </c>
      <c r="T374" s="6"/>
      <c r="U374" s="6"/>
    </row>
    <row r="375" spans="1:21">
      <c r="A375" s="6"/>
      <c r="B375" s="49" t="s">
        <v>76</v>
      </c>
      <c r="C375" s="6"/>
      <c r="D375" s="7"/>
      <c r="E375" s="7"/>
      <c r="F375" s="6"/>
      <c r="G375" s="6"/>
      <c r="H375" s="7"/>
      <c r="I375" s="11"/>
      <c r="J375" s="7"/>
      <c r="K375" s="6"/>
      <c r="L375">
        <v>63647.782867505899</v>
      </c>
      <c r="M375">
        <v>32717.459758199901</v>
      </c>
      <c r="N375">
        <v>10072.972738328401</v>
      </c>
      <c r="O375" s="13">
        <f t="shared" si="12"/>
        <v>30930.323109305999</v>
      </c>
      <c r="P375" s="13">
        <f t="shared" si="12"/>
        <v>22644.4870198715</v>
      </c>
      <c r="Q375" s="6"/>
      <c r="R375" s="6"/>
      <c r="S375" s="21">
        <f t="shared" si="13"/>
        <v>0</v>
      </c>
      <c r="T375" s="6"/>
      <c r="U375" s="6"/>
    </row>
    <row r="376" spans="1:21">
      <c r="A376" s="6"/>
      <c r="B376" s="49">
        <v>9</v>
      </c>
      <c r="C376" s="6"/>
      <c r="D376" s="7"/>
      <c r="E376" s="7"/>
      <c r="F376" s="6"/>
      <c r="G376" s="6"/>
      <c r="H376" s="7"/>
      <c r="I376" s="11"/>
      <c r="J376" s="7"/>
      <c r="K376" s="6"/>
      <c r="L376">
        <v>60300.168422135503</v>
      </c>
      <c r="M376">
        <v>30267.209131812298</v>
      </c>
      <c r="N376">
        <v>11147.668433089601</v>
      </c>
      <c r="O376" s="13">
        <f t="shared" si="12"/>
        <v>30032.959290323204</v>
      </c>
      <c r="P376" s="13">
        <f t="shared" si="12"/>
        <v>19119.540698722696</v>
      </c>
      <c r="Q376" s="6"/>
      <c r="R376" s="6"/>
      <c r="S376" s="21">
        <f t="shared" si="13"/>
        <v>0</v>
      </c>
      <c r="T376" s="6"/>
      <c r="U376" s="6"/>
    </row>
    <row r="377" spans="1:21">
      <c r="A377" t="s">
        <v>150</v>
      </c>
      <c r="B377" s="49" t="s">
        <v>80</v>
      </c>
      <c r="C377" s="6" t="s">
        <v>26</v>
      </c>
      <c r="D377" s="7">
        <v>44539</v>
      </c>
      <c r="E377" s="7">
        <v>44210</v>
      </c>
      <c r="F377" s="6">
        <v>20.3</v>
      </c>
      <c r="G377" s="6" t="s">
        <v>79</v>
      </c>
      <c r="H377" s="7">
        <v>44582</v>
      </c>
      <c r="I377" s="11"/>
      <c r="J377" s="7">
        <v>44245</v>
      </c>
      <c r="K377" s="6"/>
      <c r="L377">
        <v>155697.111336323</v>
      </c>
      <c r="M377">
        <v>124193.452289907</v>
      </c>
      <c r="N377">
        <v>18861.287739866901</v>
      </c>
      <c r="O377" s="13">
        <f t="shared" si="12"/>
        <v>31503.659046415996</v>
      </c>
      <c r="P377" s="13">
        <f t="shared" si="12"/>
        <v>105332.16455004009</v>
      </c>
      <c r="Q377" s="6"/>
      <c r="R377" s="6"/>
      <c r="S377" s="21">
        <f t="shared" si="13"/>
        <v>0</v>
      </c>
      <c r="T377" s="6"/>
      <c r="U377" s="6"/>
    </row>
    <row r="378" spans="1:21">
      <c r="A378" s="6"/>
      <c r="B378" s="49">
        <v>7</v>
      </c>
      <c r="C378" s="6"/>
      <c r="D378" s="6"/>
      <c r="E378" s="6"/>
      <c r="F378" s="6"/>
      <c r="G378" s="6"/>
      <c r="H378" s="6"/>
      <c r="I378" s="11"/>
      <c r="J378" s="6"/>
      <c r="K378" s="6"/>
      <c r="L378">
        <v>154972.03805147301</v>
      </c>
      <c r="M378">
        <v>124959.566333079</v>
      </c>
      <c r="N378">
        <v>15637.2567230309</v>
      </c>
      <c r="O378" s="13">
        <f t="shared" si="12"/>
        <v>30012.471718394008</v>
      </c>
      <c r="P378" s="13">
        <f t="shared" si="12"/>
        <v>109322.30961004811</v>
      </c>
      <c r="Q378" s="6"/>
      <c r="R378" s="6"/>
      <c r="S378" s="21">
        <f t="shared" si="13"/>
        <v>0</v>
      </c>
      <c r="T378" s="6"/>
      <c r="U378" s="6"/>
    </row>
  </sheetData>
  <phoneticPr fontId="15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36"/>
  <sheetViews>
    <sheetView workbookViewId="0">
      <selection activeCell="S17" sqref="S17"/>
    </sheetView>
  </sheetViews>
  <sheetFormatPr defaultColWidth="8.875" defaultRowHeight="15.75"/>
  <sheetData>
    <row r="1" spans="1:14" ht="18.75">
      <c r="A1" s="27" t="s">
        <v>493</v>
      </c>
      <c r="B1" s="28"/>
      <c r="C1" s="10"/>
      <c r="D1" s="10"/>
      <c r="E1" s="10"/>
      <c r="F1" s="10"/>
      <c r="G1" s="10"/>
      <c r="H1" s="146"/>
      <c r="I1" s="146"/>
      <c r="J1" s="146"/>
    </row>
    <row r="2" spans="1:14">
      <c r="A2" s="147" t="s">
        <v>3</v>
      </c>
      <c r="B2" s="148" t="s">
        <v>4</v>
      </c>
      <c r="C2" s="147" t="s">
        <v>5</v>
      </c>
      <c r="D2" s="147" t="s">
        <v>8</v>
      </c>
      <c r="E2" s="147" t="s">
        <v>9</v>
      </c>
      <c r="F2" s="149" t="s">
        <v>11</v>
      </c>
      <c r="G2" s="147" t="s">
        <v>13</v>
      </c>
      <c r="H2" s="150" t="s">
        <v>494</v>
      </c>
      <c r="I2" s="150" t="s">
        <v>495</v>
      </c>
      <c r="J2" s="150" t="s">
        <v>496</v>
      </c>
      <c r="L2" t="s">
        <v>174</v>
      </c>
    </row>
    <row r="3" spans="1:14" ht="16.5" thickBot="1">
      <c r="A3" s="4" t="s">
        <v>431</v>
      </c>
      <c r="B3" s="4"/>
      <c r="C3" s="151" t="s">
        <v>26</v>
      </c>
      <c r="D3" s="4">
        <v>27.7</v>
      </c>
      <c r="E3" s="137" t="s">
        <v>27</v>
      </c>
      <c r="F3" s="4">
        <v>19</v>
      </c>
      <c r="G3" s="4">
        <v>13</v>
      </c>
      <c r="H3" s="12">
        <v>18898.85740921184</v>
      </c>
      <c r="I3" s="12">
        <v>2378.6752584816322</v>
      </c>
      <c r="J3" s="12">
        <v>16520.182150730208</v>
      </c>
    </row>
    <row r="4" spans="1:14">
      <c r="A4" s="4" t="s">
        <v>406</v>
      </c>
      <c r="B4" s="4"/>
      <c r="C4" s="151" t="s">
        <v>63</v>
      </c>
      <c r="D4" s="4">
        <v>26.6</v>
      </c>
      <c r="E4" s="137" t="s">
        <v>27</v>
      </c>
      <c r="F4" s="4">
        <v>17</v>
      </c>
      <c r="G4" s="4">
        <v>12</v>
      </c>
      <c r="H4" s="12">
        <v>17420.563177249998</v>
      </c>
      <c r="I4" s="12">
        <v>1860.4347002156001</v>
      </c>
      <c r="J4" s="12">
        <v>15560.128477034399</v>
      </c>
      <c r="L4" s="152"/>
      <c r="M4" s="80" t="s">
        <v>27</v>
      </c>
      <c r="N4" s="81" t="s">
        <v>219</v>
      </c>
    </row>
    <row r="5" spans="1:14">
      <c r="A5" s="4" t="s">
        <v>262</v>
      </c>
      <c r="B5" s="4"/>
      <c r="C5" s="151" t="s">
        <v>26</v>
      </c>
      <c r="D5" s="4">
        <v>28.6</v>
      </c>
      <c r="E5" s="137" t="s">
        <v>27</v>
      </c>
      <c r="F5" s="4">
        <v>19</v>
      </c>
      <c r="G5" s="4">
        <v>12</v>
      </c>
      <c r="H5" s="12">
        <v>90402.957529705294</v>
      </c>
      <c r="I5" s="12">
        <v>56310.447148936102</v>
      </c>
      <c r="J5" s="12">
        <v>34092.510380769192</v>
      </c>
      <c r="L5" t="s">
        <v>175</v>
      </c>
      <c r="M5">
        <v>29405.775413722706</v>
      </c>
      <c r="N5">
        <v>41110.712367015964</v>
      </c>
    </row>
    <row r="6" spans="1:14">
      <c r="A6" s="4" t="s">
        <v>497</v>
      </c>
      <c r="B6" s="4"/>
      <c r="C6" s="151" t="s">
        <v>63</v>
      </c>
      <c r="D6" s="4">
        <v>21.8</v>
      </c>
      <c r="E6" s="137" t="s">
        <v>27</v>
      </c>
      <c r="F6" s="4">
        <v>20</v>
      </c>
      <c r="G6" s="4">
        <v>14</v>
      </c>
      <c r="H6" s="12">
        <v>64181.297993165303</v>
      </c>
      <c r="I6" s="12">
        <v>13780.8667815442</v>
      </c>
      <c r="J6" s="12">
        <v>50400.4312116211</v>
      </c>
      <c r="L6" t="s">
        <v>176</v>
      </c>
      <c r="M6">
        <v>211533062.30247459</v>
      </c>
      <c r="N6">
        <v>205272744.24728274</v>
      </c>
    </row>
    <row r="7" spans="1:14">
      <c r="A7" s="4" t="s">
        <v>263</v>
      </c>
      <c r="B7" s="4"/>
      <c r="C7" s="151" t="s">
        <v>26</v>
      </c>
      <c r="D7" s="4">
        <v>34.4</v>
      </c>
      <c r="E7" s="137" t="s">
        <v>27</v>
      </c>
      <c r="F7" s="4">
        <v>19</v>
      </c>
      <c r="G7" s="4">
        <v>12</v>
      </c>
      <c r="H7" s="12">
        <v>92121.244841704596</v>
      </c>
      <c r="I7" s="12">
        <v>51313.212546055001</v>
      </c>
      <c r="J7" s="12">
        <v>40808.032295649595</v>
      </c>
      <c r="L7" t="s">
        <v>177</v>
      </c>
      <c r="M7">
        <v>6</v>
      </c>
      <c r="N7">
        <v>5</v>
      </c>
    </row>
    <row r="8" spans="1:14">
      <c r="A8" s="4" t="s">
        <v>427</v>
      </c>
      <c r="B8" s="4"/>
      <c r="C8" s="151" t="s">
        <v>26</v>
      </c>
      <c r="D8" s="4">
        <v>28.2</v>
      </c>
      <c r="E8" s="137" t="s">
        <v>27</v>
      </c>
      <c r="F8" s="4">
        <v>18</v>
      </c>
      <c r="G8" s="4">
        <v>12</v>
      </c>
      <c r="H8" s="12">
        <v>25978.886938507902</v>
      </c>
      <c r="I8" s="12">
        <v>6925.5189719761502</v>
      </c>
      <c r="J8" s="12">
        <v>19053.36796653175</v>
      </c>
      <c r="L8" t="s">
        <v>178</v>
      </c>
      <c r="M8">
        <v>0</v>
      </c>
    </row>
    <row r="9" spans="1:14">
      <c r="A9" s="33" t="s">
        <v>172</v>
      </c>
      <c r="D9" s="153">
        <f>AVERAGE(D3:D8)</f>
        <v>27.883333333333329</v>
      </c>
      <c r="H9" s="153">
        <f>AVERAGE(H3:H8)</f>
        <v>51500.634648257488</v>
      </c>
      <c r="I9" s="153">
        <f t="shared" ref="I9:J9" si="0">AVERAGE(I3:I8)</f>
        <v>22094.859234534782</v>
      </c>
      <c r="J9" s="153">
        <f t="shared" si="0"/>
        <v>29405.775413722706</v>
      </c>
      <c r="L9" t="s">
        <v>179</v>
      </c>
      <c r="M9">
        <v>9</v>
      </c>
    </row>
    <row r="10" spans="1:14">
      <c r="A10" s="33" t="s">
        <v>173</v>
      </c>
      <c r="D10" s="153">
        <f>STDEV(D3:D8)/SQRT(6)</f>
        <v>1.6509424917637636</v>
      </c>
      <c r="H10" s="153">
        <f>STDEV(H3:H8)/SQRT(6)</f>
        <v>14375.802212631164</v>
      </c>
      <c r="I10" s="153">
        <f t="shared" ref="I10:J10" si="1">STDEV(I3:I8)/SQRT(6)</f>
        <v>10200.996402128651</v>
      </c>
      <c r="J10" s="153">
        <f t="shared" si="1"/>
        <v>5937.6350834103787</v>
      </c>
      <c r="L10" t="s">
        <v>180</v>
      </c>
      <c r="M10">
        <v>-1.3399178831626279</v>
      </c>
    </row>
    <row r="11" spans="1:14">
      <c r="H11" s="146"/>
      <c r="I11" s="146"/>
      <c r="J11" s="146"/>
      <c r="L11" t="s">
        <v>181</v>
      </c>
      <c r="M11">
        <v>0.10655890770519012</v>
      </c>
    </row>
    <row r="12" spans="1:14">
      <c r="A12" s="4" t="s">
        <v>398</v>
      </c>
      <c r="B12" s="4"/>
      <c r="C12" s="151" t="s">
        <v>26</v>
      </c>
      <c r="D12" s="4">
        <v>33.1</v>
      </c>
      <c r="E12" s="29" t="s">
        <v>42</v>
      </c>
      <c r="F12" s="4">
        <v>17</v>
      </c>
      <c r="G12" s="4">
        <v>12</v>
      </c>
      <c r="H12" s="12">
        <v>67029.641380508998</v>
      </c>
      <c r="I12" s="12">
        <v>25993.337242747501</v>
      </c>
      <c r="J12" s="12">
        <v>41036.304137761501</v>
      </c>
      <c r="L12" t="s">
        <v>182</v>
      </c>
      <c r="M12">
        <v>1.8331129326562374</v>
      </c>
    </row>
    <row r="13" spans="1:14">
      <c r="A13" s="4" t="s">
        <v>391</v>
      </c>
      <c r="B13" s="4"/>
      <c r="C13" s="151" t="s">
        <v>63</v>
      </c>
      <c r="D13" s="4">
        <v>22.9</v>
      </c>
      <c r="E13" s="29" t="s">
        <v>42</v>
      </c>
      <c r="F13" s="4">
        <v>18</v>
      </c>
      <c r="G13" s="4">
        <v>13</v>
      </c>
      <c r="H13" s="12">
        <v>116541.38840205999</v>
      </c>
      <c r="I13" s="12">
        <v>84944.391749670307</v>
      </c>
      <c r="J13" s="12">
        <v>31596.996652389687</v>
      </c>
      <c r="L13" t="s">
        <v>183</v>
      </c>
      <c r="M13">
        <v>0.21311781541038025</v>
      </c>
    </row>
    <row r="14" spans="1:14" ht="16.5" thickBot="1">
      <c r="A14" s="151" t="s">
        <v>397</v>
      </c>
      <c r="B14" s="4"/>
      <c r="C14" s="151" t="s">
        <v>26</v>
      </c>
      <c r="D14" s="4">
        <v>38</v>
      </c>
      <c r="E14" s="137" t="s">
        <v>42</v>
      </c>
      <c r="F14" s="4">
        <v>17</v>
      </c>
      <c r="G14" s="4">
        <v>12</v>
      </c>
      <c r="H14" s="12">
        <v>142602.16971226101</v>
      </c>
      <c r="I14" s="12">
        <v>76970.647001307603</v>
      </c>
      <c r="J14" s="12">
        <v>65631.522710953403</v>
      </c>
      <c r="L14" s="75" t="s">
        <v>184</v>
      </c>
      <c r="M14" s="75">
        <v>2.2621571627982053</v>
      </c>
      <c r="N14" s="75"/>
    </row>
    <row r="15" spans="1:14">
      <c r="A15" s="4" t="s">
        <v>390</v>
      </c>
      <c r="B15" s="4"/>
      <c r="C15" s="151" t="s">
        <v>63</v>
      </c>
      <c r="D15" s="4">
        <v>23.9</v>
      </c>
      <c r="E15" s="137" t="s">
        <v>42</v>
      </c>
      <c r="F15" s="4">
        <v>18</v>
      </c>
      <c r="G15" s="4">
        <v>13</v>
      </c>
      <c r="H15" s="12">
        <v>32437.465663890001</v>
      </c>
      <c r="I15" s="12">
        <v>1777.3847052742101</v>
      </c>
      <c r="J15" s="12">
        <v>30660.080958615792</v>
      </c>
    </row>
    <row r="16" spans="1:14">
      <c r="A16" s="4" t="s">
        <v>395</v>
      </c>
      <c r="B16" s="4"/>
      <c r="C16" s="151" t="s">
        <v>26</v>
      </c>
      <c r="D16" s="4">
        <v>33.700000000000003</v>
      </c>
      <c r="E16" s="137" t="s">
        <v>42</v>
      </c>
      <c r="F16" s="4">
        <v>18</v>
      </c>
      <c r="G16" s="4">
        <v>13</v>
      </c>
      <c r="H16" s="12">
        <v>42376.014443247899</v>
      </c>
      <c r="I16" s="12">
        <v>5747.3570678884798</v>
      </c>
      <c r="J16" s="12">
        <v>36628.65737535942</v>
      </c>
      <c r="L16" s="87" t="s">
        <v>498</v>
      </c>
      <c r="M16" s="87" t="s">
        <v>499</v>
      </c>
    </row>
    <row r="17" spans="1:15">
      <c r="A17" s="33" t="s">
        <v>172</v>
      </c>
      <c r="D17" s="153">
        <f>AVERAGE(D12:D16)</f>
        <v>30.320000000000004</v>
      </c>
      <c r="H17" s="153">
        <f>AVERAGE(H12:H16)</f>
        <v>80197.335920393583</v>
      </c>
      <c r="I17" s="153">
        <f t="shared" ref="I17:J17" si="2">AVERAGE(I12:I16)</f>
        <v>39086.62355337762</v>
      </c>
      <c r="J17" s="153">
        <f t="shared" si="2"/>
        <v>41110.712367015964</v>
      </c>
      <c r="L17" s="87" t="s">
        <v>500</v>
      </c>
      <c r="M17" s="154">
        <v>29405.775413722706</v>
      </c>
    </row>
    <row r="18" spans="1:15">
      <c r="A18" s="33" t="s">
        <v>173</v>
      </c>
      <c r="D18" s="153">
        <f>STDEV(D12:D16)/SQRT(5)</f>
        <v>2.9530323398161298</v>
      </c>
      <c r="H18" s="153">
        <f>STDEV(H12:H16)/SQRT(5)</f>
        <v>21330.845243534161</v>
      </c>
      <c r="I18" s="153">
        <f t="shared" ref="I18:J18" si="3">STDEV(I12:I16)/SQRT(5)</f>
        <v>17625.342941593568</v>
      </c>
      <c r="J18" s="153">
        <f t="shared" si="3"/>
        <v>6407.3823710979314</v>
      </c>
      <c r="L18" s="87" t="s">
        <v>342</v>
      </c>
      <c r="M18" s="154">
        <v>41110.712367015964</v>
      </c>
    </row>
    <row r="19" spans="1:15">
      <c r="H19" s="146"/>
      <c r="I19" s="146"/>
      <c r="J19" s="146"/>
    </row>
    <row r="20" spans="1:15">
      <c r="H20" s="146"/>
      <c r="I20" s="146"/>
      <c r="J20" s="146"/>
      <c r="L20" s="87" t="s">
        <v>501</v>
      </c>
    </row>
    <row r="21" spans="1:15">
      <c r="A21" t="s">
        <v>174</v>
      </c>
      <c r="F21" t="s">
        <v>174</v>
      </c>
      <c r="I21" s="146"/>
      <c r="J21" s="146"/>
      <c r="L21" s="87" t="s">
        <v>500</v>
      </c>
      <c r="M21" s="154">
        <v>5937.6350834103787</v>
      </c>
    </row>
    <row r="22" spans="1:15" ht="16.5" thickBot="1">
      <c r="A22" s="155" t="s">
        <v>360</v>
      </c>
      <c r="F22" s="155" t="s">
        <v>361</v>
      </c>
      <c r="I22" s="146"/>
      <c r="J22" s="146"/>
      <c r="L22" s="87" t="s">
        <v>502</v>
      </c>
      <c r="M22">
        <v>6407.3823710979314</v>
      </c>
    </row>
    <row r="23" spans="1:15">
      <c r="A23" s="152"/>
      <c r="B23" s="152" t="s">
        <v>358</v>
      </c>
      <c r="C23" s="152" t="s">
        <v>359</v>
      </c>
      <c r="F23" s="152"/>
      <c r="G23" s="152" t="s">
        <v>358</v>
      </c>
      <c r="H23" s="152" t="s">
        <v>359</v>
      </c>
      <c r="I23" s="146"/>
      <c r="J23" s="146"/>
    </row>
    <row r="24" spans="1:15">
      <c r="A24" t="s">
        <v>175</v>
      </c>
      <c r="B24">
        <v>51500.634648257488</v>
      </c>
      <c r="C24">
        <v>80197.335920393583</v>
      </c>
      <c r="F24" t="s">
        <v>175</v>
      </c>
      <c r="G24">
        <v>22094.859234534782</v>
      </c>
      <c r="H24">
        <v>39086.62355337762</v>
      </c>
      <c r="I24" s="146"/>
      <c r="J24" s="146"/>
      <c r="M24" s="155" t="s">
        <v>360</v>
      </c>
      <c r="N24" s="155" t="s">
        <v>361</v>
      </c>
      <c r="O24" s="155" t="s">
        <v>503</v>
      </c>
    </row>
    <row r="25" spans="1:15">
      <c r="A25" t="s">
        <v>176</v>
      </c>
      <c r="B25">
        <v>1239982135.5401464</v>
      </c>
      <c r="C25">
        <v>2275024794.0180197</v>
      </c>
      <c r="F25" t="s">
        <v>176</v>
      </c>
      <c r="G25">
        <v>624361965.57744992</v>
      </c>
      <c r="H25">
        <v>1553263569.043911</v>
      </c>
      <c r="I25" s="146"/>
      <c r="J25" s="146"/>
      <c r="L25" s="155" t="s">
        <v>357</v>
      </c>
      <c r="M25" s="146">
        <v>51500.634648257488</v>
      </c>
      <c r="N25" s="146">
        <v>22094.859234534782</v>
      </c>
      <c r="O25" s="146">
        <v>29405.775413722706</v>
      </c>
    </row>
    <row r="26" spans="1:15">
      <c r="A26" t="s">
        <v>177</v>
      </c>
      <c r="B26">
        <v>6</v>
      </c>
      <c r="C26">
        <v>5</v>
      </c>
      <c r="F26" t="s">
        <v>177</v>
      </c>
      <c r="G26">
        <v>6</v>
      </c>
      <c r="H26">
        <v>5</v>
      </c>
      <c r="I26" s="146"/>
      <c r="J26" s="146"/>
      <c r="L26" s="155" t="s">
        <v>356</v>
      </c>
      <c r="M26" s="146">
        <v>80197.335920393583</v>
      </c>
      <c r="N26" s="146">
        <v>39086.62355337762</v>
      </c>
      <c r="O26" s="146">
        <v>41110.712367015964</v>
      </c>
    </row>
    <row r="27" spans="1:15">
      <c r="A27" t="s">
        <v>178</v>
      </c>
      <c r="B27">
        <v>0</v>
      </c>
      <c r="F27" t="s">
        <v>178</v>
      </c>
      <c r="G27">
        <v>0</v>
      </c>
      <c r="I27" s="146"/>
      <c r="J27" s="146"/>
      <c r="M27" s="146"/>
      <c r="N27" s="146"/>
      <c r="O27" s="146"/>
    </row>
    <row r="28" spans="1:15">
      <c r="A28" t="s">
        <v>179</v>
      </c>
      <c r="B28">
        <v>7</v>
      </c>
      <c r="F28" t="s">
        <v>179</v>
      </c>
      <c r="G28">
        <v>7</v>
      </c>
      <c r="I28" s="146"/>
      <c r="J28" s="146"/>
      <c r="M28" s="146"/>
      <c r="N28" s="146"/>
      <c r="O28" s="146"/>
    </row>
    <row r="29" spans="1:15">
      <c r="A29" t="s">
        <v>180</v>
      </c>
      <c r="B29">
        <v>-1.1156082015155397</v>
      </c>
      <c r="F29" t="s">
        <v>180</v>
      </c>
      <c r="G29">
        <v>-0.83438142884282396</v>
      </c>
      <c r="I29" s="146"/>
      <c r="J29" s="146"/>
      <c r="L29" s="155" t="s">
        <v>357</v>
      </c>
      <c r="M29" s="146">
        <v>14375.802212631164</v>
      </c>
      <c r="N29" s="146">
        <v>10200.996402128651</v>
      </c>
      <c r="O29" s="146">
        <v>5937.6350834103787</v>
      </c>
    </row>
    <row r="30" spans="1:15">
      <c r="A30" t="s">
        <v>181</v>
      </c>
      <c r="B30">
        <v>0.15070904766023821</v>
      </c>
      <c r="F30" t="s">
        <v>181</v>
      </c>
      <c r="G30">
        <v>0.21580784659825164</v>
      </c>
      <c r="I30" s="146"/>
      <c r="J30" s="146"/>
      <c r="L30" s="155" t="s">
        <v>356</v>
      </c>
      <c r="M30" s="146">
        <v>21330.845243534161</v>
      </c>
      <c r="N30" s="146">
        <v>17625.342941593568</v>
      </c>
      <c r="O30" s="146">
        <v>6407.3823710979314</v>
      </c>
    </row>
    <row r="31" spans="1:15">
      <c r="A31" t="s">
        <v>182</v>
      </c>
      <c r="B31">
        <v>1.8945786050900073</v>
      </c>
      <c r="F31" t="s">
        <v>182</v>
      </c>
      <c r="G31">
        <v>1.8945786050900073</v>
      </c>
      <c r="I31" s="146"/>
      <c r="J31" s="146"/>
    </row>
    <row r="32" spans="1:15">
      <c r="A32" t="s">
        <v>183</v>
      </c>
      <c r="B32">
        <v>0.30141809532047642</v>
      </c>
      <c r="F32" t="s">
        <v>183</v>
      </c>
      <c r="G32">
        <v>0.43161569319650328</v>
      </c>
      <c r="I32" s="146"/>
      <c r="J32" s="146"/>
    </row>
    <row r="33" spans="1:10" ht="16.5" thickBot="1">
      <c r="A33" s="75" t="s">
        <v>184</v>
      </c>
      <c r="B33" s="75">
        <v>2.3646242515927849</v>
      </c>
      <c r="C33" s="75"/>
      <c r="F33" s="75" t="s">
        <v>184</v>
      </c>
      <c r="G33" s="75">
        <v>2.3646242515927849</v>
      </c>
      <c r="H33" s="75"/>
      <c r="I33" s="146"/>
      <c r="J33" s="146"/>
    </row>
    <row r="34" spans="1:10">
      <c r="H34" s="146"/>
      <c r="I34" s="146"/>
      <c r="J34" s="146"/>
    </row>
    <row r="35" spans="1:10">
      <c r="H35" s="146"/>
      <c r="I35" s="146"/>
      <c r="J35" s="146"/>
    </row>
    <row r="36" spans="1:10">
      <c r="H36" s="146"/>
      <c r="I36" s="146"/>
      <c r="J36" s="1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9"/>
  <sheetViews>
    <sheetView zoomScale="70" zoomScaleNormal="70" workbookViewId="0">
      <pane xSplit="2" ySplit="2" topLeftCell="C3" activePane="bottomRight" state="frozen"/>
      <selection pane="topRight"/>
      <selection pane="bottomLeft"/>
      <selection pane="bottomRight" activeCell="D38" sqref="D38"/>
    </sheetView>
  </sheetViews>
  <sheetFormatPr defaultColWidth="11" defaultRowHeight="15.75"/>
  <sheetData>
    <row r="1" spans="1:32" ht="18.75">
      <c r="A1" s="27" t="s">
        <v>537</v>
      </c>
      <c r="B1" s="28"/>
      <c r="C1" s="10"/>
      <c r="D1" s="10"/>
      <c r="E1" s="10"/>
      <c r="F1" s="10"/>
      <c r="G1" s="10"/>
      <c r="H1" s="10"/>
      <c r="I1" s="66"/>
      <c r="J1" s="10"/>
      <c r="K1" s="10"/>
      <c r="L1" s="14" t="s">
        <v>1</v>
      </c>
      <c r="M1" s="10"/>
      <c r="N1" s="10"/>
      <c r="O1" s="10"/>
      <c r="P1" s="10"/>
      <c r="Q1" s="14" t="s">
        <v>2</v>
      </c>
      <c r="R1" s="10"/>
      <c r="S1" s="10"/>
      <c r="T1" s="10"/>
      <c r="U1" s="10"/>
      <c r="W1" s="33" t="s">
        <v>151</v>
      </c>
      <c r="X1" s="37"/>
      <c r="Y1" s="37"/>
      <c r="Z1" s="37"/>
      <c r="AA1" s="37"/>
      <c r="AB1" s="33" t="s">
        <v>152</v>
      </c>
      <c r="AC1" s="37"/>
      <c r="AD1" s="37"/>
      <c r="AE1" s="37"/>
      <c r="AF1" s="37"/>
    </row>
    <row r="2" spans="1:32">
      <c r="A2" s="17" t="s">
        <v>3</v>
      </c>
      <c r="B2" s="18" t="s">
        <v>4</v>
      </c>
      <c r="C2" s="17" t="s">
        <v>5</v>
      </c>
      <c r="D2" s="19" t="s">
        <v>6</v>
      </c>
      <c r="E2" s="19" t="s">
        <v>7</v>
      </c>
      <c r="F2" s="17" t="s">
        <v>8</v>
      </c>
      <c r="G2" s="17" t="s">
        <v>9</v>
      </c>
      <c r="H2" s="17" t="s">
        <v>10</v>
      </c>
      <c r="I2" s="13" t="s">
        <v>11</v>
      </c>
      <c r="J2" s="17" t="s">
        <v>12</v>
      </c>
      <c r="K2" s="17" t="s">
        <v>13</v>
      </c>
      <c r="L2" s="3" t="s">
        <v>14</v>
      </c>
      <c r="M2" s="3" t="s">
        <v>15</v>
      </c>
      <c r="N2" s="3" t="s">
        <v>16</v>
      </c>
      <c r="O2" s="17" t="s">
        <v>17</v>
      </c>
      <c r="P2" s="17" t="s">
        <v>18</v>
      </c>
      <c r="Q2" s="3" t="s">
        <v>19</v>
      </c>
      <c r="R2" s="6" t="s">
        <v>22</v>
      </c>
      <c r="S2" s="17" t="s">
        <v>21</v>
      </c>
      <c r="U2" s="6" t="s">
        <v>23</v>
      </c>
      <c r="V2" s="4"/>
      <c r="W2" s="9" t="s">
        <v>14</v>
      </c>
      <c r="X2" s="9" t="s">
        <v>15</v>
      </c>
      <c r="Y2" s="9" t="s">
        <v>16</v>
      </c>
      <c r="Z2" s="23" t="s">
        <v>17</v>
      </c>
      <c r="AA2" s="23" t="s">
        <v>18</v>
      </c>
      <c r="AB2" s="9" t="s">
        <v>19</v>
      </c>
      <c r="AC2" s="9" t="s">
        <v>22</v>
      </c>
      <c r="AD2" s="23" t="s">
        <v>21</v>
      </c>
      <c r="AF2" s="9" t="s">
        <v>23</v>
      </c>
    </row>
    <row r="3" spans="1:32">
      <c r="A3" s="4" t="s">
        <v>24</v>
      </c>
      <c r="B3" s="5" t="s">
        <v>30</v>
      </c>
      <c r="C3" s="29" t="s">
        <v>26</v>
      </c>
      <c r="D3" s="19">
        <v>44453</v>
      </c>
      <c r="E3" s="19">
        <v>44495</v>
      </c>
      <c r="F3" s="17">
        <v>23.9</v>
      </c>
      <c r="G3" s="29" t="s">
        <v>27</v>
      </c>
      <c r="H3" s="19">
        <v>44502</v>
      </c>
      <c r="I3" s="11">
        <v>7</v>
      </c>
      <c r="J3" s="19">
        <v>44530</v>
      </c>
      <c r="K3" s="17">
        <v>4</v>
      </c>
      <c r="L3" s="16">
        <v>131294.53126198699</v>
      </c>
      <c r="M3" s="16">
        <v>96370.432677399105</v>
      </c>
      <c r="N3" s="16">
        <v>21330.222320214601</v>
      </c>
      <c r="O3" s="20">
        <f t="shared" ref="O3:P5" si="0">L3-M3</f>
        <v>34924.098584587889</v>
      </c>
      <c r="P3" s="20">
        <f t="shared" si="0"/>
        <v>75040.210357184507</v>
      </c>
      <c r="Q3" s="22"/>
      <c r="R3" s="22"/>
      <c r="S3" s="22"/>
      <c r="T3" s="6"/>
      <c r="U3" s="22"/>
      <c r="V3" s="4"/>
      <c r="W3" s="16">
        <f>AVERAGE(L3:L5)</f>
        <v>122762.10505896766</v>
      </c>
      <c r="X3" s="16">
        <f>AVERAGE(M3:M5)</f>
        <v>92511.599133940414</v>
      </c>
      <c r="Y3" s="16">
        <f>AVERAGE(N3:N5)</f>
        <v>20583.244768076984</v>
      </c>
      <c r="Z3" s="16">
        <f>AVERAGE(O3:O5)</f>
        <v>30250.505925027261</v>
      </c>
      <c r="AA3" s="16">
        <f>AVERAGE(P3:P5)</f>
        <v>71928.354365863415</v>
      </c>
      <c r="AB3" s="4"/>
      <c r="AC3" s="4"/>
      <c r="AD3" s="4"/>
      <c r="AE3" s="4"/>
      <c r="AF3" s="4"/>
    </row>
    <row r="4" spans="1:32">
      <c r="A4" s="17"/>
      <c r="B4" s="5" t="s">
        <v>153</v>
      </c>
      <c r="C4" s="29"/>
      <c r="D4" s="19"/>
      <c r="E4" s="19"/>
      <c r="F4" s="17"/>
      <c r="G4" s="29"/>
      <c r="H4" s="19"/>
      <c r="I4" s="13"/>
      <c r="J4" s="19"/>
      <c r="K4" s="17"/>
      <c r="L4" s="16">
        <v>135627.09328324499</v>
      </c>
      <c r="M4" s="16">
        <v>102392.08688330599</v>
      </c>
      <c r="N4" s="16">
        <v>30555.8366872468</v>
      </c>
      <c r="O4" s="20">
        <f t="shared" si="0"/>
        <v>33235.006399938997</v>
      </c>
      <c r="P4" s="20">
        <f t="shared" si="0"/>
        <v>71836.250196059191</v>
      </c>
      <c r="Q4" s="22"/>
      <c r="R4" s="22"/>
      <c r="S4" s="22"/>
      <c r="T4" s="6"/>
      <c r="U4" s="22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>
      <c r="A5" s="17"/>
      <c r="B5" s="5" t="s">
        <v>154</v>
      </c>
      <c r="C5" s="17"/>
      <c r="D5" s="19"/>
      <c r="E5" s="19"/>
      <c r="F5" s="17"/>
      <c r="G5" s="29"/>
      <c r="H5" s="19"/>
      <c r="I5" s="13"/>
      <c r="J5" s="56"/>
      <c r="K5" s="17"/>
      <c r="L5" s="16">
        <v>101364.69063167099</v>
      </c>
      <c r="M5" s="16">
        <v>78772.277841116098</v>
      </c>
      <c r="N5" s="16">
        <v>9863.6752967695502</v>
      </c>
      <c r="O5" s="20">
        <f t="shared" si="0"/>
        <v>22592.412790554896</v>
      </c>
      <c r="P5" s="20">
        <f t="shared" si="0"/>
        <v>68908.602544346548</v>
      </c>
      <c r="Q5" s="22"/>
      <c r="R5" s="22"/>
      <c r="S5" s="22"/>
      <c r="T5" s="6"/>
      <c r="U5" s="22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>
      <c r="A6" s="4" t="s">
        <v>111</v>
      </c>
      <c r="B6" s="5" t="s">
        <v>55</v>
      </c>
      <c r="C6" s="6" t="s">
        <v>26</v>
      </c>
      <c r="D6" s="7">
        <v>44505</v>
      </c>
      <c r="E6" s="7">
        <v>44543</v>
      </c>
      <c r="F6" s="6">
        <v>32.1</v>
      </c>
      <c r="G6" s="6" t="s">
        <v>112</v>
      </c>
      <c r="H6" s="7">
        <v>44560</v>
      </c>
      <c r="I6" s="11">
        <v>8</v>
      </c>
      <c r="J6" s="7">
        <v>44588</v>
      </c>
      <c r="K6" s="17">
        <v>4</v>
      </c>
      <c r="L6" s="16">
        <v>92170.696278893694</v>
      </c>
      <c r="M6" s="16">
        <v>76232.150152835093</v>
      </c>
      <c r="N6" s="16">
        <v>3456.30679661364</v>
      </c>
      <c r="O6" s="20">
        <f t="shared" ref="O6:P8" si="1">L6-M6</f>
        <v>15938.546126058602</v>
      </c>
      <c r="P6" s="20">
        <f t="shared" si="1"/>
        <v>72775.843356221449</v>
      </c>
      <c r="Q6" s="16"/>
      <c r="R6" s="16"/>
      <c r="S6" s="21"/>
      <c r="T6" s="6"/>
      <c r="U6" s="6"/>
      <c r="V6" s="4"/>
      <c r="W6" s="16">
        <f t="shared" ref="W6:AD6" si="2">AVERAGE(L6:L8)</f>
        <v>82688.697750754669</v>
      </c>
      <c r="X6" s="16">
        <f t="shared" si="2"/>
        <v>66046.398132099799</v>
      </c>
      <c r="Y6" s="16">
        <f t="shared" si="2"/>
        <v>11017.59561582149</v>
      </c>
      <c r="Z6" s="16">
        <f t="shared" si="2"/>
        <v>16642.29961865487</v>
      </c>
      <c r="AA6" s="16">
        <f t="shared" si="2"/>
        <v>55028.802516278309</v>
      </c>
      <c r="AB6" s="16">
        <f t="shared" si="2"/>
        <v>38702.977811667603</v>
      </c>
      <c r="AC6" s="16">
        <f t="shared" si="2"/>
        <v>18145.4237523179</v>
      </c>
      <c r="AD6" s="16">
        <f t="shared" si="2"/>
        <v>20557.554059349703</v>
      </c>
      <c r="AE6" s="4"/>
      <c r="AF6" s="4"/>
    </row>
    <row r="7" spans="1:32">
      <c r="A7" s="6"/>
      <c r="B7" s="5" t="s">
        <v>139</v>
      </c>
      <c r="C7" s="6"/>
      <c r="D7" s="7"/>
      <c r="E7" s="7"/>
      <c r="F7" s="6"/>
      <c r="G7" s="6"/>
      <c r="H7" s="7"/>
      <c r="I7" s="11"/>
      <c r="J7" s="7"/>
      <c r="K7" s="6"/>
      <c r="L7" s="16">
        <v>112607.525886292</v>
      </c>
      <c r="M7" s="16">
        <v>95770.4315670582</v>
      </c>
      <c r="N7" s="16">
        <v>6700.9175853132301</v>
      </c>
      <c r="O7" s="20">
        <f t="shared" si="1"/>
        <v>16837.094319233802</v>
      </c>
      <c r="P7" s="20">
        <f t="shared" si="1"/>
        <v>89069.513981744967</v>
      </c>
      <c r="Q7" s="16"/>
      <c r="R7" s="16"/>
      <c r="S7" s="21"/>
      <c r="T7" s="6"/>
      <c r="U7" s="6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>
      <c r="A8" s="6"/>
      <c r="B8" s="5" t="s">
        <v>33</v>
      </c>
      <c r="C8" s="6"/>
      <c r="D8" s="7"/>
      <c r="E8" s="7"/>
      <c r="F8" s="6"/>
      <c r="G8" s="6"/>
      <c r="H8" s="7"/>
      <c r="I8" s="11"/>
      <c r="J8" s="7"/>
      <c r="K8" s="6"/>
      <c r="L8" s="16">
        <v>43287.871087078303</v>
      </c>
      <c r="M8" s="16">
        <v>26136.612676406101</v>
      </c>
      <c r="N8" s="16">
        <v>22895.562465537601</v>
      </c>
      <c r="O8" s="20">
        <f t="shared" si="1"/>
        <v>17151.258410672202</v>
      </c>
      <c r="P8" s="20">
        <f t="shared" si="1"/>
        <v>3241.0502108684996</v>
      </c>
      <c r="Q8" s="16">
        <v>38702.977811667603</v>
      </c>
      <c r="R8" s="16">
        <v>18145.4237523179</v>
      </c>
      <c r="S8" s="21">
        <f t="shared" ref="S8" si="3">Q8-R8</f>
        <v>20557.554059349703</v>
      </c>
      <c r="T8" s="6"/>
      <c r="U8" s="6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>
      <c r="A9" s="4" t="s">
        <v>137</v>
      </c>
      <c r="B9" s="5" t="s">
        <v>41</v>
      </c>
      <c r="C9" s="6" t="s">
        <v>26</v>
      </c>
      <c r="D9" s="7">
        <v>44538</v>
      </c>
      <c r="E9" s="7">
        <v>44575</v>
      </c>
      <c r="F9" s="6">
        <v>30.1</v>
      </c>
      <c r="G9" s="6" t="s">
        <v>27</v>
      </c>
      <c r="H9" s="7">
        <v>44582</v>
      </c>
      <c r="I9" s="11">
        <v>6</v>
      </c>
      <c r="J9" s="7">
        <v>44610</v>
      </c>
      <c r="K9" s="17">
        <v>4</v>
      </c>
      <c r="L9" s="16">
        <v>117806.26173247999</v>
      </c>
      <c r="M9" s="16">
        <v>96146.637022309194</v>
      </c>
      <c r="N9" s="16">
        <v>5552.2512772672098</v>
      </c>
      <c r="O9" s="20">
        <f t="shared" ref="O9:P23" si="4">L9-M9</f>
        <v>21659.6247101708</v>
      </c>
      <c r="P9" s="20">
        <f t="shared" si="4"/>
        <v>90594.385745041989</v>
      </c>
      <c r="Q9" s="16">
        <v>113509.98057633601</v>
      </c>
      <c r="R9" s="16">
        <v>96254.933591589099</v>
      </c>
      <c r="S9" s="21">
        <f t="shared" ref="S9:S26" si="5">Q9-R9</f>
        <v>17255.046984746907</v>
      </c>
      <c r="T9" s="6"/>
      <c r="U9" s="6"/>
      <c r="V9" s="4"/>
      <c r="W9" s="16">
        <f t="shared" ref="W9:AD9" si="6">AVERAGE(L9:L11)</f>
        <v>97197.850826900351</v>
      </c>
      <c r="X9" s="16">
        <f t="shared" si="6"/>
        <v>78049.41600556513</v>
      </c>
      <c r="Y9" s="16">
        <f t="shared" si="6"/>
        <v>12925.578372845906</v>
      </c>
      <c r="Z9" s="16">
        <f t="shared" si="6"/>
        <v>19148.434821335231</v>
      </c>
      <c r="AA9" s="16">
        <f t="shared" si="6"/>
        <v>65123.837632719231</v>
      </c>
      <c r="AB9" s="16">
        <f t="shared" si="6"/>
        <v>108595.43140923833</v>
      </c>
      <c r="AC9" s="16">
        <f t="shared" si="6"/>
        <v>90022.409636697601</v>
      </c>
      <c r="AD9" s="16">
        <f t="shared" si="6"/>
        <v>18573.021772540738</v>
      </c>
      <c r="AE9" s="4"/>
      <c r="AF9" s="4"/>
    </row>
    <row r="10" spans="1:32">
      <c r="A10" s="6"/>
      <c r="B10" s="5" t="s">
        <v>122</v>
      </c>
      <c r="C10" s="6"/>
      <c r="D10" s="7"/>
      <c r="E10" s="7"/>
      <c r="F10" s="6"/>
      <c r="G10" s="6"/>
      <c r="H10" s="7"/>
      <c r="I10" s="11"/>
      <c r="J10" s="7"/>
      <c r="K10" s="6"/>
      <c r="L10" s="16">
        <v>122564.756257674</v>
      </c>
      <c r="M10" s="16">
        <v>101858.110846583</v>
      </c>
      <c r="N10" s="16">
        <v>7217.3583375867101</v>
      </c>
      <c r="O10" s="20">
        <f t="shared" si="4"/>
        <v>20706.645411090998</v>
      </c>
      <c r="P10" s="20">
        <f t="shared" si="4"/>
        <v>94640.752508996287</v>
      </c>
      <c r="Q10" s="16">
        <v>97765.689898455006</v>
      </c>
      <c r="R10" s="16">
        <v>80797.199027576804</v>
      </c>
      <c r="S10" s="21">
        <f t="shared" si="5"/>
        <v>16968.490870878202</v>
      </c>
      <c r="T10" s="6"/>
      <c r="U10" s="6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>
      <c r="A11" s="6"/>
      <c r="B11" s="5" t="s">
        <v>66</v>
      </c>
      <c r="C11" s="6"/>
      <c r="D11" s="7"/>
      <c r="E11" s="7"/>
      <c r="F11" s="6"/>
      <c r="G11" s="6"/>
      <c r="H11" s="7"/>
      <c r="I11" s="11"/>
      <c r="J11" s="7"/>
      <c r="K11" s="6"/>
      <c r="L11" s="16">
        <v>51222.534490547099</v>
      </c>
      <c r="M11" s="16">
        <v>36143.500147803199</v>
      </c>
      <c r="N11" s="16">
        <v>26007.125503683801</v>
      </c>
      <c r="O11" s="20">
        <f t="shared" si="4"/>
        <v>15079.0343427439</v>
      </c>
      <c r="P11" s="20">
        <f t="shared" si="4"/>
        <v>10136.374644119398</v>
      </c>
      <c r="Q11" s="16">
        <v>114510.623752924</v>
      </c>
      <c r="R11" s="16">
        <v>93015.0962909269</v>
      </c>
      <c r="S11" s="21">
        <f t="shared" si="5"/>
        <v>21495.527461997102</v>
      </c>
      <c r="T11" s="6"/>
      <c r="U11" s="6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>
      <c r="A12" s="4" t="s">
        <v>138</v>
      </c>
      <c r="B12" s="5" t="s">
        <v>139</v>
      </c>
      <c r="C12" s="6" t="s">
        <v>63</v>
      </c>
      <c r="D12" s="7">
        <v>44538</v>
      </c>
      <c r="E12" s="7">
        <v>44575</v>
      </c>
      <c r="F12" s="6">
        <v>23.3</v>
      </c>
      <c r="G12" s="6" t="s">
        <v>27</v>
      </c>
      <c r="H12" s="7">
        <v>44582</v>
      </c>
      <c r="I12" s="11">
        <v>6</v>
      </c>
      <c r="J12" s="7">
        <v>44610</v>
      </c>
      <c r="K12" s="17">
        <v>4</v>
      </c>
      <c r="L12" s="16">
        <v>75660.170720575799</v>
      </c>
      <c r="M12" s="16">
        <v>55315.023289292403</v>
      </c>
      <c r="N12" s="16">
        <v>8137.5028965785696</v>
      </c>
      <c r="O12" s="20">
        <f t="shared" si="4"/>
        <v>20345.147431283396</v>
      </c>
      <c r="P12" s="20">
        <f t="shared" si="4"/>
        <v>47177.520392713835</v>
      </c>
      <c r="Q12" s="16">
        <v>55829.516200506703</v>
      </c>
      <c r="R12" s="16">
        <v>39243.224727669498</v>
      </c>
      <c r="S12" s="21">
        <f t="shared" si="5"/>
        <v>16586.291472837205</v>
      </c>
      <c r="T12" s="6"/>
      <c r="U12" s="6"/>
      <c r="V12" s="4"/>
      <c r="W12" s="16">
        <f t="shared" ref="W12:AD12" si="7">AVERAGE(L12:L14)</f>
        <v>80465.098047034437</v>
      </c>
      <c r="X12" s="16">
        <f t="shared" si="7"/>
        <v>60597.694450137729</v>
      </c>
      <c r="Y12" s="16">
        <f t="shared" si="7"/>
        <v>18386.349980911142</v>
      </c>
      <c r="Z12" s="16">
        <f t="shared" si="7"/>
        <v>19867.403596896704</v>
      </c>
      <c r="AA12" s="16">
        <f t="shared" si="7"/>
        <v>42211.344469226598</v>
      </c>
      <c r="AB12" s="16">
        <f t="shared" si="7"/>
        <v>57178.302884351702</v>
      </c>
      <c r="AC12" s="16">
        <f t="shared" si="7"/>
        <v>39627.295613244838</v>
      </c>
      <c r="AD12" s="16">
        <f t="shared" si="7"/>
        <v>17551.007271106871</v>
      </c>
      <c r="AE12" s="4"/>
      <c r="AF12" s="4"/>
    </row>
    <row r="13" spans="1:32">
      <c r="A13" s="6"/>
      <c r="B13" s="5" t="s">
        <v>155</v>
      </c>
      <c r="C13" s="6"/>
      <c r="D13" s="7"/>
      <c r="E13" s="7"/>
      <c r="F13" s="6"/>
      <c r="G13" s="6"/>
      <c r="H13" s="7"/>
      <c r="I13" s="11"/>
      <c r="J13" s="7"/>
      <c r="K13" s="6"/>
      <c r="L13" s="16">
        <v>84167.307693054507</v>
      </c>
      <c r="M13" s="16">
        <v>64231.268151434902</v>
      </c>
      <c r="N13" s="16">
        <v>6059.8534963185502</v>
      </c>
      <c r="O13" s="20">
        <f t="shared" si="4"/>
        <v>19936.039541619604</v>
      </c>
      <c r="P13" s="20">
        <f t="shared" si="4"/>
        <v>58171.41465511635</v>
      </c>
      <c r="Q13" s="16">
        <v>51523.043866749802</v>
      </c>
      <c r="R13" s="16">
        <v>33577.526678919698</v>
      </c>
      <c r="S13" s="21">
        <f t="shared" si="5"/>
        <v>17945.517187830104</v>
      </c>
      <c r="T13" s="6"/>
      <c r="U13" s="6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>
      <c r="A14" s="6"/>
      <c r="B14" s="5" t="s">
        <v>136</v>
      </c>
      <c r="C14" s="6"/>
      <c r="D14" s="7"/>
      <c r="E14" s="7"/>
      <c r="F14" s="6"/>
      <c r="G14" s="6"/>
      <c r="H14" s="7"/>
      <c r="I14" s="11"/>
      <c r="J14" s="7"/>
      <c r="K14" s="6"/>
      <c r="L14" s="16">
        <v>81567.815727473004</v>
      </c>
      <c r="M14" s="16">
        <v>62246.791909685897</v>
      </c>
      <c r="N14" s="16">
        <v>40961.693549836302</v>
      </c>
      <c r="O14" s="20">
        <f t="shared" si="4"/>
        <v>19321.023817787107</v>
      </c>
      <c r="P14" s="20">
        <f t="shared" si="4"/>
        <v>21285.098359849595</v>
      </c>
      <c r="Q14" s="16">
        <v>64182.348585798602</v>
      </c>
      <c r="R14" s="16">
        <v>46061.135433145297</v>
      </c>
      <c r="S14" s="21">
        <f t="shared" si="5"/>
        <v>18121.213152653305</v>
      </c>
      <c r="T14" s="6"/>
      <c r="U14" s="6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>
      <c r="A15" s="4" t="s">
        <v>140</v>
      </c>
      <c r="B15" s="5" t="s">
        <v>78</v>
      </c>
      <c r="C15" s="6" t="s">
        <v>63</v>
      </c>
      <c r="D15" s="7">
        <v>44538</v>
      </c>
      <c r="E15" s="7">
        <v>44575</v>
      </c>
      <c r="F15" s="6">
        <v>22.9</v>
      </c>
      <c r="G15" s="6" t="s">
        <v>27</v>
      </c>
      <c r="H15" s="7">
        <v>44582</v>
      </c>
      <c r="I15" s="11">
        <v>6</v>
      </c>
      <c r="J15" s="7">
        <v>44610</v>
      </c>
      <c r="K15" s="17">
        <v>4</v>
      </c>
      <c r="L15" s="16">
        <v>103528.437408578</v>
      </c>
      <c r="M15" s="16">
        <v>87628.519075564705</v>
      </c>
      <c r="N15" s="16">
        <v>13775.0336012793</v>
      </c>
      <c r="O15" s="20">
        <f t="shared" si="4"/>
        <v>15899.918333013295</v>
      </c>
      <c r="P15" s="20">
        <f t="shared" si="4"/>
        <v>73853.485474285408</v>
      </c>
      <c r="Q15" s="16">
        <v>94295.391574878406</v>
      </c>
      <c r="R15" s="16">
        <v>73062.844319786498</v>
      </c>
      <c r="S15" s="21">
        <f t="shared" si="5"/>
        <v>21232.547255091908</v>
      </c>
      <c r="T15" s="6"/>
      <c r="U15" s="6"/>
      <c r="V15" s="4"/>
      <c r="W15" s="16">
        <f t="shared" ref="W15:AD15" si="8">AVERAGE(L15:L17)</f>
        <v>93828.353126800983</v>
      </c>
      <c r="X15" s="16">
        <f t="shared" si="8"/>
        <v>76078.884692600623</v>
      </c>
      <c r="Y15" s="16">
        <f t="shared" si="8"/>
        <v>20697.220540637765</v>
      </c>
      <c r="Z15" s="16">
        <f t="shared" si="8"/>
        <v>17749.468434200364</v>
      </c>
      <c r="AA15" s="16">
        <f t="shared" si="8"/>
        <v>55381.664151962868</v>
      </c>
      <c r="AB15" s="16">
        <f t="shared" si="8"/>
        <v>82240.57696466257</v>
      </c>
      <c r="AC15" s="16">
        <f t="shared" si="8"/>
        <v>62822.086538697331</v>
      </c>
      <c r="AD15" s="16">
        <f t="shared" si="8"/>
        <v>19418.490425965239</v>
      </c>
      <c r="AE15" s="4"/>
      <c r="AF15" s="4"/>
    </row>
    <row r="16" spans="1:32">
      <c r="A16" s="6"/>
      <c r="B16" s="5" t="s">
        <v>156</v>
      </c>
      <c r="C16" s="6"/>
      <c r="D16" s="7"/>
      <c r="E16" s="7"/>
      <c r="F16" s="6"/>
      <c r="G16" s="6"/>
      <c r="H16" s="7"/>
      <c r="I16" s="11"/>
      <c r="J16" s="7"/>
      <c r="K16" s="6"/>
      <c r="L16" s="16">
        <v>119420.874213024</v>
      </c>
      <c r="M16" s="16">
        <v>99767.352191339596</v>
      </c>
      <c r="N16" s="16">
        <v>16065.5957423611</v>
      </c>
      <c r="O16" s="20">
        <f t="shared" si="4"/>
        <v>19653.522021684403</v>
      </c>
      <c r="P16" s="20">
        <f t="shared" si="4"/>
        <v>83701.7564489785</v>
      </c>
      <c r="Q16" s="16">
        <v>72788.333125746503</v>
      </c>
      <c r="R16" s="16">
        <v>55392.137336177097</v>
      </c>
      <c r="S16" s="21">
        <f t="shared" si="5"/>
        <v>17396.195789569407</v>
      </c>
      <c r="T16" s="6"/>
      <c r="U16" s="6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>
      <c r="A17" s="6"/>
      <c r="B17" s="5" t="s">
        <v>47</v>
      </c>
      <c r="C17" s="6"/>
      <c r="D17" s="7"/>
      <c r="E17" s="7"/>
      <c r="F17" s="6"/>
      <c r="G17" s="6"/>
      <c r="H17" s="7"/>
      <c r="I17" s="11"/>
      <c r="J17" s="7"/>
      <c r="K17" s="6"/>
      <c r="L17" s="16">
        <v>58535.747758801001</v>
      </c>
      <c r="M17" s="16">
        <v>40840.782810897603</v>
      </c>
      <c r="N17" s="16">
        <v>32251.032278272902</v>
      </c>
      <c r="O17" s="20">
        <f t="shared" si="4"/>
        <v>17694.964947903398</v>
      </c>
      <c r="P17" s="20">
        <f t="shared" si="4"/>
        <v>8589.750532624701</v>
      </c>
      <c r="Q17" s="16">
        <v>79638.006193362802</v>
      </c>
      <c r="R17" s="16">
        <v>60011.277960128398</v>
      </c>
      <c r="S17" s="21">
        <f t="shared" si="5"/>
        <v>19626.728233234404</v>
      </c>
      <c r="T17" s="6"/>
      <c r="U17" s="6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>
      <c r="A18" s="4" t="s">
        <v>141</v>
      </c>
      <c r="B18" s="5" t="s">
        <v>56</v>
      </c>
      <c r="C18" s="6" t="s">
        <v>63</v>
      </c>
      <c r="D18" s="7">
        <v>44562</v>
      </c>
      <c r="E18" s="7">
        <v>44603</v>
      </c>
      <c r="F18" s="6">
        <v>19.8</v>
      </c>
      <c r="G18" s="6" t="s">
        <v>27</v>
      </c>
      <c r="H18" s="7">
        <v>44606</v>
      </c>
      <c r="I18" s="11">
        <v>6</v>
      </c>
      <c r="J18" s="7">
        <v>44642</v>
      </c>
      <c r="K18" s="17">
        <v>5</v>
      </c>
      <c r="L18" s="22"/>
      <c r="M18" s="22"/>
      <c r="N18" s="22"/>
      <c r="O18" s="20"/>
      <c r="P18" s="20"/>
      <c r="Q18" s="16">
        <v>93594.4216707132</v>
      </c>
      <c r="R18" s="16">
        <v>71350.090964635805</v>
      </c>
      <c r="S18" s="21">
        <f t="shared" si="5"/>
        <v>22244.330706077395</v>
      </c>
      <c r="T18" s="6"/>
      <c r="U18" s="6"/>
      <c r="V18" s="4"/>
      <c r="W18" s="4"/>
      <c r="X18" s="4"/>
      <c r="Y18" s="4"/>
      <c r="Z18" s="4"/>
      <c r="AA18" s="4"/>
      <c r="AB18" s="16">
        <f>AVERAGE(Q18:Q20)</f>
        <v>66014.309149225926</v>
      </c>
      <c r="AC18" s="16">
        <f>AVERAGE(R18:R20)</f>
        <v>46410.420730895836</v>
      </c>
      <c r="AD18" s="16">
        <f>AVERAGE(S18:S20)</f>
        <v>19603.888418330098</v>
      </c>
      <c r="AE18" s="4"/>
      <c r="AF18" s="4"/>
    </row>
    <row r="19" spans="1:32">
      <c r="A19" s="6"/>
      <c r="B19" s="5" t="s">
        <v>119</v>
      </c>
      <c r="C19" s="6"/>
      <c r="D19" s="7"/>
      <c r="E19" s="7"/>
      <c r="F19" s="6"/>
      <c r="G19" s="6"/>
      <c r="H19" s="7"/>
      <c r="I19" s="11"/>
      <c r="J19" s="7"/>
      <c r="K19" s="6"/>
      <c r="L19" s="22"/>
      <c r="M19" s="22"/>
      <c r="N19" s="22"/>
      <c r="O19" s="20"/>
      <c r="P19" s="20"/>
      <c r="Q19" s="16">
        <v>67021.535847509804</v>
      </c>
      <c r="R19" s="16">
        <v>49074.224406768299</v>
      </c>
      <c r="S19" s="21">
        <f t="shared" si="5"/>
        <v>17947.311440741505</v>
      </c>
      <c r="T19" s="6"/>
      <c r="U19" s="6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>
      <c r="A20" s="6"/>
      <c r="B20" s="5" t="s">
        <v>126</v>
      </c>
      <c r="C20" s="6"/>
      <c r="D20" s="7"/>
      <c r="E20" s="7"/>
      <c r="F20" s="6"/>
      <c r="G20" s="6"/>
      <c r="H20" s="7"/>
      <c r="I20" s="11"/>
      <c r="J20" s="7"/>
      <c r="K20" s="6"/>
      <c r="L20" s="22"/>
      <c r="M20" s="22"/>
      <c r="N20" s="22"/>
      <c r="O20" s="20"/>
      <c r="P20" s="20"/>
      <c r="Q20" s="16">
        <v>37426.969929454797</v>
      </c>
      <c r="R20" s="16">
        <v>18806.9468212834</v>
      </c>
      <c r="S20" s="21">
        <f t="shared" si="5"/>
        <v>18620.023108171397</v>
      </c>
      <c r="T20" s="6"/>
      <c r="U20" s="6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>
      <c r="A21" s="4" t="s">
        <v>142</v>
      </c>
      <c r="B21" s="5" t="s">
        <v>32</v>
      </c>
      <c r="C21" s="6" t="s">
        <v>63</v>
      </c>
      <c r="D21" s="7">
        <v>44562</v>
      </c>
      <c r="E21" s="7">
        <v>44603</v>
      </c>
      <c r="F21" s="6">
        <v>19.8</v>
      </c>
      <c r="G21" s="6" t="s">
        <v>27</v>
      </c>
      <c r="H21" s="7">
        <v>44606</v>
      </c>
      <c r="I21" s="11">
        <v>6</v>
      </c>
      <c r="J21" s="7">
        <v>44642</v>
      </c>
      <c r="K21" s="17">
        <v>5</v>
      </c>
      <c r="L21" s="16">
        <v>94342.538517158406</v>
      </c>
      <c r="M21" s="16">
        <v>67994.485150641398</v>
      </c>
      <c r="N21" s="16">
        <v>4868.9502136872097</v>
      </c>
      <c r="O21" s="20">
        <f t="shared" si="4"/>
        <v>26348.053366517008</v>
      </c>
      <c r="P21" s="20">
        <f t="shared" si="4"/>
        <v>63125.534936954187</v>
      </c>
      <c r="Q21" s="16">
        <v>73828.691255328798</v>
      </c>
      <c r="R21" s="16">
        <v>49161.307670498703</v>
      </c>
      <c r="S21" s="21">
        <f t="shared" si="5"/>
        <v>24667.383584830095</v>
      </c>
      <c r="T21" s="6"/>
      <c r="U21" s="6"/>
      <c r="V21" s="4"/>
      <c r="W21" s="16">
        <f t="shared" ref="W21:AD21" si="9">AVERAGE(L21:L23)</f>
        <v>71035.532542659537</v>
      </c>
      <c r="X21" s="16">
        <f t="shared" si="9"/>
        <v>48780.198756562604</v>
      </c>
      <c r="Y21" s="16">
        <f t="shared" si="9"/>
        <v>10163.790960955435</v>
      </c>
      <c r="Z21" s="16">
        <f t="shared" si="9"/>
        <v>22255.333786096937</v>
      </c>
      <c r="AA21" s="16">
        <f t="shared" si="9"/>
        <v>38616.407795607163</v>
      </c>
      <c r="AB21" s="16">
        <f t="shared" si="9"/>
        <v>73828.691255328798</v>
      </c>
      <c r="AC21" s="16">
        <f t="shared" si="9"/>
        <v>49161.307670498703</v>
      </c>
      <c r="AD21" s="16">
        <f t="shared" si="9"/>
        <v>24667.383584830095</v>
      </c>
      <c r="AE21" s="4"/>
      <c r="AF21" s="4"/>
    </row>
    <row r="22" spans="1:32">
      <c r="A22" s="6"/>
      <c r="B22" s="5" t="s">
        <v>136</v>
      </c>
      <c r="C22" s="6"/>
      <c r="D22" s="7"/>
      <c r="E22" s="7"/>
      <c r="F22" s="6"/>
      <c r="G22" s="6"/>
      <c r="H22" s="7"/>
      <c r="I22" s="11"/>
      <c r="J22" s="7"/>
      <c r="K22" s="6"/>
      <c r="L22" s="16">
        <v>74988.713072123501</v>
      </c>
      <c r="M22" s="16">
        <v>53490.246865515699</v>
      </c>
      <c r="N22" s="16">
        <v>10392.762397266701</v>
      </c>
      <c r="O22" s="20">
        <f t="shared" si="4"/>
        <v>21498.466206607802</v>
      </c>
      <c r="P22" s="20">
        <f t="shared" si="4"/>
        <v>43097.484468249</v>
      </c>
      <c r="Q22" s="16"/>
      <c r="R22" s="16"/>
      <c r="S22" s="21"/>
      <c r="T22" s="6"/>
      <c r="U22" s="6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>
      <c r="A23" s="6"/>
      <c r="B23" s="5" t="s">
        <v>143</v>
      </c>
      <c r="C23" s="6"/>
      <c r="D23" s="7"/>
      <c r="E23" s="7"/>
      <c r="F23" s="6"/>
      <c r="G23" s="6"/>
      <c r="H23" s="7"/>
      <c r="I23" s="11"/>
      <c r="J23" s="7"/>
      <c r="K23" s="6"/>
      <c r="L23" s="16">
        <v>43775.346038696698</v>
      </c>
      <c r="M23" s="16">
        <v>24855.864253530701</v>
      </c>
      <c r="N23" s="16">
        <v>15229.6602719124</v>
      </c>
      <c r="O23" s="20">
        <f t="shared" si="4"/>
        <v>18919.481785165997</v>
      </c>
      <c r="P23" s="20">
        <f t="shared" si="4"/>
        <v>9626.2039816183005</v>
      </c>
      <c r="Q23" s="16"/>
      <c r="R23" s="16"/>
      <c r="S23" s="21"/>
      <c r="T23" s="6"/>
      <c r="U23" s="6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>
      <c r="A24" s="4" t="s">
        <v>145</v>
      </c>
      <c r="B24" s="5" t="s">
        <v>128</v>
      </c>
      <c r="C24" s="6" t="s">
        <v>63</v>
      </c>
      <c r="D24" s="7">
        <v>44562</v>
      </c>
      <c r="E24" s="7">
        <v>44603</v>
      </c>
      <c r="F24" s="6">
        <v>17.3</v>
      </c>
      <c r="G24" s="6" t="s">
        <v>27</v>
      </c>
      <c r="H24" s="7">
        <v>44606</v>
      </c>
      <c r="I24" s="11">
        <v>6</v>
      </c>
      <c r="J24" s="7">
        <v>44642</v>
      </c>
      <c r="K24" s="17">
        <v>5</v>
      </c>
      <c r="L24" s="22"/>
      <c r="M24" s="22"/>
      <c r="N24" s="22"/>
      <c r="O24" s="20"/>
      <c r="P24" s="20"/>
      <c r="Q24" s="16">
        <v>39553.245735539902</v>
      </c>
      <c r="R24" s="16">
        <v>25979.053883640601</v>
      </c>
      <c r="S24" s="21">
        <f t="shared" si="5"/>
        <v>13574.191851899301</v>
      </c>
      <c r="T24" s="6"/>
      <c r="U24" s="6"/>
      <c r="V24" s="4"/>
      <c r="W24" s="4"/>
      <c r="X24" s="4"/>
      <c r="Y24" s="4"/>
      <c r="Z24" s="4"/>
      <c r="AA24" s="4"/>
      <c r="AB24" s="16">
        <f>AVERAGE(Q24:Q26)</f>
        <v>35567.424623611303</v>
      </c>
      <c r="AC24" s="16">
        <f>AVERAGE(R24:R26)</f>
        <v>21995.405735316337</v>
      </c>
      <c r="AD24" s="16">
        <f>AVERAGE(S24:S26)</f>
        <v>13572.018888294966</v>
      </c>
      <c r="AE24" s="4"/>
      <c r="AF24" s="4"/>
    </row>
    <row r="25" spans="1:32">
      <c r="A25" s="6"/>
      <c r="B25" s="5" t="s">
        <v>25</v>
      </c>
      <c r="C25" s="6"/>
      <c r="D25" s="7"/>
      <c r="E25" s="7"/>
      <c r="F25" s="6"/>
      <c r="G25" s="6"/>
      <c r="H25" s="7"/>
      <c r="I25" s="11"/>
      <c r="J25" s="7"/>
      <c r="K25" s="6"/>
      <c r="L25" s="22"/>
      <c r="M25" s="22"/>
      <c r="N25" s="22"/>
      <c r="O25" s="20"/>
      <c r="P25" s="20"/>
      <c r="Q25" s="16">
        <v>31889.6394588193</v>
      </c>
      <c r="R25" s="16">
        <v>19678.681775319401</v>
      </c>
      <c r="S25" s="21">
        <f t="shared" si="5"/>
        <v>12210.957683499899</v>
      </c>
      <c r="T25" s="6"/>
      <c r="U25" s="6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>
      <c r="A26" s="6"/>
      <c r="B26" s="5" t="s">
        <v>120</v>
      </c>
      <c r="C26" s="6"/>
      <c r="D26" s="7"/>
      <c r="E26" s="7"/>
      <c r="F26" s="6"/>
      <c r="G26" s="6"/>
      <c r="H26" s="7"/>
      <c r="I26" s="11"/>
      <c r="J26" s="7"/>
      <c r="K26" s="6"/>
      <c r="L26" s="22"/>
      <c r="M26" s="22"/>
      <c r="N26" s="22"/>
      <c r="O26" s="20"/>
      <c r="P26" s="20"/>
      <c r="Q26" s="16">
        <v>35259.3886764747</v>
      </c>
      <c r="R26" s="16">
        <v>20328.481546989002</v>
      </c>
      <c r="S26" s="21">
        <f t="shared" si="5"/>
        <v>14930.907129485699</v>
      </c>
      <c r="T26" s="6"/>
      <c r="U26" s="6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>
      <c r="A27" s="4" t="s">
        <v>146</v>
      </c>
      <c r="B27" s="5" t="s">
        <v>157</v>
      </c>
      <c r="C27" s="6" t="s">
        <v>63</v>
      </c>
      <c r="D27" s="7">
        <v>44562</v>
      </c>
      <c r="E27" s="7">
        <v>44603</v>
      </c>
      <c r="F27" s="6">
        <v>20.399999999999999</v>
      </c>
      <c r="G27" s="6" t="s">
        <v>27</v>
      </c>
      <c r="H27" s="7">
        <v>44606</v>
      </c>
      <c r="I27" s="11">
        <v>6</v>
      </c>
      <c r="J27" s="7">
        <v>44642</v>
      </c>
      <c r="K27" s="17">
        <v>5</v>
      </c>
      <c r="L27" s="22"/>
      <c r="M27" s="22"/>
      <c r="N27" s="22"/>
      <c r="O27" s="20"/>
      <c r="P27" s="20"/>
      <c r="Q27" s="16">
        <v>100901.95635864499</v>
      </c>
      <c r="R27" s="16">
        <v>78799.792991090901</v>
      </c>
      <c r="S27" s="21">
        <f t="shared" ref="S27:S29" si="10">Q27-R27</f>
        <v>22102.163367554094</v>
      </c>
      <c r="T27" s="6"/>
      <c r="U27" s="6"/>
      <c r="V27" s="4"/>
      <c r="W27" s="4"/>
      <c r="X27" s="4"/>
      <c r="Y27" s="4"/>
      <c r="Z27" s="4"/>
      <c r="AA27" s="4"/>
      <c r="AB27" s="16">
        <f>AVERAGE(Q27:Q29)</f>
        <v>97738.656008155769</v>
      </c>
      <c r="AC27" s="16">
        <f>AVERAGE(R27:R29)</f>
        <v>72695.930751582229</v>
      </c>
      <c r="AD27" s="16">
        <f>AVERAGE(S27:S29)</f>
        <v>25042.725256573536</v>
      </c>
      <c r="AE27" s="4"/>
      <c r="AF27" s="4"/>
    </row>
    <row r="28" spans="1:32">
      <c r="A28" s="6"/>
      <c r="B28" s="5" t="s">
        <v>69</v>
      </c>
      <c r="C28" s="6"/>
      <c r="D28" s="7"/>
      <c r="E28" s="7"/>
      <c r="F28" s="6"/>
      <c r="G28" s="6"/>
      <c r="H28" s="7"/>
      <c r="I28" s="11"/>
      <c r="J28" s="7"/>
      <c r="K28" s="6"/>
      <c r="L28" s="22"/>
      <c r="M28" s="22"/>
      <c r="N28" s="22"/>
      <c r="O28" s="20"/>
      <c r="P28" s="20"/>
      <c r="Q28" s="16">
        <v>98354.299819524706</v>
      </c>
      <c r="R28" s="16">
        <v>72243.228326643206</v>
      </c>
      <c r="S28" s="21">
        <f t="shared" si="10"/>
        <v>26111.0714928815</v>
      </c>
      <c r="T28" s="6"/>
      <c r="U28" s="6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>
      <c r="A29" s="6"/>
      <c r="B29" s="5" t="s">
        <v>158</v>
      </c>
      <c r="C29" s="6"/>
      <c r="D29" s="7"/>
      <c r="E29" s="7"/>
      <c r="F29" s="6"/>
      <c r="G29" s="6"/>
      <c r="H29" s="7"/>
      <c r="I29" s="11"/>
      <c r="J29" s="7"/>
      <c r="K29" s="6"/>
      <c r="L29" s="22"/>
      <c r="M29" s="22"/>
      <c r="N29" s="22"/>
      <c r="O29" s="20"/>
      <c r="P29" s="20"/>
      <c r="Q29" s="16">
        <v>93959.711846297607</v>
      </c>
      <c r="R29" s="16">
        <v>67044.770937012596</v>
      </c>
      <c r="S29" s="21">
        <f t="shared" si="10"/>
        <v>26914.940909285011</v>
      </c>
      <c r="T29" s="6"/>
      <c r="U29" s="6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</row>
  </sheetData>
  <sortState xmlns:xlrd2="http://schemas.microsoft.com/office/spreadsheetml/2017/richdata2" ref="A3:U5">
    <sortCondition descending="1" ref="P3:P5"/>
  </sortState>
  <phoneticPr fontId="1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1"/>
  <sheetViews>
    <sheetView zoomScale="80" zoomScaleNormal="80" workbookViewId="0">
      <pane xSplit="2" ySplit="2" topLeftCell="C3" activePane="bottomRight" state="frozen"/>
      <selection pane="topRight"/>
      <selection pane="bottomLeft"/>
      <selection pane="bottomRight" activeCell="A2" sqref="A2"/>
    </sheetView>
  </sheetViews>
  <sheetFormatPr defaultColWidth="11" defaultRowHeight="15.75"/>
  <sheetData>
    <row r="1" spans="1:31" ht="18.75">
      <c r="A1" s="1" t="s">
        <v>538</v>
      </c>
      <c r="B1" s="2"/>
      <c r="C1" s="3"/>
      <c r="D1" s="3"/>
      <c r="E1" s="3"/>
      <c r="F1" s="3"/>
      <c r="G1" s="3"/>
      <c r="H1" s="3"/>
      <c r="I1" s="8"/>
      <c r="J1" s="3"/>
      <c r="K1" s="3"/>
      <c r="L1" s="9" t="s">
        <v>1</v>
      </c>
      <c r="M1" s="3"/>
      <c r="N1" s="3"/>
      <c r="O1" s="3"/>
      <c r="P1" s="3"/>
      <c r="Q1" s="9" t="s">
        <v>2</v>
      </c>
      <c r="R1" s="3"/>
      <c r="S1" s="3"/>
      <c r="T1" s="3"/>
      <c r="U1" s="3"/>
      <c r="W1" s="9" t="s">
        <v>151</v>
      </c>
      <c r="X1" s="3"/>
      <c r="Y1" s="3"/>
      <c r="Z1" s="3"/>
      <c r="AA1" s="3"/>
      <c r="AB1" s="9" t="s">
        <v>152</v>
      </c>
      <c r="AC1" s="3"/>
      <c r="AD1" s="3"/>
      <c r="AE1" s="4"/>
    </row>
    <row r="2" spans="1:31">
      <c r="A2" s="17" t="s">
        <v>3</v>
      </c>
      <c r="B2" s="18" t="s">
        <v>4</v>
      </c>
      <c r="C2" s="17" t="s">
        <v>5</v>
      </c>
      <c r="D2" s="19" t="s">
        <v>6</v>
      </c>
      <c r="E2" s="19" t="s">
        <v>7</v>
      </c>
      <c r="F2" s="17" t="s">
        <v>8</v>
      </c>
      <c r="G2" s="17" t="s">
        <v>9</v>
      </c>
      <c r="H2" s="17" t="s">
        <v>10</v>
      </c>
      <c r="I2" s="13" t="s">
        <v>11</v>
      </c>
      <c r="J2" s="17" t="s">
        <v>12</v>
      </c>
      <c r="K2" s="17" t="s">
        <v>13</v>
      </c>
      <c r="L2" s="3" t="s">
        <v>14</v>
      </c>
      <c r="M2" s="3" t="s">
        <v>15</v>
      </c>
      <c r="N2" s="3" t="s">
        <v>16</v>
      </c>
      <c r="O2" s="17" t="s">
        <v>17</v>
      </c>
      <c r="P2" s="17" t="s">
        <v>18</v>
      </c>
      <c r="Q2" s="3" t="s">
        <v>19</v>
      </c>
      <c r="R2" s="6" t="s">
        <v>22</v>
      </c>
      <c r="S2" s="17" t="s">
        <v>21</v>
      </c>
      <c r="U2" s="6" t="s">
        <v>23</v>
      </c>
      <c r="V2" s="4"/>
      <c r="W2" s="9" t="s">
        <v>14</v>
      </c>
      <c r="X2" s="9" t="s">
        <v>15</v>
      </c>
      <c r="Y2" s="9" t="s">
        <v>16</v>
      </c>
      <c r="Z2" s="23" t="s">
        <v>17</v>
      </c>
      <c r="AA2" s="23" t="s">
        <v>18</v>
      </c>
      <c r="AB2" s="9" t="s">
        <v>19</v>
      </c>
      <c r="AC2" s="9" t="s">
        <v>159</v>
      </c>
      <c r="AD2" s="23" t="s">
        <v>21</v>
      </c>
      <c r="AE2" s="4"/>
    </row>
    <row r="3" spans="1:31">
      <c r="A3" s="4" t="s">
        <v>40</v>
      </c>
      <c r="B3" s="5" t="s">
        <v>43</v>
      </c>
      <c r="C3" s="29" t="s">
        <v>26</v>
      </c>
      <c r="D3" s="19">
        <v>44448</v>
      </c>
      <c r="E3" s="19">
        <v>44481</v>
      </c>
      <c r="F3" s="17">
        <v>27.9</v>
      </c>
      <c r="G3" s="29" t="s">
        <v>42</v>
      </c>
      <c r="H3" s="19">
        <v>44497</v>
      </c>
      <c r="I3" s="13">
        <v>7</v>
      </c>
      <c r="J3" s="19">
        <v>44525</v>
      </c>
      <c r="K3" s="17">
        <v>4</v>
      </c>
      <c r="L3" s="12">
        <v>192467.546933834</v>
      </c>
      <c r="M3" s="12">
        <v>157945.487679043</v>
      </c>
      <c r="N3" s="12">
        <v>42218.897187010298</v>
      </c>
      <c r="O3" s="13">
        <f t="shared" ref="O3:P7" si="0">L3-M3</f>
        <v>34522.059254791006</v>
      </c>
      <c r="P3" s="13">
        <f t="shared" si="0"/>
        <v>115726.5904920327</v>
      </c>
      <c r="Q3" s="12">
        <v>75346.108397562202</v>
      </c>
      <c r="R3" s="12">
        <v>61949.999603770899</v>
      </c>
      <c r="S3" s="11">
        <f t="shared" ref="S3:S6" si="1">Q3-R3</f>
        <v>13396.108793791303</v>
      </c>
      <c r="T3" s="4"/>
      <c r="U3" s="22"/>
      <c r="V3" s="4"/>
      <c r="W3" s="16">
        <f t="shared" ref="W3:AD3" si="2">AVERAGE(L3:L5)</f>
        <v>144381.77650748313</v>
      </c>
      <c r="X3" s="16">
        <f t="shared" si="2"/>
        <v>118192.30785478861</v>
      </c>
      <c r="Y3" s="16">
        <f t="shared" si="2"/>
        <v>30171.294640632968</v>
      </c>
      <c r="Z3" s="16">
        <f t="shared" si="2"/>
        <v>26189.46865269453</v>
      </c>
      <c r="AA3" s="16">
        <f t="shared" si="2"/>
        <v>88021.013214155624</v>
      </c>
      <c r="AB3" s="16">
        <f t="shared" si="2"/>
        <v>64868.043743007067</v>
      </c>
      <c r="AC3" s="16">
        <f t="shared" si="2"/>
        <v>50257.579034621536</v>
      </c>
      <c r="AD3" s="16">
        <f t="shared" si="2"/>
        <v>14610.464708385538</v>
      </c>
      <c r="AE3" s="4"/>
    </row>
    <row r="4" spans="1:31">
      <c r="A4" s="17"/>
      <c r="B4" s="5" t="s">
        <v>29</v>
      </c>
      <c r="C4" s="29"/>
      <c r="D4" s="19"/>
      <c r="E4" s="19"/>
      <c r="F4" s="17"/>
      <c r="G4" s="29"/>
      <c r="H4" s="19"/>
      <c r="I4" s="13"/>
      <c r="J4" s="19"/>
      <c r="K4" s="17"/>
      <c r="L4" s="12">
        <v>176468.48598925999</v>
      </c>
      <c r="M4" s="12">
        <v>142112.97259093501</v>
      </c>
      <c r="N4" s="12">
        <v>24426.613386442401</v>
      </c>
      <c r="O4" s="13">
        <f t="shared" si="0"/>
        <v>34355.513398324983</v>
      </c>
      <c r="P4" s="13">
        <f t="shared" si="0"/>
        <v>117686.3592044926</v>
      </c>
      <c r="Q4" s="12">
        <v>62135.515809747703</v>
      </c>
      <c r="R4" s="12">
        <v>48854.255243068299</v>
      </c>
      <c r="S4" s="11">
        <f t="shared" si="1"/>
        <v>13281.260566679404</v>
      </c>
      <c r="T4" s="4"/>
      <c r="U4" s="22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>
      <c r="A5" s="17"/>
      <c r="B5" s="5" t="s">
        <v>47</v>
      </c>
      <c r="C5" s="17"/>
      <c r="D5" s="19"/>
      <c r="E5" s="19"/>
      <c r="F5" s="17"/>
      <c r="G5" s="29"/>
      <c r="H5" s="19"/>
      <c r="I5" s="13"/>
      <c r="J5" s="56"/>
      <c r="K5" s="17"/>
      <c r="L5" s="12">
        <v>64209.296599355403</v>
      </c>
      <c r="M5" s="12">
        <v>54518.463294387802</v>
      </c>
      <c r="N5" s="12">
        <v>23868.373348446199</v>
      </c>
      <c r="O5" s="13">
        <f>L5-M5</f>
        <v>9690.8333049676003</v>
      </c>
      <c r="P5" s="13">
        <f>M5-N5</f>
        <v>30650.089945941603</v>
      </c>
      <c r="Q5" s="12">
        <v>57122.507021711303</v>
      </c>
      <c r="R5" s="12">
        <v>39968.482257025396</v>
      </c>
      <c r="S5" s="15">
        <f t="shared" si="1"/>
        <v>17154.024764685906</v>
      </c>
      <c r="T5" s="4"/>
      <c r="U5" s="22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>
      <c r="A6" s="4" t="s">
        <v>54</v>
      </c>
      <c r="B6" s="5" t="s">
        <v>120</v>
      </c>
      <c r="C6" s="17" t="s">
        <v>26</v>
      </c>
      <c r="D6" s="19">
        <v>44448</v>
      </c>
      <c r="E6" s="19">
        <v>44481</v>
      </c>
      <c r="F6" s="45">
        <v>24.5</v>
      </c>
      <c r="G6" s="29" t="s">
        <v>42</v>
      </c>
      <c r="H6" s="19">
        <v>44497</v>
      </c>
      <c r="I6" s="13">
        <v>7</v>
      </c>
      <c r="J6" s="19">
        <v>44525</v>
      </c>
      <c r="K6" s="17">
        <v>4</v>
      </c>
      <c r="L6" s="4"/>
      <c r="M6" s="4"/>
      <c r="N6" s="4"/>
      <c r="O6" s="13"/>
      <c r="P6" s="13"/>
      <c r="Q6" s="12">
        <v>56880.2299454116</v>
      </c>
      <c r="R6" s="12">
        <v>42580.566905493099</v>
      </c>
      <c r="S6" s="15">
        <f t="shared" si="1"/>
        <v>14299.663039918501</v>
      </c>
      <c r="T6" s="6"/>
      <c r="U6" s="22"/>
      <c r="V6" s="4"/>
      <c r="W6" s="16">
        <f t="shared" ref="W6" si="3">AVERAGE(L6:L8)</f>
        <v>91300.215644591299</v>
      </c>
      <c r="X6" s="16">
        <f t="shared" ref="X6" si="4">AVERAGE(M6:M8)</f>
        <v>75465.085547067254</v>
      </c>
      <c r="Y6" s="16">
        <f t="shared" ref="Y6" si="5">AVERAGE(N6:N8)</f>
        <v>19107.911190913401</v>
      </c>
      <c r="Z6" s="16">
        <f t="shared" ref="Z6" si="6">AVERAGE(O6:O8)</f>
        <v>15835.130097524045</v>
      </c>
      <c r="AA6" s="16">
        <f t="shared" ref="AA6:AD6" si="7">AVERAGE(P6:P8)</f>
        <v>56357.174356153853</v>
      </c>
      <c r="AB6" s="16">
        <f t="shared" si="7"/>
        <v>56880.2299454116</v>
      </c>
      <c r="AC6" s="16">
        <f t="shared" si="7"/>
        <v>42580.566905493099</v>
      </c>
      <c r="AD6" s="16">
        <f t="shared" si="7"/>
        <v>14299.663039918501</v>
      </c>
      <c r="AE6" s="4"/>
    </row>
    <row r="7" spans="1:31">
      <c r="A7" s="4"/>
      <c r="B7" s="5" t="s">
        <v>95</v>
      </c>
      <c r="C7" s="4"/>
      <c r="D7" s="4"/>
      <c r="E7" s="4"/>
      <c r="F7" s="4"/>
      <c r="G7" s="4"/>
      <c r="H7" s="4"/>
      <c r="I7" s="4"/>
      <c r="J7" s="4"/>
      <c r="K7" s="4"/>
      <c r="L7" s="12">
        <v>91862.1394714911</v>
      </c>
      <c r="M7" s="12">
        <v>76016.150730907102</v>
      </c>
      <c r="N7" s="12">
        <v>10411.077748358501</v>
      </c>
      <c r="O7" s="13">
        <f t="shared" si="0"/>
        <v>15845.988740583998</v>
      </c>
      <c r="P7" s="13">
        <f t="shared" si="0"/>
        <v>65605.072982548605</v>
      </c>
      <c r="Q7" s="12"/>
      <c r="R7" s="12"/>
      <c r="S7" s="15"/>
      <c r="T7" s="46"/>
      <c r="U7" s="22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>
      <c r="A8" s="46"/>
      <c r="B8" s="5" t="s">
        <v>56</v>
      </c>
      <c r="C8" s="45"/>
      <c r="D8" s="47"/>
      <c r="E8" s="47"/>
      <c r="F8" s="45"/>
      <c r="G8" s="26"/>
      <c r="H8" s="47"/>
      <c r="I8" s="57"/>
      <c r="J8" s="47"/>
      <c r="K8" s="58"/>
      <c r="L8" s="12">
        <v>90738.291817691497</v>
      </c>
      <c r="M8" s="12">
        <v>74914.020363227406</v>
      </c>
      <c r="N8" s="12">
        <v>27804.744633468301</v>
      </c>
      <c r="O8" s="13">
        <f>L8-M8</f>
        <v>15824.271454464091</v>
      </c>
      <c r="P8" s="13">
        <f>M8-N8</f>
        <v>47109.275729759102</v>
      </c>
      <c r="Q8" s="4"/>
      <c r="R8" s="4"/>
      <c r="S8" s="21"/>
      <c r="T8" s="46"/>
      <c r="U8" s="22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>
      <c r="A9" s="4" t="s">
        <v>113</v>
      </c>
      <c r="B9" s="5" t="s">
        <v>114</v>
      </c>
      <c r="C9" s="6" t="s">
        <v>26</v>
      </c>
      <c r="D9" s="7">
        <v>44522</v>
      </c>
      <c r="E9" s="7">
        <v>44553</v>
      </c>
      <c r="F9" s="6">
        <v>27.4</v>
      </c>
      <c r="G9" s="6" t="s">
        <v>42</v>
      </c>
      <c r="H9" s="7">
        <v>44560</v>
      </c>
      <c r="I9" s="13">
        <v>5</v>
      </c>
      <c r="J9" s="7">
        <v>44588</v>
      </c>
      <c r="K9" s="17">
        <v>4</v>
      </c>
      <c r="L9" s="12">
        <v>114388.170289552</v>
      </c>
      <c r="M9" s="12">
        <v>96557.018346287703</v>
      </c>
      <c r="N9" s="12">
        <v>31193.6565170658</v>
      </c>
      <c r="O9" s="13">
        <f t="shared" ref="O9:P26" si="8">L9-M9</f>
        <v>17831.151943264296</v>
      </c>
      <c r="P9" s="13">
        <f t="shared" si="8"/>
        <v>65363.361829221903</v>
      </c>
      <c r="Q9" s="12">
        <v>91745.539795827601</v>
      </c>
      <c r="R9" s="12">
        <v>61442.9936489545</v>
      </c>
      <c r="S9" s="15">
        <f t="shared" ref="S9:S26" si="9">Q9-R9</f>
        <v>30302.546146873101</v>
      </c>
      <c r="T9" s="6"/>
      <c r="U9" s="6"/>
      <c r="V9" s="4"/>
      <c r="W9" s="16">
        <f t="shared" ref="W9" si="10">AVERAGE(L9:L11)</f>
        <v>106919.86748743466</v>
      </c>
      <c r="X9" s="16">
        <f t="shared" ref="X9" si="11">AVERAGE(M9:M11)</f>
        <v>88524.539227031913</v>
      </c>
      <c r="Y9" s="16">
        <f t="shared" ref="Y9" si="12">AVERAGE(N9:N11)</f>
        <v>36097.529520090931</v>
      </c>
      <c r="Z9" s="16">
        <f t="shared" ref="Z9" si="13">AVERAGE(O9:O11)</f>
        <v>18395.328260402763</v>
      </c>
      <c r="AA9" s="16">
        <f t="shared" ref="AA9" si="14">AVERAGE(P9:P11)</f>
        <v>52427.009706940968</v>
      </c>
      <c r="AB9" s="16">
        <f t="shared" ref="AB9" si="15">AVERAGE(Q9:Q11)</f>
        <v>66664.221163586233</v>
      </c>
      <c r="AC9" s="16">
        <f t="shared" ref="AC9" si="16">AVERAGE(R9:R11)</f>
        <v>43531.144334844568</v>
      </c>
      <c r="AD9" s="16">
        <f t="shared" ref="AD9" si="17">AVERAGE(S9:S11)</f>
        <v>23133.076828741672</v>
      </c>
      <c r="AE9" s="4"/>
    </row>
    <row r="10" spans="1:31">
      <c r="A10" s="6"/>
      <c r="B10" s="5">
        <v>12</v>
      </c>
      <c r="C10" s="6"/>
      <c r="D10" s="7"/>
      <c r="E10" s="7"/>
      <c r="F10" s="6"/>
      <c r="G10" s="6"/>
      <c r="H10" s="7"/>
      <c r="I10" s="11"/>
      <c r="J10" s="7"/>
      <c r="K10" s="17"/>
      <c r="L10" s="12">
        <v>104485.424171233</v>
      </c>
      <c r="M10" s="12">
        <v>86750.124773003903</v>
      </c>
      <c r="N10" s="12">
        <v>28373.9098614455</v>
      </c>
      <c r="O10" s="13">
        <f t="shared" si="8"/>
        <v>17735.299398229094</v>
      </c>
      <c r="P10" s="13">
        <f t="shared" si="8"/>
        <v>58376.214911558403</v>
      </c>
      <c r="Q10" s="12">
        <v>39975.501139652602</v>
      </c>
      <c r="R10" s="12">
        <v>21273.211439668801</v>
      </c>
      <c r="S10" s="15">
        <f t="shared" si="9"/>
        <v>18702.289699983801</v>
      </c>
      <c r="T10" s="6"/>
      <c r="U10" s="6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>
      <c r="A11" s="6"/>
      <c r="B11" s="5" t="s">
        <v>47</v>
      </c>
      <c r="C11" s="6"/>
      <c r="D11" s="7"/>
      <c r="E11" s="7"/>
      <c r="F11" s="6"/>
      <c r="G11" s="6"/>
      <c r="H11" s="7"/>
      <c r="I11" s="11"/>
      <c r="J11" s="7"/>
      <c r="K11" s="17"/>
      <c r="L11" s="12">
        <v>101886.008001519</v>
      </c>
      <c r="M11" s="12">
        <v>82266.474561804105</v>
      </c>
      <c r="N11" s="12">
        <v>48725.022181761502</v>
      </c>
      <c r="O11" s="13">
        <f t="shared" si="8"/>
        <v>19619.533439714898</v>
      </c>
      <c r="P11" s="13">
        <f t="shared" si="8"/>
        <v>33541.452380042603</v>
      </c>
      <c r="Q11" s="12">
        <v>68271.622555278504</v>
      </c>
      <c r="R11" s="12">
        <v>47877.2279159104</v>
      </c>
      <c r="S11" s="15">
        <f t="shared" si="9"/>
        <v>20394.394639368104</v>
      </c>
      <c r="T11" s="6"/>
      <c r="U11" s="6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>
      <c r="A12" s="4" t="s">
        <v>115</v>
      </c>
      <c r="B12" s="5" t="s">
        <v>47</v>
      </c>
      <c r="C12" s="6" t="s">
        <v>26</v>
      </c>
      <c r="D12" s="7">
        <v>44522</v>
      </c>
      <c r="E12" s="7">
        <v>44553</v>
      </c>
      <c r="F12" s="6">
        <v>24.4</v>
      </c>
      <c r="G12" s="6" t="s">
        <v>42</v>
      </c>
      <c r="H12" s="7">
        <v>44560</v>
      </c>
      <c r="I12" s="13">
        <v>5</v>
      </c>
      <c r="J12" s="7">
        <v>44588</v>
      </c>
      <c r="K12" s="17">
        <v>4</v>
      </c>
      <c r="L12" s="12">
        <v>177053.033194127</v>
      </c>
      <c r="M12" s="12">
        <v>105093.279118739</v>
      </c>
      <c r="N12" s="12">
        <v>773.78197742401699</v>
      </c>
      <c r="O12" s="13">
        <f t="shared" si="8"/>
        <v>71959.754075388002</v>
      </c>
      <c r="P12" s="13">
        <f t="shared" si="8"/>
        <v>104319.49714131498</v>
      </c>
      <c r="Q12" s="12">
        <v>99301.382582008402</v>
      </c>
      <c r="R12" s="12">
        <v>66349.224680403699</v>
      </c>
      <c r="S12" s="15">
        <f t="shared" si="9"/>
        <v>32952.157901604704</v>
      </c>
      <c r="T12" s="6"/>
      <c r="U12" s="6"/>
      <c r="V12" s="4"/>
      <c r="W12" s="16">
        <f t="shared" ref="W12" si="18">AVERAGE(L12:L14)</f>
        <v>135603.66568538608</v>
      </c>
      <c r="X12" s="16">
        <f t="shared" ref="X12" si="19">AVERAGE(M12:M14)</f>
        <v>81204.099869551326</v>
      </c>
      <c r="Y12" s="16">
        <f t="shared" ref="Y12" si="20">AVERAGE(N12:N14)</f>
        <v>1261.8886683648716</v>
      </c>
      <c r="Z12" s="16">
        <f t="shared" ref="Z12" si="21">AVERAGE(O12:O14)</f>
        <v>54399.565815834729</v>
      </c>
      <c r="AA12" s="16">
        <f t="shared" ref="AA12" si="22">AVERAGE(P12:P14)</f>
        <v>79942.211201186466</v>
      </c>
      <c r="AB12" s="16">
        <f t="shared" ref="AB12" si="23">AVERAGE(Q12:Q14)</f>
        <v>94148.231641525912</v>
      </c>
      <c r="AC12" s="16">
        <f t="shared" ref="AC12" si="24">AVERAGE(R12:R14)</f>
        <v>65588.497986306407</v>
      </c>
      <c r="AD12" s="16">
        <f t="shared" ref="AD12" si="25">AVERAGE(S12:S14)</f>
        <v>28559.733655219501</v>
      </c>
      <c r="AE12" s="4"/>
    </row>
    <row r="13" spans="1:31">
      <c r="A13" s="6"/>
      <c r="B13" s="5" t="s">
        <v>105</v>
      </c>
      <c r="C13" s="6"/>
      <c r="D13" s="7"/>
      <c r="E13" s="7"/>
      <c r="F13" s="6"/>
      <c r="G13" s="6"/>
      <c r="H13" s="7"/>
      <c r="I13" s="11"/>
      <c r="J13" s="7"/>
      <c r="K13" s="17"/>
      <c r="L13" s="12">
        <v>183731.93559870799</v>
      </c>
      <c r="M13" s="12">
        <v>113595.86611210401</v>
      </c>
      <c r="N13" s="12">
        <v>976.74065957736798</v>
      </c>
      <c r="O13" s="13">
        <f t="shared" si="8"/>
        <v>70136.069486603985</v>
      </c>
      <c r="P13" s="13">
        <f t="shared" si="8"/>
        <v>112619.12545252664</v>
      </c>
      <c r="Q13" s="12">
        <v>108967.94334597699</v>
      </c>
      <c r="R13" s="12">
        <v>78542.756754063303</v>
      </c>
      <c r="S13" s="15">
        <f t="shared" si="9"/>
        <v>30425.186591913691</v>
      </c>
      <c r="T13" s="6"/>
      <c r="U13" s="6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>
      <c r="A14" s="6"/>
      <c r="B14" s="5" t="s">
        <v>143</v>
      </c>
      <c r="C14" s="6"/>
      <c r="D14" s="7"/>
      <c r="E14" s="7"/>
      <c r="F14" s="6"/>
      <c r="G14" s="6"/>
      <c r="H14" s="7"/>
      <c r="I14" s="11"/>
      <c r="J14" s="7"/>
      <c r="K14" s="17"/>
      <c r="L14" s="12">
        <v>46026.028263323198</v>
      </c>
      <c r="M14" s="12">
        <v>24923.154377810999</v>
      </c>
      <c r="N14" s="12">
        <v>2035.14336809323</v>
      </c>
      <c r="O14" s="13">
        <f t="shared" si="8"/>
        <v>21102.873885512199</v>
      </c>
      <c r="P14" s="13">
        <f t="shared" si="8"/>
        <v>22888.011009717768</v>
      </c>
      <c r="Q14" s="12">
        <v>74175.368996592297</v>
      </c>
      <c r="R14" s="12">
        <v>51873.512524452199</v>
      </c>
      <c r="S14" s="15">
        <f t="shared" si="9"/>
        <v>22301.856472140098</v>
      </c>
      <c r="T14" s="6"/>
      <c r="U14" s="6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>
      <c r="A15" s="4" t="s">
        <v>116</v>
      </c>
      <c r="B15" s="5" t="s">
        <v>106</v>
      </c>
      <c r="C15" s="6" t="s">
        <v>63</v>
      </c>
      <c r="D15" s="7">
        <v>44522</v>
      </c>
      <c r="E15" s="7">
        <v>44558</v>
      </c>
      <c r="F15" s="6">
        <v>14</v>
      </c>
      <c r="G15" s="6" t="s">
        <v>42</v>
      </c>
      <c r="H15" s="7">
        <v>44565</v>
      </c>
      <c r="I15" s="13">
        <v>6</v>
      </c>
      <c r="J15" s="7">
        <v>44593</v>
      </c>
      <c r="K15" s="17">
        <v>4</v>
      </c>
      <c r="L15" s="11">
        <v>86819.368637605905</v>
      </c>
      <c r="M15" s="11">
        <v>67523.127766325895</v>
      </c>
      <c r="N15" s="11">
        <v>62135.112708945897</v>
      </c>
      <c r="O15" s="13">
        <f>L15-M15</f>
        <v>19296.24087128001</v>
      </c>
      <c r="P15" s="13">
        <f>M15-N15</f>
        <v>5388.0150573799983</v>
      </c>
      <c r="Q15" s="62">
        <v>124022.400711985</v>
      </c>
      <c r="R15" s="62">
        <v>102512.76120283399</v>
      </c>
      <c r="S15" s="15">
        <f t="shared" si="9"/>
        <v>21509.639509151006</v>
      </c>
      <c r="T15" s="6"/>
      <c r="U15" s="6"/>
      <c r="V15" s="4"/>
      <c r="W15" s="16">
        <f t="shared" ref="W15:AD15" si="26">AVERAGE(L15:L17)</f>
        <v>70313.673283170865</v>
      </c>
      <c r="X15" s="16">
        <f t="shared" si="26"/>
        <v>50206.289134127765</v>
      </c>
      <c r="Y15" s="16">
        <f t="shared" si="26"/>
        <v>31898.433554226198</v>
      </c>
      <c r="Z15" s="16">
        <f t="shared" si="26"/>
        <v>20107.384149043104</v>
      </c>
      <c r="AA15" s="16">
        <f t="shared" si="26"/>
        <v>9292.6316419293998</v>
      </c>
      <c r="AB15" s="16">
        <f t="shared" si="26"/>
        <v>102048.75654187471</v>
      </c>
      <c r="AC15" s="16">
        <f t="shared" si="26"/>
        <v>82426.553722151089</v>
      </c>
      <c r="AD15" s="16">
        <f t="shared" si="26"/>
        <v>19622.202819723603</v>
      </c>
      <c r="AE15" s="4"/>
    </row>
    <row r="16" spans="1:31">
      <c r="A16" s="4"/>
      <c r="B16" s="5" t="s">
        <v>43</v>
      </c>
      <c r="C16" s="6"/>
      <c r="D16" s="7"/>
      <c r="E16" s="7"/>
      <c r="F16" s="6"/>
      <c r="G16" s="6"/>
      <c r="H16" s="7"/>
      <c r="I16" s="11"/>
      <c r="J16" s="7"/>
      <c r="K16" s="6"/>
      <c r="L16" s="59">
        <v>66018.296468086599</v>
      </c>
      <c r="M16" s="59">
        <v>45176.812502822402</v>
      </c>
      <c r="N16" s="59">
        <v>17257.6138341759</v>
      </c>
      <c r="O16" s="13">
        <v>20841.4839652642</v>
      </c>
      <c r="P16" s="13">
        <v>13129.7787244308</v>
      </c>
      <c r="Q16" s="59">
        <v>102021.54503424501</v>
      </c>
      <c r="R16" s="59">
        <v>81942.059915246893</v>
      </c>
      <c r="S16" s="15">
        <f t="shared" si="9"/>
        <v>20079.485118998113</v>
      </c>
      <c r="T16" s="6"/>
      <c r="U16" s="6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>
      <c r="A17" s="6"/>
      <c r="B17" s="5" t="s">
        <v>56</v>
      </c>
      <c r="C17" s="6"/>
      <c r="D17" s="7"/>
      <c r="E17" s="7"/>
      <c r="F17" s="6"/>
      <c r="G17" s="6"/>
      <c r="H17" s="7"/>
      <c r="I17" s="11"/>
      <c r="J17" s="7"/>
      <c r="K17" s="6"/>
      <c r="L17" s="59">
        <v>58103.354743820099</v>
      </c>
      <c r="M17" s="59">
        <v>37918.927133235004</v>
      </c>
      <c r="N17" s="59">
        <v>16302.574119556801</v>
      </c>
      <c r="O17" s="13">
        <v>20184.427610585099</v>
      </c>
      <c r="P17" s="13">
        <v>9360.1011439773993</v>
      </c>
      <c r="Q17" s="59">
        <v>80102.323879394098</v>
      </c>
      <c r="R17" s="59">
        <v>62824.840048372404</v>
      </c>
      <c r="S17" s="15">
        <f t="shared" si="9"/>
        <v>17277.483831021695</v>
      </c>
      <c r="T17" s="6"/>
      <c r="U17" s="6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4" t="s">
        <v>118</v>
      </c>
      <c r="B18" s="5" t="s">
        <v>119</v>
      </c>
      <c r="C18" s="6" t="s">
        <v>63</v>
      </c>
      <c r="D18" s="7">
        <v>44522</v>
      </c>
      <c r="E18" s="7">
        <v>44558</v>
      </c>
      <c r="F18" s="6">
        <v>20.2</v>
      </c>
      <c r="G18" s="6" t="s">
        <v>42</v>
      </c>
      <c r="H18" s="7">
        <v>44565</v>
      </c>
      <c r="I18" s="13">
        <v>6</v>
      </c>
      <c r="J18" s="7">
        <v>44593</v>
      </c>
      <c r="K18" s="17">
        <v>4</v>
      </c>
      <c r="L18" s="11">
        <v>128365.577406399</v>
      </c>
      <c r="M18" s="11">
        <v>99923.762080649904</v>
      </c>
      <c r="N18" s="11">
        <v>19632.409560788099</v>
      </c>
      <c r="O18" s="13">
        <f t="shared" si="8"/>
        <v>28441.815325749092</v>
      </c>
      <c r="P18" s="13">
        <f t="shared" si="8"/>
        <v>80291.352519861801</v>
      </c>
      <c r="Q18" s="62"/>
      <c r="R18" s="62"/>
      <c r="S18" s="15"/>
      <c r="T18" s="6"/>
      <c r="U18" s="6"/>
      <c r="V18" s="4"/>
      <c r="W18" s="16">
        <f t="shared" ref="W18" si="27">AVERAGE(L18:L20)</f>
        <v>118819.00542957302</v>
      </c>
      <c r="X18" s="16">
        <f t="shared" ref="X18" si="28">AVERAGE(M18:M20)</f>
        <v>91272.658739220977</v>
      </c>
      <c r="Y18" s="16">
        <f t="shared" ref="Y18" si="29">AVERAGE(N18:N20)</f>
        <v>20263.033816064733</v>
      </c>
      <c r="Z18" s="16">
        <f t="shared" ref="Z18" si="30">AVERAGE(O18:O20)</f>
        <v>27546.346690352064</v>
      </c>
      <c r="AA18" s="16">
        <f t="shared" ref="AA18" si="31">AVERAGE(P18:P20)</f>
        <v>71009.624923156225</v>
      </c>
      <c r="AB18" s="16">
        <f t="shared" ref="AB18" si="32">AVERAGE(Q18:Q20)</f>
        <v>58778.823419767898</v>
      </c>
      <c r="AC18" s="16">
        <f t="shared" ref="AC18" si="33">AVERAGE(R18:R20)</f>
        <v>38290.2463795164</v>
      </c>
      <c r="AD18" s="16">
        <f t="shared" ref="AD18" si="34">AVERAGE(S18:S20)</f>
        <v>20488.577040251497</v>
      </c>
      <c r="AE18" s="4"/>
    </row>
    <row r="19" spans="1:31">
      <c r="A19" s="6"/>
      <c r="B19" s="5" t="s">
        <v>160</v>
      </c>
      <c r="C19" s="6"/>
      <c r="D19" s="7"/>
      <c r="E19" s="7"/>
      <c r="F19" s="6"/>
      <c r="G19" s="6"/>
      <c r="H19" s="7"/>
      <c r="I19" s="11"/>
      <c r="J19" s="7"/>
      <c r="K19" s="17"/>
      <c r="L19" s="11">
        <v>130170.54806803</v>
      </c>
      <c r="M19" s="11">
        <v>103570.90768885599</v>
      </c>
      <c r="N19" s="11">
        <v>21452.371402320401</v>
      </c>
      <c r="O19" s="13">
        <f t="shared" si="8"/>
        <v>26599.640379174001</v>
      </c>
      <c r="P19" s="13">
        <f t="shared" si="8"/>
        <v>82118.536286535586</v>
      </c>
      <c r="Q19" s="62"/>
      <c r="R19" s="62"/>
      <c r="S19" s="15"/>
      <c r="T19" s="6"/>
      <c r="U19" s="6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>
      <c r="A20" s="6"/>
      <c r="B20" s="5" t="s">
        <v>68</v>
      </c>
      <c r="C20" s="6"/>
      <c r="D20" s="7"/>
      <c r="E20" s="7"/>
      <c r="F20" s="6"/>
      <c r="G20" s="6"/>
      <c r="H20" s="7"/>
      <c r="I20" s="11"/>
      <c r="J20" s="7"/>
      <c r="K20" s="17"/>
      <c r="L20" s="11">
        <v>97920.890814290105</v>
      </c>
      <c r="M20" s="11">
        <v>70323.306448157004</v>
      </c>
      <c r="N20" s="11">
        <v>19704.3204850857</v>
      </c>
      <c r="O20" s="13">
        <f t="shared" si="8"/>
        <v>27597.584366133102</v>
      </c>
      <c r="P20" s="13">
        <f t="shared" si="8"/>
        <v>50618.985963071304</v>
      </c>
      <c r="Q20" s="12">
        <v>58778.823419767898</v>
      </c>
      <c r="R20" s="12">
        <v>38290.2463795164</v>
      </c>
      <c r="S20" s="15">
        <f t="shared" si="9"/>
        <v>20488.577040251497</v>
      </c>
      <c r="T20" s="6"/>
      <c r="U20" s="6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>
      <c r="A21" s="4" t="s">
        <v>121</v>
      </c>
      <c r="B21" s="5" t="s">
        <v>122</v>
      </c>
      <c r="C21" s="6" t="s">
        <v>63</v>
      </c>
      <c r="D21" s="7">
        <v>44522</v>
      </c>
      <c r="E21" s="7">
        <v>44558</v>
      </c>
      <c r="F21" s="6">
        <v>22.6</v>
      </c>
      <c r="G21" s="6" t="s">
        <v>42</v>
      </c>
      <c r="H21" s="7">
        <v>44565</v>
      </c>
      <c r="I21" s="13">
        <v>6</v>
      </c>
      <c r="J21" s="7">
        <v>44593</v>
      </c>
      <c r="K21" s="17">
        <v>4</v>
      </c>
      <c r="L21" s="12">
        <v>62635.941430737701</v>
      </c>
      <c r="M21" s="12">
        <v>49420.182064881097</v>
      </c>
      <c r="N21" s="12">
        <v>35964.071131209901</v>
      </c>
      <c r="O21" s="13">
        <f t="shared" si="8"/>
        <v>13215.759365856604</v>
      </c>
      <c r="P21" s="13">
        <f t="shared" si="8"/>
        <v>13456.110933671196</v>
      </c>
      <c r="Q21" s="12">
        <v>57262.800485645297</v>
      </c>
      <c r="R21" s="12">
        <v>42741.424254499798</v>
      </c>
      <c r="S21" s="15">
        <f t="shared" si="9"/>
        <v>14521.376231145499</v>
      </c>
      <c r="T21" s="6"/>
      <c r="U21" s="6"/>
      <c r="V21" s="4"/>
      <c r="W21" s="16">
        <f t="shared" ref="W21" si="35">AVERAGE(L21:L23)</f>
        <v>39295.431213277196</v>
      </c>
      <c r="X21" s="16">
        <f t="shared" ref="X21" si="36">AVERAGE(M21:M23)</f>
        <v>28022.566497674299</v>
      </c>
      <c r="Y21" s="16">
        <f t="shared" ref="Y21" si="37">AVERAGE(N21:N23)</f>
        <v>19420.602340394224</v>
      </c>
      <c r="Z21" s="16">
        <f t="shared" ref="Z21" si="38">AVERAGE(O21:O23)</f>
        <v>11272.864715602902</v>
      </c>
      <c r="AA21" s="16">
        <f t="shared" ref="AA21" si="39">AVERAGE(P21:P23)</f>
        <v>8601.9641572800756</v>
      </c>
      <c r="AB21" s="16">
        <f t="shared" ref="AB21" si="40">AVERAGE(Q21:Q23)</f>
        <v>53174.431846517371</v>
      </c>
      <c r="AC21" s="16">
        <f t="shared" ref="AC21" si="41">AVERAGE(R21:R23)</f>
        <v>38978.921696799203</v>
      </c>
      <c r="AD21" s="16">
        <f t="shared" ref="AD21" si="42">AVERAGE(S21:S23)</f>
        <v>14195.510149718168</v>
      </c>
      <c r="AE21" s="4"/>
    </row>
    <row r="22" spans="1:31">
      <c r="A22" s="6"/>
      <c r="B22" s="5" t="s">
        <v>155</v>
      </c>
      <c r="C22" s="6"/>
      <c r="D22" s="7"/>
      <c r="E22" s="7"/>
      <c r="F22" s="6"/>
      <c r="G22" s="6"/>
      <c r="H22" s="7"/>
      <c r="I22" s="11"/>
      <c r="J22" s="7"/>
      <c r="K22" s="17"/>
      <c r="L22" s="12">
        <v>29500.601036821201</v>
      </c>
      <c r="M22" s="12">
        <v>19216.2396594046</v>
      </c>
      <c r="N22" s="12">
        <v>9456.4339169879695</v>
      </c>
      <c r="O22" s="13">
        <f t="shared" si="8"/>
        <v>10284.361377416601</v>
      </c>
      <c r="P22" s="13">
        <f t="shared" si="8"/>
        <v>9759.8057424166309</v>
      </c>
      <c r="Q22" s="12">
        <v>46867.623625701002</v>
      </c>
      <c r="R22" s="12">
        <v>33745.6689648057</v>
      </c>
      <c r="S22" s="15">
        <f t="shared" si="9"/>
        <v>13121.954660895302</v>
      </c>
      <c r="T22" s="6"/>
      <c r="U22" s="6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>
      <c r="A23" s="6"/>
      <c r="B23" s="5" t="s">
        <v>105</v>
      </c>
      <c r="C23" s="6"/>
      <c r="D23" s="7"/>
      <c r="E23" s="7"/>
      <c r="F23" s="6"/>
      <c r="G23" s="6"/>
      <c r="H23" s="7"/>
      <c r="I23" s="11"/>
      <c r="J23" s="7"/>
      <c r="K23" s="17"/>
      <c r="L23" s="12">
        <v>25749.751172272699</v>
      </c>
      <c r="M23" s="12">
        <v>15431.2777687372</v>
      </c>
      <c r="N23" s="12">
        <v>12841.3019729848</v>
      </c>
      <c r="O23" s="13">
        <f t="shared" si="8"/>
        <v>10318.4734035355</v>
      </c>
      <c r="P23" s="13">
        <f t="shared" si="8"/>
        <v>2589.9757957523998</v>
      </c>
      <c r="Q23" s="12">
        <v>55392.871428205799</v>
      </c>
      <c r="R23" s="12">
        <v>40449.671871092098</v>
      </c>
      <c r="S23" s="15">
        <f t="shared" si="9"/>
        <v>14943.199557113701</v>
      </c>
      <c r="T23" s="6"/>
      <c r="U23" s="6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>
      <c r="A24" s="4" t="s">
        <v>123</v>
      </c>
      <c r="B24" s="5" t="s">
        <v>43</v>
      </c>
      <c r="C24" s="6" t="s">
        <v>63</v>
      </c>
      <c r="D24" s="7">
        <v>44522</v>
      </c>
      <c r="E24" s="7">
        <v>44558</v>
      </c>
      <c r="F24" s="6">
        <v>25.6</v>
      </c>
      <c r="G24" s="6" t="s">
        <v>42</v>
      </c>
      <c r="H24" s="7">
        <v>44565</v>
      </c>
      <c r="I24" s="13">
        <v>6</v>
      </c>
      <c r="J24" s="7">
        <v>44593</v>
      </c>
      <c r="K24" s="17">
        <v>4</v>
      </c>
      <c r="L24" s="12">
        <v>148563.41168023899</v>
      </c>
      <c r="M24" s="12">
        <v>102244.091645422</v>
      </c>
      <c r="N24" s="12">
        <v>12484.666884526099</v>
      </c>
      <c r="O24" s="13">
        <f t="shared" si="8"/>
        <v>46319.320034816992</v>
      </c>
      <c r="P24" s="13">
        <f t="shared" si="8"/>
        <v>89759.424760895898</v>
      </c>
      <c r="Q24" s="12"/>
      <c r="R24" s="12"/>
      <c r="S24" s="15"/>
      <c r="T24" s="6"/>
      <c r="U24" s="6"/>
      <c r="V24" s="4"/>
      <c r="W24" s="16">
        <f t="shared" ref="W24" si="43">AVERAGE(L24:L26)</f>
        <v>128661.0026731112</v>
      </c>
      <c r="X24" s="16">
        <f t="shared" ref="X24" si="44">AVERAGE(M24:M26)</f>
        <v>92438.53000344029</v>
      </c>
      <c r="Y24" s="16">
        <f t="shared" ref="Y24" si="45">AVERAGE(N24:N26)</f>
        <v>19110.702114712036</v>
      </c>
      <c r="Z24" s="16">
        <f t="shared" ref="Z24" si="46">AVERAGE(O24:O26)</f>
        <v>36222.472669670897</v>
      </c>
      <c r="AA24" s="16">
        <f t="shared" ref="AA24" si="47">AVERAGE(P24:P26)</f>
        <v>73327.827888728265</v>
      </c>
      <c r="AB24" s="16">
        <f t="shared" ref="AB24" si="48">AVERAGE(Q24:Q26)</f>
        <v>27971.722727060202</v>
      </c>
      <c r="AC24" s="16">
        <f t="shared" ref="AC24" si="49">AVERAGE(R24:R26)</f>
        <v>10220.733222995899</v>
      </c>
      <c r="AD24" s="16">
        <f t="shared" ref="AD24" si="50">AVERAGE(S24:S26)</f>
        <v>17750.989504064302</v>
      </c>
      <c r="AE24" s="4"/>
    </row>
    <row r="25" spans="1:31">
      <c r="A25" s="6"/>
      <c r="B25" s="5" t="s">
        <v>161</v>
      </c>
      <c r="C25" s="6"/>
      <c r="D25" s="7"/>
      <c r="E25" s="7"/>
      <c r="F25" s="6"/>
      <c r="G25" s="6"/>
      <c r="H25" s="7"/>
      <c r="I25" s="11"/>
      <c r="J25" s="7"/>
      <c r="K25" s="17"/>
      <c r="L25" s="12">
        <v>169033.380877327</v>
      </c>
      <c r="M25" s="12">
        <v>124396.269089398</v>
      </c>
      <c r="N25" s="12">
        <v>13195.1672625954</v>
      </c>
      <c r="O25" s="13">
        <f t="shared" si="8"/>
        <v>44637.111787928996</v>
      </c>
      <c r="P25" s="13">
        <f t="shared" si="8"/>
        <v>111201.10182680261</v>
      </c>
      <c r="Q25" s="12"/>
      <c r="R25" s="12"/>
      <c r="S25" s="15"/>
      <c r="T25" s="6"/>
      <c r="U25" s="6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>
      <c r="A26" s="6"/>
      <c r="B26" s="5" t="s">
        <v>82</v>
      </c>
      <c r="C26" s="6"/>
      <c r="D26" s="7"/>
      <c r="E26" s="7"/>
      <c r="F26" s="6"/>
      <c r="G26" s="6"/>
      <c r="H26" s="7"/>
      <c r="I26" s="11"/>
      <c r="J26" s="7"/>
      <c r="K26" s="17"/>
      <c r="L26" s="12">
        <v>68386.215461767599</v>
      </c>
      <c r="M26" s="12">
        <v>50675.229275500897</v>
      </c>
      <c r="N26" s="12">
        <v>31652.272197014601</v>
      </c>
      <c r="O26" s="13">
        <f t="shared" si="8"/>
        <v>17710.986186266702</v>
      </c>
      <c r="P26" s="13">
        <f t="shared" si="8"/>
        <v>19022.957078486295</v>
      </c>
      <c r="Q26" s="12">
        <v>27971.722727060202</v>
      </c>
      <c r="R26" s="12">
        <v>10220.733222995899</v>
      </c>
      <c r="S26" s="15">
        <f t="shared" si="9"/>
        <v>17750.989504064302</v>
      </c>
      <c r="T26" s="6"/>
      <c r="U26" s="6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4" t="s">
        <v>130</v>
      </c>
      <c r="B27" s="5" t="s">
        <v>80</v>
      </c>
      <c r="C27" s="6" t="s">
        <v>26</v>
      </c>
      <c r="D27" s="7">
        <v>44537</v>
      </c>
      <c r="E27" s="7">
        <v>44575</v>
      </c>
      <c r="F27" s="6">
        <v>28.1</v>
      </c>
      <c r="G27" s="6" t="s">
        <v>42</v>
      </c>
      <c r="H27" s="7">
        <v>44582</v>
      </c>
      <c r="I27" s="13">
        <v>6</v>
      </c>
      <c r="J27" s="7">
        <v>44610</v>
      </c>
      <c r="K27" s="17">
        <v>4</v>
      </c>
      <c r="L27" s="12">
        <v>100215.836089591</v>
      </c>
      <c r="M27" s="12">
        <v>68641.057662817097</v>
      </c>
      <c r="N27" s="12">
        <v>42132.086597044901</v>
      </c>
      <c r="O27" s="13">
        <f t="shared" ref="O27:P38" si="51">L27-M27</f>
        <v>31574.778426773904</v>
      </c>
      <c r="P27" s="13">
        <f t="shared" si="51"/>
        <v>26508.971065772195</v>
      </c>
      <c r="Q27" s="12"/>
      <c r="R27" s="12"/>
      <c r="S27" s="15"/>
      <c r="T27" s="6"/>
      <c r="U27" s="6"/>
      <c r="V27" s="4"/>
      <c r="W27" s="16">
        <f t="shared" ref="W27" si="52">AVERAGE(L27:L29)</f>
        <v>75551.50644442263</v>
      </c>
      <c r="X27" s="16">
        <f t="shared" ref="X27" si="53">AVERAGE(M27:M29)</f>
        <v>51082.714946291329</v>
      </c>
      <c r="Y27" s="16">
        <f t="shared" ref="Y27" si="54">AVERAGE(N27:N29)</f>
        <v>33149.131425303967</v>
      </c>
      <c r="Z27" s="16">
        <f t="shared" ref="Z27" si="55">AVERAGE(O27:O29)</f>
        <v>24468.791498131304</v>
      </c>
      <c r="AA27" s="16">
        <f t="shared" ref="AA27" si="56">AVERAGE(P27:P29)</f>
        <v>17933.583520987366</v>
      </c>
      <c r="AB27" s="16">
        <f t="shared" ref="AB27" si="57">AVERAGE(Q27:Q29)</f>
        <v>66729.115545248802</v>
      </c>
      <c r="AC27" s="16">
        <f t="shared" ref="AC27" si="58">AVERAGE(R27:R29)</f>
        <v>47024.926775870503</v>
      </c>
      <c r="AD27" s="16">
        <f t="shared" ref="AD27" si="59">AVERAGE(S27:S29)</f>
        <v>19704.188769378299</v>
      </c>
      <c r="AE27" s="4"/>
    </row>
    <row r="28" spans="1:31">
      <c r="A28" s="6"/>
      <c r="B28" s="5" t="s">
        <v>153</v>
      </c>
      <c r="C28" s="6"/>
      <c r="D28" s="7"/>
      <c r="E28" s="7"/>
      <c r="F28" s="6"/>
      <c r="G28" s="6"/>
      <c r="H28" s="7"/>
      <c r="I28" s="11"/>
      <c r="J28" s="7"/>
      <c r="K28" s="17"/>
      <c r="L28" s="12">
        <v>82257.333663186102</v>
      </c>
      <c r="M28" s="12">
        <v>57994.600690842803</v>
      </c>
      <c r="N28" s="12">
        <v>34109.513480176298</v>
      </c>
      <c r="O28" s="13">
        <f t="shared" si="51"/>
        <v>24262.732972343299</v>
      </c>
      <c r="P28" s="13">
        <f t="shared" si="51"/>
        <v>23885.087210666505</v>
      </c>
      <c r="Q28" s="12"/>
      <c r="R28" s="12"/>
      <c r="S28" s="15"/>
      <c r="T28" s="6"/>
      <c r="U28" s="6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>
      <c r="A29" s="6"/>
      <c r="B29" s="5" t="s">
        <v>33</v>
      </c>
      <c r="C29" s="6"/>
      <c r="D29" s="7"/>
      <c r="E29" s="7"/>
      <c r="F29" s="6"/>
      <c r="G29" s="6"/>
      <c r="H29" s="7"/>
      <c r="I29" s="11"/>
      <c r="J29" s="7"/>
      <c r="K29" s="17"/>
      <c r="L29" s="12">
        <v>44181.349580490802</v>
      </c>
      <c r="M29" s="12">
        <v>26612.4864852141</v>
      </c>
      <c r="N29" s="12">
        <v>23205.794198690699</v>
      </c>
      <c r="O29" s="13">
        <f t="shared" si="51"/>
        <v>17568.863095276702</v>
      </c>
      <c r="P29" s="13">
        <f t="shared" si="51"/>
        <v>3406.692286523401</v>
      </c>
      <c r="Q29" s="12">
        <v>66729.115545248802</v>
      </c>
      <c r="R29" s="12">
        <v>47024.926775870503</v>
      </c>
      <c r="S29" s="15">
        <f t="shared" ref="S29:S38" si="60">Q29-R29</f>
        <v>19704.188769378299</v>
      </c>
      <c r="T29" s="6"/>
      <c r="U29" s="6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>
      <c r="A30" s="4" t="s">
        <v>131</v>
      </c>
      <c r="B30" s="5" t="s">
        <v>55</v>
      </c>
      <c r="C30" s="6" t="s">
        <v>26</v>
      </c>
      <c r="D30" s="7">
        <v>44537</v>
      </c>
      <c r="E30" s="7">
        <v>44575</v>
      </c>
      <c r="F30" s="6">
        <v>21.3</v>
      </c>
      <c r="G30" s="6" t="s">
        <v>42</v>
      </c>
      <c r="H30" s="7">
        <v>44582</v>
      </c>
      <c r="I30" s="13">
        <v>6</v>
      </c>
      <c r="J30" s="7">
        <v>44610</v>
      </c>
      <c r="K30" s="17">
        <v>4</v>
      </c>
      <c r="L30" s="12">
        <v>97765.177291465297</v>
      </c>
      <c r="M30" s="12">
        <v>67708.868855451903</v>
      </c>
      <c r="N30" s="12">
        <v>22075.986943376902</v>
      </c>
      <c r="O30" s="13">
        <f t="shared" si="51"/>
        <v>30056.308436013394</v>
      </c>
      <c r="P30" s="13">
        <f t="shared" si="51"/>
        <v>45632.881912074998</v>
      </c>
      <c r="Q30" s="12">
        <v>87184.208859944396</v>
      </c>
      <c r="R30" s="12">
        <v>68296.159604887696</v>
      </c>
      <c r="S30" s="15">
        <f t="shared" si="60"/>
        <v>18888.0492550567</v>
      </c>
      <c r="T30" s="6"/>
      <c r="U30" s="6"/>
      <c r="V30" s="4"/>
      <c r="W30" s="16">
        <f t="shared" ref="W30" si="61">AVERAGE(L30:L32)</f>
        <v>86063.689563426073</v>
      </c>
      <c r="X30" s="16">
        <f t="shared" ref="X30" si="62">AVERAGE(M30:M32)</f>
        <v>58796.743838771239</v>
      </c>
      <c r="Y30" s="16">
        <f t="shared" ref="Y30" si="63">AVERAGE(N30:N32)</f>
        <v>32792.64333169</v>
      </c>
      <c r="Z30" s="16">
        <f t="shared" ref="Z30" si="64">AVERAGE(O30:O32)</f>
        <v>27266.945724654826</v>
      </c>
      <c r="AA30" s="16">
        <f t="shared" ref="AA30" si="65">AVERAGE(P30:P32)</f>
        <v>26004.100507081235</v>
      </c>
      <c r="AB30" s="16">
        <f t="shared" ref="AB30" si="66">AVERAGE(Q30:Q32)</f>
        <v>70000.61251440896</v>
      </c>
      <c r="AC30" s="16">
        <f t="shared" ref="AC30" si="67">AVERAGE(R30:R32)</f>
        <v>49914.550190838199</v>
      </c>
      <c r="AD30" s="16">
        <f t="shared" ref="AD30" si="68">AVERAGE(S30:S32)</f>
        <v>20086.062323570772</v>
      </c>
      <c r="AE30" s="4"/>
    </row>
    <row r="31" spans="1:31">
      <c r="A31" s="6"/>
      <c r="B31" s="5" t="s">
        <v>162</v>
      </c>
      <c r="C31" s="6"/>
      <c r="D31" s="7"/>
      <c r="E31" s="7"/>
      <c r="F31" s="6"/>
      <c r="G31" s="6"/>
      <c r="H31" s="7"/>
      <c r="I31" s="11"/>
      <c r="J31" s="7"/>
      <c r="K31" s="17"/>
      <c r="L31" s="12">
        <v>105379.25162234899</v>
      </c>
      <c r="M31" s="12">
        <v>74509.569604818098</v>
      </c>
      <c r="N31" s="12">
        <v>46070.790226005302</v>
      </c>
      <c r="O31" s="13">
        <f t="shared" si="51"/>
        <v>30869.682017530897</v>
      </c>
      <c r="P31" s="13">
        <f t="shared" si="51"/>
        <v>28438.779378812796</v>
      </c>
      <c r="Q31" s="12">
        <v>79046.589362843006</v>
      </c>
      <c r="R31" s="12">
        <v>59631.828188170897</v>
      </c>
      <c r="S31" s="15">
        <f t="shared" si="60"/>
        <v>19414.761174672109</v>
      </c>
      <c r="T31" s="6"/>
      <c r="U31" s="6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>
      <c r="A32" s="6"/>
      <c r="B32" s="5" t="s">
        <v>52</v>
      </c>
      <c r="C32" s="6"/>
      <c r="D32" s="7"/>
      <c r="E32" s="7"/>
      <c r="F32" s="6"/>
      <c r="G32" s="6"/>
      <c r="H32" s="7"/>
      <c r="I32" s="11"/>
      <c r="J32" s="7"/>
      <c r="K32" s="17"/>
      <c r="L32" s="12">
        <v>55046.639776463897</v>
      </c>
      <c r="M32" s="12">
        <v>34171.793056043702</v>
      </c>
      <c r="N32" s="12">
        <v>30231.152825687801</v>
      </c>
      <c r="O32" s="13">
        <f t="shared" si="51"/>
        <v>20874.846720420195</v>
      </c>
      <c r="P32" s="13">
        <f t="shared" si="51"/>
        <v>3940.6402303559007</v>
      </c>
      <c r="Q32" s="12">
        <v>43771.0393204395</v>
      </c>
      <c r="R32" s="12">
        <v>21815.662779456001</v>
      </c>
      <c r="S32" s="15">
        <f t="shared" si="60"/>
        <v>21955.3765409835</v>
      </c>
      <c r="T32" s="6"/>
      <c r="U32" s="6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>
      <c r="A33" s="4" t="s">
        <v>133</v>
      </c>
      <c r="B33" s="5" t="s">
        <v>78</v>
      </c>
      <c r="C33" s="6" t="s">
        <v>63</v>
      </c>
      <c r="D33" s="7">
        <v>44537</v>
      </c>
      <c r="E33" s="7">
        <v>44575</v>
      </c>
      <c r="F33" s="6">
        <v>23.5</v>
      </c>
      <c r="G33" s="6" t="s">
        <v>42</v>
      </c>
      <c r="H33" s="7">
        <v>44582</v>
      </c>
      <c r="I33" s="13">
        <v>6</v>
      </c>
      <c r="J33" s="7">
        <v>44610</v>
      </c>
      <c r="K33" s="17">
        <v>4</v>
      </c>
      <c r="L33" s="12">
        <v>98853.744825332207</v>
      </c>
      <c r="M33" s="12">
        <v>75985.2981699925</v>
      </c>
      <c r="N33" s="12">
        <v>6865.7892029292298</v>
      </c>
      <c r="O33" s="13">
        <f t="shared" si="51"/>
        <v>22868.446655339707</v>
      </c>
      <c r="P33" s="13">
        <f t="shared" si="51"/>
        <v>69119.508967063273</v>
      </c>
      <c r="Q33" s="12">
        <v>76048.892389291694</v>
      </c>
      <c r="R33" s="12">
        <v>58844.753593160101</v>
      </c>
      <c r="S33" s="15">
        <f t="shared" si="60"/>
        <v>17204.138796131592</v>
      </c>
      <c r="T33" s="6"/>
      <c r="U33" s="6"/>
      <c r="V33" s="4"/>
      <c r="W33" s="16">
        <f t="shared" ref="W33" si="69">AVERAGE(L33:L35)</f>
        <v>116028.93469468139</v>
      </c>
      <c r="X33" s="16">
        <f t="shared" ref="X33" si="70">AVERAGE(M33:M35)</f>
        <v>68873.894407992411</v>
      </c>
      <c r="Y33" s="16">
        <f t="shared" ref="Y33" si="71">AVERAGE(N33:N35)</f>
        <v>11381.052015531081</v>
      </c>
      <c r="Z33" s="16">
        <f t="shared" ref="Z33" si="72">AVERAGE(O33:O35)</f>
        <v>47155.040286689007</v>
      </c>
      <c r="AA33" s="16">
        <f t="shared" ref="AA33" si="73">AVERAGE(P33:P35)</f>
        <v>57492.842392461323</v>
      </c>
      <c r="AB33" s="16">
        <f t="shared" ref="AB33" si="74">AVERAGE(Q33:Q35)</f>
        <v>70566.857467387032</v>
      </c>
      <c r="AC33" s="16">
        <f t="shared" ref="AC33" si="75">AVERAGE(R33:R35)</f>
        <v>53743.51071676673</v>
      </c>
      <c r="AD33" s="16">
        <f t="shared" ref="AD33" si="76">AVERAGE(S33:S35)</f>
        <v>16823.346750620298</v>
      </c>
      <c r="AE33" s="4"/>
    </row>
    <row r="34" spans="1:31">
      <c r="A34" s="6"/>
      <c r="B34" s="5" t="s">
        <v>25</v>
      </c>
      <c r="C34" s="6"/>
      <c r="D34" s="7"/>
      <c r="E34" s="7"/>
      <c r="F34" s="6"/>
      <c r="G34" s="6"/>
      <c r="H34" s="7"/>
      <c r="I34" s="11"/>
      <c r="J34" s="7"/>
      <c r="K34" s="17"/>
      <c r="L34" s="12">
        <v>111393.546254706</v>
      </c>
      <c r="M34" s="12">
        <v>83760.178402973703</v>
      </c>
      <c r="N34" s="12">
        <v>7263.3147692595103</v>
      </c>
      <c r="O34" s="13">
        <f t="shared" si="51"/>
        <v>27633.367851732299</v>
      </c>
      <c r="P34" s="13">
        <f t="shared" si="51"/>
        <v>76496.863633714194</v>
      </c>
      <c r="Q34" s="12">
        <v>70805.185183184498</v>
      </c>
      <c r="R34" s="12">
        <v>54126.033340863803</v>
      </c>
      <c r="S34" s="15">
        <f t="shared" si="60"/>
        <v>16679.151842320694</v>
      </c>
      <c r="T34" s="6"/>
      <c r="U34" s="6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>
      <c r="A35" s="6"/>
      <c r="B35" s="5" t="s">
        <v>46</v>
      </c>
      <c r="C35" s="6"/>
      <c r="D35" s="7"/>
      <c r="E35" s="7"/>
      <c r="F35" s="6"/>
      <c r="G35" s="6"/>
      <c r="H35" s="7"/>
      <c r="I35" s="11"/>
      <c r="J35" s="7"/>
      <c r="K35" s="17"/>
      <c r="L35" s="12">
        <v>137839.513004006</v>
      </c>
      <c r="M35" s="12">
        <v>46876.206651011002</v>
      </c>
      <c r="N35" s="12">
        <v>20014.052074404499</v>
      </c>
      <c r="O35" s="13">
        <f t="shared" si="51"/>
        <v>90963.306352995001</v>
      </c>
      <c r="P35" s="13">
        <f t="shared" si="51"/>
        <v>26862.154576606503</v>
      </c>
      <c r="Q35" s="12">
        <v>64846.494829684903</v>
      </c>
      <c r="R35" s="12">
        <v>48259.7452162763</v>
      </c>
      <c r="S35" s="15">
        <f t="shared" si="60"/>
        <v>16586.749613408603</v>
      </c>
      <c r="T35" s="6"/>
      <c r="U35" s="6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>
      <c r="A36" s="4" t="s">
        <v>134</v>
      </c>
      <c r="B36" s="5" t="s">
        <v>136</v>
      </c>
      <c r="C36" s="6" t="s">
        <v>63</v>
      </c>
      <c r="D36" s="7">
        <v>44537</v>
      </c>
      <c r="E36" s="7">
        <v>44575</v>
      </c>
      <c r="F36" s="6" t="s">
        <v>135</v>
      </c>
      <c r="G36" s="6" t="s">
        <v>42</v>
      </c>
      <c r="H36" s="7">
        <v>44582</v>
      </c>
      <c r="I36" s="13">
        <v>6</v>
      </c>
      <c r="J36" s="7">
        <v>44610</v>
      </c>
      <c r="K36" s="17">
        <v>4</v>
      </c>
      <c r="L36" s="12">
        <v>85078.185396732806</v>
      </c>
      <c r="M36" s="12">
        <v>58849.404683515801</v>
      </c>
      <c r="N36" s="12">
        <v>20694.226012864299</v>
      </c>
      <c r="O36" s="13">
        <f t="shared" si="51"/>
        <v>26228.780713217006</v>
      </c>
      <c r="P36" s="13">
        <f t="shared" si="51"/>
        <v>38155.178670651498</v>
      </c>
      <c r="Q36" s="12">
        <v>78654.808444838898</v>
      </c>
      <c r="R36" s="12">
        <v>60847.677501498401</v>
      </c>
      <c r="S36" s="15">
        <f t="shared" si="60"/>
        <v>17807.130943340497</v>
      </c>
      <c r="T36" s="6"/>
      <c r="U36" s="6"/>
      <c r="V36" s="4"/>
      <c r="W36" s="16">
        <f t="shared" ref="W36" si="77">AVERAGE(L36:L38)</f>
        <v>68733.97596331923</v>
      </c>
      <c r="X36" s="16">
        <f t="shared" ref="X36" si="78">AVERAGE(M36:M38)</f>
        <v>43991.043062967969</v>
      </c>
      <c r="Y36" s="16">
        <f t="shared" ref="Y36" si="79">AVERAGE(N36:N38)</f>
        <v>14734.108523263523</v>
      </c>
      <c r="Z36" s="16">
        <f t="shared" ref="Z36" si="80">AVERAGE(O36:O38)</f>
        <v>24742.932900351268</v>
      </c>
      <c r="AA36" s="16">
        <f t="shared" ref="AA36" si="81">AVERAGE(P36:P38)</f>
        <v>29256.934539704442</v>
      </c>
      <c r="AB36" s="16">
        <f t="shared" ref="AB36" si="82">AVERAGE(Q36:Q38)</f>
        <v>61514.64683790697</v>
      </c>
      <c r="AC36" s="16">
        <f t="shared" ref="AC36" si="83">AVERAGE(R36:R38)</f>
        <v>43118.047915661627</v>
      </c>
      <c r="AD36" s="16">
        <f t="shared" ref="AD36" si="84">AVERAGE(S36:S38)</f>
        <v>18396.598922245335</v>
      </c>
      <c r="AE36" s="4"/>
    </row>
    <row r="37" spans="1:31">
      <c r="A37" s="6"/>
      <c r="B37" s="5" t="s">
        <v>96</v>
      </c>
      <c r="C37" s="6"/>
      <c r="D37" s="7"/>
      <c r="E37" s="7"/>
      <c r="F37" s="6"/>
      <c r="G37" s="6"/>
      <c r="H37" s="7"/>
      <c r="I37" s="11"/>
      <c r="J37" s="7"/>
      <c r="K37" s="6"/>
      <c r="L37" s="12">
        <v>79270.673473873598</v>
      </c>
      <c r="M37" s="12">
        <v>51111.486658087597</v>
      </c>
      <c r="N37" s="12">
        <v>7738.1097885666704</v>
      </c>
      <c r="O37" s="13">
        <f t="shared" si="51"/>
        <v>28159.186815786001</v>
      </c>
      <c r="P37" s="13">
        <f t="shared" si="51"/>
        <v>43373.376869520929</v>
      </c>
      <c r="Q37" s="12">
        <v>61917.499888126702</v>
      </c>
      <c r="R37" s="12">
        <v>41608.687542025596</v>
      </c>
      <c r="S37" s="15">
        <f t="shared" si="60"/>
        <v>20308.812346101106</v>
      </c>
      <c r="T37" s="6"/>
      <c r="U37" s="6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>
      <c r="A38" s="6"/>
      <c r="B38" s="5" t="s">
        <v>93</v>
      </c>
      <c r="C38" s="6"/>
      <c r="D38" s="7"/>
      <c r="E38" s="7"/>
      <c r="F38" s="6"/>
      <c r="G38" s="6"/>
      <c r="H38" s="7"/>
      <c r="I38" s="11"/>
      <c r="J38" s="7"/>
      <c r="K38" s="6"/>
      <c r="L38" s="12">
        <v>41853.0690193513</v>
      </c>
      <c r="M38" s="12">
        <v>22012.237847300501</v>
      </c>
      <c r="N38" s="12">
        <v>15769.989768359599</v>
      </c>
      <c r="O38" s="13">
        <f t="shared" si="51"/>
        <v>19840.831172050799</v>
      </c>
      <c r="P38" s="13">
        <f t="shared" si="51"/>
        <v>6242.2480789409019</v>
      </c>
      <c r="Q38" s="12">
        <v>43971.632180755303</v>
      </c>
      <c r="R38" s="12">
        <v>26897.778703460899</v>
      </c>
      <c r="S38" s="15">
        <f t="shared" si="60"/>
        <v>17073.853477294404</v>
      </c>
      <c r="T38" s="6"/>
      <c r="U38" s="6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1">
      <c r="A39" s="48"/>
      <c r="B39" s="49"/>
      <c r="C39" s="50"/>
      <c r="D39" s="51"/>
      <c r="E39" s="51"/>
      <c r="F39" s="50"/>
      <c r="G39" s="50"/>
      <c r="H39" s="51"/>
      <c r="I39" s="50"/>
      <c r="J39" s="51"/>
      <c r="K39" s="60"/>
      <c r="O39" s="61"/>
      <c r="P39" s="61"/>
      <c r="S39" s="63"/>
      <c r="T39" s="64"/>
      <c r="U39" s="65"/>
    </row>
    <row r="40" spans="1:31">
      <c r="A40" s="52"/>
      <c r="B40" s="49"/>
      <c r="C40" s="53"/>
      <c r="D40" s="54"/>
      <c r="E40" s="54"/>
      <c r="F40" s="53"/>
      <c r="G40" s="55"/>
      <c r="H40" s="54"/>
      <c r="I40" s="61"/>
      <c r="J40" s="54"/>
      <c r="K40" s="54"/>
      <c r="O40" s="61"/>
      <c r="P40" s="61"/>
      <c r="S40" s="63"/>
      <c r="U40" s="65"/>
    </row>
    <row r="41" spans="1:31">
      <c r="A41" s="52"/>
      <c r="B41" s="49"/>
      <c r="C41" s="53"/>
      <c r="D41" s="54"/>
      <c r="E41" s="54"/>
      <c r="F41" s="53"/>
      <c r="G41" s="55"/>
      <c r="H41" s="54"/>
      <c r="I41" s="61"/>
      <c r="J41" s="54"/>
      <c r="K41" s="54"/>
      <c r="O41" s="61"/>
      <c r="P41" s="61"/>
      <c r="S41" s="63"/>
      <c r="U41" s="65"/>
    </row>
  </sheetData>
  <phoneticPr fontId="1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6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3" sqref="H13"/>
    </sheetView>
  </sheetViews>
  <sheetFormatPr defaultColWidth="9" defaultRowHeight="15.75"/>
  <cols>
    <col min="4" max="4" width="9.875" customWidth="1"/>
    <col min="5" max="5" width="10.625" customWidth="1"/>
    <col min="6" max="7" width="11"/>
    <col min="8" max="8" width="10" customWidth="1"/>
    <col min="10" max="10" width="10.125" customWidth="1"/>
    <col min="17" max="17" width="16.125" customWidth="1"/>
    <col min="18" max="18" width="16" customWidth="1"/>
    <col min="19" max="19" width="17.625" customWidth="1"/>
    <col min="20" max="20" width="21.625" customWidth="1"/>
    <col min="21" max="21" width="20.5" customWidth="1"/>
    <col min="22" max="22" width="15.5" customWidth="1"/>
    <col min="23" max="23" width="14.125" customWidth="1"/>
    <col min="24" max="24" width="10.625" customWidth="1"/>
    <col min="25" max="25" width="16.5" customWidth="1"/>
    <col min="26" max="26" width="12" customWidth="1"/>
    <col min="27" max="27" width="12.5" customWidth="1"/>
    <col min="29" max="29" width="14.625" customWidth="1"/>
    <col min="30" max="30" width="13.5" customWidth="1"/>
    <col min="31" max="31" width="13.875" customWidth="1"/>
    <col min="33" max="33" width="14.875" customWidth="1"/>
    <col min="34" max="34" width="14" customWidth="1"/>
    <col min="35" max="35" width="13.5" customWidth="1"/>
    <col min="37" max="37" width="14.125" customWidth="1"/>
    <col min="38" max="38" width="14.375" customWidth="1"/>
    <col min="39" max="39" width="15.5" customWidth="1"/>
    <col min="41" max="41" width="15.375" customWidth="1"/>
    <col min="42" max="42" width="14.125" customWidth="1"/>
    <col min="43" max="43" width="16" customWidth="1"/>
  </cols>
  <sheetData>
    <row r="1" spans="1:43" ht="18.75">
      <c r="A1" s="27" t="s">
        <v>0</v>
      </c>
      <c r="B1" s="28"/>
      <c r="C1" s="10"/>
      <c r="D1" s="10"/>
      <c r="E1" s="10"/>
      <c r="F1" s="10"/>
      <c r="G1" s="10"/>
      <c r="H1" s="10"/>
      <c r="I1" s="10"/>
      <c r="J1" s="10"/>
      <c r="L1" s="33" t="s">
        <v>151</v>
      </c>
      <c r="M1" s="37"/>
      <c r="N1" s="37"/>
      <c r="O1" s="33" t="s">
        <v>152</v>
      </c>
      <c r="P1" s="39" t="s">
        <v>163</v>
      </c>
      <c r="Q1" s="43" t="s">
        <v>164</v>
      </c>
      <c r="R1" s="43"/>
      <c r="S1" s="43"/>
      <c r="T1" s="44" t="s">
        <v>165</v>
      </c>
      <c r="U1" s="43" t="s">
        <v>166</v>
      </c>
      <c r="V1" s="43"/>
      <c r="W1" s="43"/>
      <c r="X1" s="43"/>
      <c r="Y1" s="43" t="s">
        <v>167</v>
      </c>
      <c r="Z1" s="43"/>
      <c r="AA1" s="43"/>
      <c r="AB1" s="43"/>
      <c r="AC1" s="43" t="s">
        <v>168</v>
      </c>
      <c r="AD1" s="43"/>
      <c r="AE1" s="43"/>
      <c r="AF1" s="43"/>
      <c r="AG1" s="43" t="s">
        <v>169</v>
      </c>
      <c r="AH1" s="43"/>
      <c r="AI1" s="43"/>
      <c r="AJ1" s="43"/>
      <c r="AK1" s="43" t="s">
        <v>170</v>
      </c>
      <c r="AM1" s="43"/>
      <c r="AN1" s="43"/>
      <c r="AO1" s="43" t="s">
        <v>171</v>
      </c>
    </row>
    <row r="2" spans="1:43" ht="16.5" thickBot="1">
      <c r="A2" s="17" t="s">
        <v>3</v>
      </c>
      <c r="B2" s="18" t="s">
        <v>4</v>
      </c>
      <c r="C2" s="17" t="s">
        <v>5</v>
      </c>
      <c r="D2" s="17" t="s">
        <v>8</v>
      </c>
      <c r="E2" s="17" t="s">
        <v>9</v>
      </c>
      <c r="F2" s="15" t="s">
        <v>11</v>
      </c>
      <c r="G2" s="17" t="s">
        <v>13</v>
      </c>
      <c r="H2" s="9" t="s">
        <v>14</v>
      </c>
      <c r="I2" s="9" t="s">
        <v>15</v>
      </c>
      <c r="J2" s="9" t="s">
        <v>16</v>
      </c>
      <c r="K2" s="23" t="s">
        <v>17</v>
      </c>
      <c r="L2" s="23" t="s">
        <v>18</v>
      </c>
      <c r="M2" s="9" t="s">
        <v>19</v>
      </c>
      <c r="N2" s="9" t="s">
        <v>22</v>
      </c>
      <c r="O2" s="38" t="s">
        <v>21</v>
      </c>
      <c r="P2" s="41"/>
      <c r="Q2" t="s">
        <v>174</v>
      </c>
      <c r="U2" t="s">
        <v>174</v>
      </c>
      <c r="Y2" t="s">
        <v>174</v>
      </c>
      <c r="AC2" t="s">
        <v>174</v>
      </c>
      <c r="AG2" t="s">
        <v>174</v>
      </c>
      <c r="AK2" t="s">
        <v>174</v>
      </c>
      <c r="AO2" t="s">
        <v>174</v>
      </c>
    </row>
    <row r="3" spans="1:43">
      <c r="A3" s="4" t="s">
        <v>24</v>
      </c>
      <c r="B3" s="5"/>
      <c r="C3" s="29" t="s">
        <v>26</v>
      </c>
      <c r="D3" s="30">
        <v>23.9</v>
      </c>
      <c r="E3" s="29" t="s">
        <v>27</v>
      </c>
      <c r="F3" s="15">
        <v>7</v>
      </c>
      <c r="G3" s="30">
        <v>4</v>
      </c>
      <c r="H3" s="31">
        <v>113757.16309112</v>
      </c>
      <c r="I3" s="31">
        <v>89583.073284181097</v>
      </c>
      <c r="J3" s="31">
        <v>10112.9267980318</v>
      </c>
      <c r="K3" s="31">
        <v>24174.089806939101</v>
      </c>
      <c r="L3" s="31">
        <v>79470.1464861493</v>
      </c>
      <c r="M3" s="32"/>
      <c r="N3" s="32"/>
      <c r="O3" s="40"/>
      <c r="P3" s="41"/>
      <c r="Q3" s="79"/>
      <c r="R3" s="80" t="s">
        <v>27</v>
      </c>
      <c r="S3" s="81" t="s">
        <v>42</v>
      </c>
      <c r="U3" s="79"/>
      <c r="V3" s="80" t="s">
        <v>27</v>
      </c>
      <c r="W3" s="81" t="s">
        <v>42</v>
      </c>
      <c r="X3" s="77"/>
      <c r="Y3" s="79"/>
      <c r="Z3" s="80" t="s">
        <v>27</v>
      </c>
      <c r="AA3" s="81" t="s">
        <v>42</v>
      </c>
      <c r="AC3" s="79"/>
      <c r="AD3" s="80" t="s">
        <v>27</v>
      </c>
      <c r="AE3" s="81" t="s">
        <v>42</v>
      </c>
      <c r="AG3" s="79"/>
      <c r="AH3" s="80" t="s">
        <v>27</v>
      </c>
      <c r="AI3" s="81" t="s">
        <v>42</v>
      </c>
      <c r="AK3" s="79"/>
      <c r="AL3" s="76" t="s">
        <v>185</v>
      </c>
      <c r="AM3" s="86" t="s">
        <v>186</v>
      </c>
      <c r="AN3" s="77"/>
      <c r="AO3" s="79"/>
      <c r="AP3" s="76" t="s">
        <v>185</v>
      </c>
      <c r="AQ3" s="86" t="s">
        <v>186</v>
      </c>
    </row>
    <row r="4" spans="1:43">
      <c r="A4" s="4" t="s">
        <v>111</v>
      </c>
      <c r="B4" s="5"/>
      <c r="C4" s="6" t="s">
        <v>26</v>
      </c>
      <c r="D4" s="6">
        <v>32.1</v>
      </c>
      <c r="E4" s="6" t="s">
        <v>27</v>
      </c>
      <c r="F4" s="15">
        <v>8</v>
      </c>
      <c r="G4" s="30">
        <v>4</v>
      </c>
      <c r="H4" s="31">
        <v>95212.376243983206</v>
      </c>
      <c r="I4" s="31">
        <v>75897.936821478899</v>
      </c>
      <c r="J4" s="31">
        <v>5715.3536568198097</v>
      </c>
      <c r="K4" s="31">
        <v>19314.4394225043</v>
      </c>
      <c r="L4" s="31">
        <v>70182.583164659096</v>
      </c>
      <c r="M4" s="31">
        <v>84669.748388421402</v>
      </c>
      <c r="N4" s="31">
        <v>67749.079159629298</v>
      </c>
      <c r="O4" s="42">
        <v>16920.6692287921</v>
      </c>
      <c r="P4" s="41"/>
      <c r="Q4" s="82" t="s">
        <v>175</v>
      </c>
      <c r="R4">
        <v>68720.845821815965</v>
      </c>
      <c r="S4" s="83">
        <v>47472.243170813774</v>
      </c>
      <c r="U4" s="82" t="s">
        <v>175</v>
      </c>
      <c r="V4">
        <v>98473.359972264094</v>
      </c>
      <c r="W4" s="83">
        <v>98472.728715823032</v>
      </c>
      <c r="Y4" s="82" t="s">
        <v>175</v>
      </c>
      <c r="Z4">
        <v>77075.91583570365</v>
      </c>
      <c r="AA4" s="83">
        <v>70672.539427410476</v>
      </c>
      <c r="AC4" s="82" t="s">
        <v>175</v>
      </c>
      <c r="AD4">
        <v>21397.444136560516</v>
      </c>
      <c r="AE4" s="83">
        <v>27800.189288412614</v>
      </c>
      <c r="AG4" s="82" t="s">
        <v>175</v>
      </c>
      <c r="AH4">
        <v>18894.465849248088</v>
      </c>
      <c r="AI4" s="83">
        <v>18972.534542653124</v>
      </c>
      <c r="AK4" s="82" t="s">
        <v>175</v>
      </c>
      <c r="AL4">
        <v>21397.444136560516</v>
      </c>
      <c r="AM4" s="83">
        <v>18894.465849248088</v>
      </c>
      <c r="AO4" s="82" t="s">
        <v>175</v>
      </c>
      <c r="AP4">
        <v>27800.189288412614</v>
      </c>
      <c r="AQ4" s="83">
        <v>18972.534542653124</v>
      </c>
    </row>
    <row r="5" spans="1:43">
      <c r="A5" s="4" t="s">
        <v>137</v>
      </c>
      <c r="B5" s="5"/>
      <c r="C5" s="6" t="s">
        <v>26</v>
      </c>
      <c r="D5" s="6">
        <v>30.1</v>
      </c>
      <c r="E5" s="6" t="s">
        <v>27</v>
      </c>
      <c r="F5" s="15">
        <v>6</v>
      </c>
      <c r="G5" s="30">
        <v>4</v>
      </c>
      <c r="H5" s="31">
        <v>98998.289953877902</v>
      </c>
      <c r="I5" s="31">
        <v>79696.726462388804</v>
      </c>
      <c r="J5" s="31">
        <v>9154.9292583750303</v>
      </c>
      <c r="K5" s="31">
        <v>19301.5634914892</v>
      </c>
      <c r="L5" s="31">
        <v>70541.797204013797</v>
      </c>
      <c r="M5" s="31">
        <v>87878.296117240403</v>
      </c>
      <c r="N5" s="31">
        <v>69520.334213014998</v>
      </c>
      <c r="O5" s="42">
        <v>18357.9619042253</v>
      </c>
      <c r="P5" s="41"/>
      <c r="Q5" s="82" t="s">
        <v>176</v>
      </c>
      <c r="R5">
        <v>43937735.34968894</v>
      </c>
      <c r="S5" s="83">
        <v>796247059.8263942</v>
      </c>
      <c r="U5" s="82" t="s">
        <v>176</v>
      </c>
      <c r="V5">
        <v>68123817.224631101</v>
      </c>
      <c r="W5" s="83">
        <v>1009210410.5911338</v>
      </c>
      <c r="Y5" s="82" t="s">
        <v>176</v>
      </c>
      <c r="Z5">
        <v>55821035.618764937</v>
      </c>
      <c r="AA5" s="83">
        <v>644240774.68180704</v>
      </c>
      <c r="AC5" s="82" t="s">
        <v>176</v>
      </c>
      <c r="AD5">
        <v>10349948.080524158</v>
      </c>
      <c r="AE5" s="83">
        <v>158218721.87280637</v>
      </c>
      <c r="AG5" s="82" t="s">
        <v>176</v>
      </c>
      <c r="AH5">
        <v>6198243.9706262182</v>
      </c>
      <c r="AI5" s="83">
        <v>16713312.758710168</v>
      </c>
      <c r="AK5" s="82" t="s">
        <v>176</v>
      </c>
      <c r="AL5">
        <v>10349948.080524158</v>
      </c>
      <c r="AM5" s="83">
        <v>6198243.9706262182</v>
      </c>
      <c r="AO5" s="82" t="s">
        <v>176</v>
      </c>
      <c r="AP5">
        <v>158218721.87280637</v>
      </c>
      <c r="AQ5" s="83">
        <v>16713312.758710168</v>
      </c>
    </row>
    <row r="6" spans="1:43">
      <c r="A6" s="4" t="s">
        <v>138</v>
      </c>
      <c r="B6" s="5"/>
      <c r="C6" s="6" t="s">
        <v>63</v>
      </c>
      <c r="D6" s="6">
        <v>23.3</v>
      </c>
      <c r="E6" s="6" t="s">
        <v>27</v>
      </c>
      <c r="F6" s="15">
        <v>6</v>
      </c>
      <c r="G6" s="30">
        <v>4</v>
      </c>
      <c r="H6" s="31">
        <v>89594.304064576907</v>
      </c>
      <c r="I6" s="31">
        <v>71471.771182428594</v>
      </c>
      <c r="J6" s="31">
        <v>10956.2682489289</v>
      </c>
      <c r="K6" s="31">
        <v>18122.532882148302</v>
      </c>
      <c r="L6" s="31">
        <v>60515.5029334996</v>
      </c>
      <c r="M6" s="31">
        <v>81239.776482032801</v>
      </c>
      <c r="N6" s="31">
        <v>61218.720004030598</v>
      </c>
      <c r="O6" s="42">
        <v>20021.0564780022</v>
      </c>
      <c r="P6" s="41"/>
      <c r="Q6" s="82" t="s">
        <v>177</v>
      </c>
      <c r="R6">
        <v>6</v>
      </c>
      <c r="S6" s="83">
        <v>12</v>
      </c>
      <c r="U6" s="82" t="s">
        <v>177</v>
      </c>
      <c r="V6">
        <v>6</v>
      </c>
      <c r="W6" s="83">
        <v>12</v>
      </c>
      <c r="Y6" s="82" t="s">
        <v>177</v>
      </c>
      <c r="Z6">
        <v>6</v>
      </c>
      <c r="AA6" s="83">
        <v>12</v>
      </c>
      <c r="AC6" s="82" t="s">
        <v>177</v>
      </c>
      <c r="AD6">
        <v>6</v>
      </c>
      <c r="AE6" s="83">
        <v>12</v>
      </c>
      <c r="AG6" s="82" t="s">
        <v>177</v>
      </c>
      <c r="AH6">
        <v>8</v>
      </c>
      <c r="AI6" s="83">
        <v>12</v>
      </c>
      <c r="AK6" s="82" t="s">
        <v>177</v>
      </c>
      <c r="AL6">
        <v>6</v>
      </c>
      <c r="AM6" s="83">
        <v>8</v>
      </c>
      <c r="AO6" s="82" t="s">
        <v>177</v>
      </c>
      <c r="AP6">
        <v>12</v>
      </c>
      <c r="AQ6" s="83">
        <v>12</v>
      </c>
    </row>
    <row r="7" spans="1:43">
      <c r="A7" s="4" t="s">
        <v>140</v>
      </c>
      <c r="B7" s="5"/>
      <c r="C7" s="6" t="s">
        <v>63</v>
      </c>
      <c r="D7" s="6">
        <v>22.9</v>
      </c>
      <c r="E7" s="6" t="s">
        <v>27</v>
      </c>
      <c r="F7" s="15">
        <v>6</v>
      </c>
      <c r="G7" s="30">
        <v>4</v>
      </c>
      <c r="H7" s="31">
        <v>98935.487962868196</v>
      </c>
      <c r="I7" s="31">
        <v>77811.502113103095</v>
      </c>
      <c r="J7" s="31">
        <v>9321.9919074832505</v>
      </c>
      <c r="K7" s="31">
        <v>21123.985849765199</v>
      </c>
      <c r="L7" s="31">
        <v>68489.510205619794</v>
      </c>
      <c r="M7" s="31">
        <v>87239.501500306797</v>
      </c>
      <c r="N7" s="31">
        <v>64524.747651640297</v>
      </c>
      <c r="O7" s="42">
        <v>22714.7538486665</v>
      </c>
      <c r="P7" s="41"/>
      <c r="Q7" s="82" t="s">
        <v>178</v>
      </c>
      <c r="R7">
        <v>0</v>
      </c>
      <c r="S7" s="83"/>
      <c r="U7" s="82" t="s">
        <v>178</v>
      </c>
      <c r="V7">
        <v>0</v>
      </c>
      <c r="W7" s="83"/>
      <c r="Y7" s="82" t="s">
        <v>178</v>
      </c>
      <c r="Z7">
        <v>0</v>
      </c>
      <c r="AA7" s="83"/>
      <c r="AC7" s="82" t="s">
        <v>178</v>
      </c>
      <c r="AD7">
        <v>0</v>
      </c>
      <c r="AE7" s="83"/>
      <c r="AG7" s="82" t="s">
        <v>178</v>
      </c>
      <c r="AH7">
        <v>0</v>
      </c>
      <c r="AI7" s="83"/>
      <c r="AK7" s="82" t="s">
        <v>178</v>
      </c>
      <c r="AL7">
        <v>0</v>
      </c>
      <c r="AM7" s="83"/>
      <c r="AO7" s="82" t="s">
        <v>178</v>
      </c>
      <c r="AP7">
        <v>0</v>
      </c>
      <c r="AQ7" s="83"/>
    </row>
    <row r="8" spans="1:43">
      <c r="A8" s="4" t="s">
        <v>141</v>
      </c>
      <c r="B8" s="5"/>
      <c r="C8" s="6" t="s">
        <v>63</v>
      </c>
      <c r="D8" s="6">
        <v>19.8</v>
      </c>
      <c r="E8" s="6" t="s">
        <v>27</v>
      </c>
      <c r="F8" s="15">
        <v>6</v>
      </c>
      <c r="G8" s="30">
        <v>5</v>
      </c>
      <c r="H8" s="32"/>
      <c r="I8" s="32"/>
      <c r="J8" s="32"/>
      <c r="K8" s="32"/>
      <c r="L8" s="32"/>
      <c r="M8" s="31">
        <v>68992.119553860597</v>
      </c>
      <c r="N8" s="31">
        <v>48830.150839591697</v>
      </c>
      <c r="O8" s="42">
        <v>20161.9687142689</v>
      </c>
      <c r="P8" s="41"/>
      <c r="Q8" s="82" t="s">
        <v>179</v>
      </c>
      <c r="R8">
        <v>13</v>
      </c>
      <c r="S8" s="83"/>
      <c r="U8" s="82" t="s">
        <v>179</v>
      </c>
      <c r="V8">
        <v>14</v>
      </c>
      <c r="W8" s="83"/>
      <c r="Y8" s="82" t="s">
        <v>179</v>
      </c>
      <c r="Z8">
        <v>14</v>
      </c>
      <c r="AA8" s="83"/>
      <c r="AC8" s="82" t="s">
        <v>179</v>
      </c>
      <c r="AD8">
        <v>14</v>
      </c>
      <c r="AE8" s="83"/>
      <c r="AG8" s="82" t="s">
        <v>179</v>
      </c>
      <c r="AH8">
        <v>18</v>
      </c>
      <c r="AI8" s="83"/>
      <c r="AK8" s="82" t="s">
        <v>179</v>
      </c>
      <c r="AL8">
        <v>9</v>
      </c>
      <c r="AM8" s="83"/>
      <c r="AO8" s="82" t="s">
        <v>179</v>
      </c>
      <c r="AP8">
        <v>13</v>
      </c>
      <c r="AQ8" s="83"/>
    </row>
    <row r="9" spans="1:43">
      <c r="A9" s="4" t="s">
        <v>142</v>
      </c>
      <c r="B9" s="5"/>
      <c r="C9" s="6" t="s">
        <v>63</v>
      </c>
      <c r="D9" s="6">
        <v>19.8</v>
      </c>
      <c r="E9" s="6" t="s">
        <v>27</v>
      </c>
      <c r="F9" s="15">
        <v>6</v>
      </c>
      <c r="G9" s="30">
        <v>5</v>
      </c>
      <c r="H9" s="31">
        <v>94342.538517158406</v>
      </c>
      <c r="I9" s="31">
        <v>67994.485150641398</v>
      </c>
      <c r="J9" s="31">
        <v>4868.9502136872097</v>
      </c>
      <c r="K9" s="31">
        <v>26348.053366517001</v>
      </c>
      <c r="L9" s="31">
        <v>63125.534936954202</v>
      </c>
      <c r="M9" s="31">
        <v>71427.964449837906</v>
      </c>
      <c r="N9" s="31">
        <v>51313.384848410104</v>
      </c>
      <c r="O9" s="42">
        <v>20114.579601427798</v>
      </c>
      <c r="P9" s="41"/>
      <c r="Q9" s="82" t="s">
        <v>180</v>
      </c>
      <c r="R9">
        <v>2.4755104802269456</v>
      </c>
      <c r="S9" s="83"/>
      <c r="U9" s="82" t="s">
        <v>180</v>
      </c>
      <c r="V9">
        <v>6.4611057923659598E-5</v>
      </c>
      <c r="W9" s="83"/>
      <c r="Y9" s="82" t="s">
        <v>180</v>
      </c>
      <c r="Z9">
        <v>0.80681211307687517</v>
      </c>
      <c r="AA9" s="83"/>
      <c r="AC9" s="82" t="s">
        <v>180</v>
      </c>
      <c r="AD9">
        <v>-1.6581700685523242</v>
      </c>
      <c r="AE9" s="83"/>
      <c r="AG9" s="82" t="s">
        <v>180</v>
      </c>
      <c r="AH9">
        <v>-5.302634481010645E-2</v>
      </c>
      <c r="AI9" s="83"/>
      <c r="AK9" s="82" t="s">
        <v>180</v>
      </c>
      <c r="AL9">
        <v>1.5830947048208286</v>
      </c>
      <c r="AM9" s="83"/>
      <c r="AO9" s="82" t="s">
        <v>180</v>
      </c>
      <c r="AP9">
        <v>2.3120716505416148</v>
      </c>
      <c r="AQ9" s="83"/>
    </row>
    <row r="10" spans="1:43">
      <c r="A10" s="4" t="s">
        <v>145</v>
      </c>
      <c r="B10" s="5"/>
      <c r="C10" s="6" t="s">
        <v>63</v>
      </c>
      <c r="D10" s="6">
        <v>17.3</v>
      </c>
      <c r="E10" s="6" t="s">
        <v>27</v>
      </c>
      <c r="F10" s="15">
        <v>6</v>
      </c>
      <c r="G10" s="30">
        <v>5</v>
      </c>
      <c r="H10" s="32"/>
      <c r="I10" s="32"/>
      <c r="J10" s="32"/>
      <c r="K10" s="32"/>
      <c r="L10" s="32"/>
      <c r="M10" s="31">
        <v>74033.315144344902</v>
      </c>
      <c r="N10" s="31">
        <v>55585.865536763398</v>
      </c>
      <c r="O10" s="42">
        <v>18447.4496075815</v>
      </c>
      <c r="Q10" s="82" t="s">
        <v>181</v>
      </c>
      <c r="R10">
        <v>1.3922201661447432E-2</v>
      </c>
      <c r="S10" s="83"/>
      <c r="U10" s="82" t="s">
        <v>181</v>
      </c>
      <c r="V10">
        <v>0.49997467973691312</v>
      </c>
      <c r="W10" s="83"/>
      <c r="Y10" s="82" t="s">
        <v>181</v>
      </c>
      <c r="Z10">
        <v>0.21663396350002184</v>
      </c>
      <c r="AA10" s="83"/>
      <c r="AC10" s="82" t="s">
        <v>181</v>
      </c>
      <c r="AD10">
        <v>5.9755699173069166E-2</v>
      </c>
      <c r="AE10" s="83"/>
      <c r="AG10" s="82" t="s">
        <v>181</v>
      </c>
      <c r="AH10">
        <v>0.47914749652402905</v>
      </c>
      <c r="AI10" s="83"/>
      <c r="AK10" s="82" t="s">
        <v>181</v>
      </c>
      <c r="AL10">
        <v>7.3929842810977725E-2</v>
      </c>
      <c r="AM10" s="83"/>
      <c r="AO10" s="82" t="s">
        <v>181</v>
      </c>
      <c r="AP10">
        <v>1.8901037371877247E-2</v>
      </c>
      <c r="AQ10" s="83"/>
    </row>
    <row r="11" spans="1:43">
      <c r="A11" s="4" t="s">
        <v>146</v>
      </c>
      <c r="B11" s="5"/>
      <c r="C11" s="6" t="s">
        <v>63</v>
      </c>
      <c r="D11" s="6">
        <v>20.399999999999999</v>
      </c>
      <c r="E11" s="6" t="s">
        <v>27</v>
      </c>
      <c r="F11" s="15">
        <v>6</v>
      </c>
      <c r="G11" s="30">
        <v>5</v>
      </c>
      <c r="H11" s="32"/>
      <c r="I11" s="32"/>
      <c r="J11" s="32"/>
      <c r="K11" s="32"/>
      <c r="L11" s="32"/>
      <c r="M11" s="31">
        <v>64177.578436152602</v>
      </c>
      <c r="N11" s="31">
        <v>50031.753850181201</v>
      </c>
      <c r="O11" s="42">
        <v>14417.287411020399</v>
      </c>
      <c r="Q11" s="82" t="s">
        <v>182</v>
      </c>
      <c r="R11">
        <v>1.7709333959868729</v>
      </c>
      <c r="S11" s="83"/>
      <c r="U11" s="82" t="s">
        <v>182</v>
      </c>
      <c r="V11">
        <v>1.7613101357748921</v>
      </c>
      <c r="W11" s="83"/>
      <c r="Y11" s="82" t="s">
        <v>182</v>
      </c>
      <c r="Z11">
        <v>1.7613101357748921</v>
      </c>
      <c r="AA11" s="83"/>
      <c r="AC11" s="82" t="s">
        <v>182</v>
      </c>
      <c r="AD11">
        <v>1.7613101357748921</v>
      </c>
      <c r="AE11" s="83"/>
      <c r="AG11" s="82" t="s">
        <v>182</v>
      </c>
      <c r="AH11">
        <v>1.7340636066175394</v>
      </c>
      <c r="AI11" s="83"/>
      <c r="AK11" s="82" t="s">
        <v>182</v>
      </c>
      <c r="AL11">
        <v>1.8331129326562374</v>
      </c>
      <c r="AM11" s="83"/>
      <c r="AO11" s="82" t="s">
        <v>182</v>
      </c>
      <c r="AP11">
        <v>1.7709333959868729</v>
      </c>
      <c r="AQ11" s="83"/>
    </row>
    <row r="12" spans="1:43">
      <c r="A12" s="33" t="s">
        <v>172</v>
      </c>
      <c r="D12" s="35">
        <f t="shared" ref="D12" si="0">AVERAGE(D3:D11)</f>
        <v>23.288888888888891</v>
      </c>
      <c r="F12" s="34"/>
      <c r="G12" s="35"/>
      <c r="H12" s="35">
        <f t="shared" ref="H12:O12" si="1">AVERAGE(H3:H11)</f>
        <v>98473.359972264094</v>
      </c>
      <c r="I12" s="35">
        <f t="shared" si="1"/>
        <v>77075.91583570365</v>
      </c>
      <c r="J12" s="35">
        <f t="shared" si="1"/>
        <v>8355.0700138876673</v>
      </c>
      <c r="K12" s="35">
        <f t="shared" si="1"/>
        <v>21397.444136560516</v>
      </c>
      <c r="L12" s="35">
        <f t="shared" si="1"/>
        <v>68720.845821815965</v>
      </c>
      <c r="M12" s="35">
        <f t="shared" si="1"/>
        <v>77457.287509024696</v>
      </c>
      <c r="N12" s="35">
        <f t="shared" si="1"/>
        <v>58596.75451290769</v>
      </c>
      <c r="O12" s="35">
        <f t="shared" si="1"/>
        <v>18894.465849248088</v>
      </c>
      <c r="Q12" s="82" t="s">
        <v>183</v>
      </c>
      <c r="R12" s="78">
        <v>2.7844403322894864E-2</v>
      </c>
      <c r="S12" s="83"/>
      <c r="U12" s="82" t="s">
        <v>183</v>
      </c>
      <c r="V12">
        <v>0.99994935947382624</v>
      </c>
      <c r="W12" s="83"/>
      <c r="Y12" s="82" t="s">
        <v>183</v>
      </c>
      <c r="Z12">
        <v>0.43326792700004368</v>
      </c>
      <c r="AA12" s="83"/>
      <c r="AC12" s="82" t="s">
        <v>183</v>
      </c>
      <c r="AD12">
        <v>0.11951139834613833</v>
      </c>
      <c r="AE12" s="83"/>
      <c r="AG12" s="82" t="s">
        <v>183</v>
      </c>
      <c r="AH12">
        <v>0.9582949930480581</v>
      </c>
      <c r="AI12" s="83"/>
      <c r="AK12" s="82" t="s">
        <v>183</v>
      </c>
      <c r="AL12">
        <v>0.14785968562195545</v>
      </c>
      <c r="AM12" s="83"/>
      <c r="AO12" s="82" t="s">
        <v>183</v>
      </c>
      <c r="AP12" s="78">
        <v>3.7802074743754494E-2</v>
      </c>
      <c r="AQ12" s="83"/>
    </row>
    <row r="13" spans="1:43" ht="16.5" thickBot="1">
      <c r="A13" s="33" t="s">
        <v>173</v>
      </c>
      <c r="D13" s="35">
        <f>STDEV(D3:D11)/SQRT(9)</f>
        <v>1.6377020184498019</v>
      </c>
      <c r="F13" s="34"/>
      <c r="G13" s="35"/>
      <c r="H13" s="35">
        <f t="shared" ref="H13:L13" si="2">STDEV(H3:H11)/SQRT(6)</f>
        <v>3369.5651852187871</v>
      </c>
      <c r="I13" s="35">
        <f t="shared" si="2"/>
        <v>3050.1649031586512</v>
      </c>
      <c r="J13" s="35">
        <f t="shared" si="2"/>
        <v>1009.160363833398</v>
      </c>
      <c r="K13" s="35">
        <f t="shared" si="2"/>
        <v>1313.389259417796</v>
      </c>
      <c r="L13" s="35">
        <f t="shared" si="2"/>
        <v>2706.0960610471361</v>
      </c>
      <c r="M13" s="35">
        <f t="shared" ref="M13:O13" si="3">STDEV(M3:M11)/SQRT(7)</f>
        <v>3400.7862555077222</v>
      </c>
      <c r="N13" s="35">
        <f t="shared" si="3"/>
        <v>3116.6575350670432</v>
      </c>
      <c r="O13" s="35">
        <f t="shared" si="3"/>
        <v>940.99066115194455</v>
      </c>
      <c r="P13" s="41"/>
      <c r="Q13" s="84" t="s">
        <v>184</v>
      </c>
      <c r="R13" s="75">
        <v>2.1603686564627926</v>
      </c>
      <c r="S13" s="85"/>
      <c r="U13" s="84" t="s">
        <v>184</v>
      </c>
      <c r="V13" s="75">
        <v>2.1447866879178044</v>
      </c>
      <c r="W13" s="85"/>
      <c r="Y13" s="84" t="s">
        <v>184</v>
      </c>
      <c r="Z13" s="75">
        <v>2.1447866879178044</v>
      </c>
      <c r="AA13" s="85"/>
      <c r="AC13" s="84" t="s">
        <v>184</v>
      </c>
      <c r="AD13" s="75">
        <v>2.1447866879178044</v>
      </c>
      <c r="AE13" s="85"/>
      <c r="AG13" s="84" t="s">
        <v>184</v>
      </c>
      <c r="AH13" s="75">
        <v>2.1009220402410378</v>
      </c>
      <c r="AI13" s="85"/>
      <c r="AK13" s="84" t="s">
        <v>184</v>
      </c>
      <c r="AL13" s="75">
        <v>2.2621571627982053</v>
      </c>
      <c r="AM13" s="85"/>
      <c r="AO13" s="84" t="s">
        <v>184</v>
      </c>
      <c r="AP13" s="75">
        <v>2.1603686564627926</v>
      </c>
      <c r="AQ13" s="85"/>
    </row>
    <row r="14" spans="1:43"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43">
      <c r="A15" s="4" t="s">
        <v>40</v>
      </c>
      <c r="B15" s="5"/>
      <c r="C15" s="29" t="s">
        <v>26</v>
      </c>
      <c r="D15" s="30">
        <v>27.9</v>
      </c>
      <c r="E15" s="29" t="s">
        <v>42</v>
      </c>
      <c r="F15" s="15">
        <v>7</v>
      </c>
      <c r="G15" s="30">
        <v>4</v>
      </c>
      <c r="H15" s="31">
        <v>144381.77650748301</v>
      </c>
      <c r="I15" s="31">
        <v>118192.307854789</v>
      </c>
      <c r="J15" s="31">
        <v>30171.294640633001</v>
      </c>
      <c r="K15" s="31">
        <v>26189.468652694501</v>
      </c>
      <c r="L15" s="31">
        <v>88021.013214155595</v>
      </c>
      <c r="M15" s="31">
        <v>64868.043743007103</v>
      </c>
      <c r="N15" s="31">
        <v>50257.5790346215</v>
      </c>
      <c r="O15" s="42">
        <v>14610.4647083855</v>
      </c>
      <c r="P15" s="41"/>
      <c r="Q15" s="87" t="s">
        <v>189</v>
      </c>
      <c r="R15" s="9" t="s">
        <v>360</v>
      </c>
      <c r="S15" s="9" t="s">
        <v>361</v>
      </c>
      <c r="T15" s="23" t="s">
        <v>194</v>
      </c>
      <c r="U15" s="23" t="s">
        <v>191</v>
      </c>
      <c r="V15" s="92" t="s">
        <v>186</v>
      </c>
      <c r="X15" s="9" t="s">
        <v>360</v>
      </c>
      <c r="Y15" s="9" t="s">
        <v>361</v>
      </c>
      <c r="Z15" s="23" t="s">
        <v>194</v>
      </c>
      <c r="AA15" s="92"/>
      <c r="AB15" s="92"/>
      <c r="AC15" s="92"/>
      <c r="AD15" s="92"/>
      <c r="AE15" s="92"/>
      <c r="AF15" s="92"/>
      <c r="AG15" s="87" t="s">
        <v>189</v>
      </c>
      <c r="AH15" s="87" t="s">
        <v>192</v>
      </c>
      <c r="AK15" s="87" t="s">
        <v>189</v>
      </c>
      <c r="AL15" s="87" t="s">
        <v>357</v>
      </c>
      <c r="AM15" s="87" t="s">
        <v>356</v>
      </c>
      <c r="AO15" s="87"/>
    </row>
    <row r="16" spans="1:43">
      <c r="A16" s="4" t="s">
        <v>54</v>
      </c>
      <c r="B16" s="5"/>
      <c r="C16" s="17" t="s">
        <v>26</v>
      </c>
      <c r="D16" s="36">
        <v>24.5</v>
      </c>
      <c r="E16" s="29" t="s">
        <v>42</v>
      </c>
      <c r="F16" s="15">
        <v>7</v>
      </c>
      <c r="G16" s="30">
        <v>4</v>
      </c>
      <c r="H16" s="31">
        <v>91300.215644591299</v>
      </c>
      <c r="I16" s="31">
        <v>75465.085547067298</v>
      </c>
      <c r="J16" s="31">
        <v>19107.911190913401</v>
      </c>
      <c r="K16" s="31">
        <v>15835.130097523999</v>
      </c>
      <c r="L16" s="31">
        <v>56357.174356153897</v>
      </c>
      <c r="M16" s="31">
        <v>56880.2299454116</v>
      </c>
      <c r="N16" s="31">
        <v>42580.566905493099</v>
      </c>
      <c r="O16" s="42">
        <v>14299.6630399185</v>
      </c>
      <c r="P16" s="41"/>
      <c r="Q16" s="87" t="s">
        <v>357</v>
      </c>
      <c r="R16" s="88">
        <v>98473.359972264094</v>
      </c>
      <c r="S16" s="88">
        <v>77075.91583570365</v>
      </c>
      <c r="T16" s="88">
        <v>21397.444136560516</v>
      </c>
      <c r="U16" s="88">
        <v>68720.845821815965</v>
      </c>
      <c r="V16" s="87" t="s">
        <v>189</v>
      </c>
      <c r="W16" s="87" t="s">
        <v>357</v>
      </c>
      <c r="X16" s="88">
        <v>77457.287509024696</v>
      </c>
      <c r="Y16" s="88">
        <v>58596.75451290769</v>
      </c>
      <c r="Z16" s="88">
        <v>18894.465849248088</v>
      </c>
      <c r="AA16" s="88"/>
      <c r="AB16" s="88"/>
      <c r="AC16" s="88"/>
      <c r="AD16" s="88"/>
      <c r="AE16" s="88"/>
      <c r="AF16" s="88"/>
      <c r="AG16" s="87" t="s">
        <v>187</v>
      </c>
      <c r="AH16">
        <v>18894.465849248088</v>
      </c>
      <c r="AK16" s="87" t="s">
        <v>185</v>
      </c>
      <c r="AL16" s="90">
        <v>21397.444136560516</v>
      </c>
      <c r="AM16" s="90">
        <v>27800.189288412614</v>
      </c>
      <c r="AO16" s="87"/>
    </row>
    <row r="17" spans="1:39">
      <c r="A17" s="4" t="s">
        <v>113</v>
      </c>
      <c r="B17" s="5"/>
      <c r="C17" s="6" t="s">
        <v>26</v>
      </c>
      <c r="D17" s="30">
        <v>27.4</v>
      </c>
      <c r="E17" s="6" t="s">
        <v>42</v>
      </c>
      <c r="F17" s="15">
        <v>5</v>
      </c>
      <c r="G17" s="30">
        <v>4</v>
      </c>
      <c r="H17" s="31">
        <v>106919.867487435</v>
      </c>
      <c r="I17" s="31">
        <v>88524.539227031899</v>
      </c>
      <c r="J17" s="31">
        <v>36097.529520090902</v>
      </c>
      <c r="K17" s="31">
        <v>18395.328260402799</v>
      </c>
      <c r="L17" s="31">
        <v>52427.009706940997</v>
      </c>
      <c r="M17" s="31">
        <v>66664.221163586204</v>
      </c>
      <c r="N17" s="31">
        <v>43531.144334844597</v>
      </c>
      <c r="O17" s="42">
        <v>23133.076828741701</v>
      </c>
      <c r="P17" s="41"/>
      <c r="Q17" s="87" t="s">
        <v>356</v>
      </c>
      <c r="R17" s="89">
        <v>98472.728715823032</v>
      </c>
      <c r="S17" s="89">
        <v>70672.539427410476</v>
      </c>
      <c r="T17" s="89">
        <v>27800.189288412614</v>
      </c>
      <c r="U17" s="89">
        <v>47472.243170813774</v>
      </c>
      <c r="V17" s="89"/>
      <c r="W17" s="87" t="s">
        <v>356</v>
      </c>
      <c r="X17">
        <v>66112.141116141938</v>
      </c>
      <c r="Y17" s="118">
        <v>47139.606573488767</v>
      </c>
      <c r="Z17" s="118">
        <v>18972.534542653124</v>
      </c>
      <c r="AA17" s="89"/>
      <c r="AB17" s="89"/>
      <c r="AC17" s="89"/>
      <c r="AD17" s="89"/>
      <c r="AE17" s="89"/>
      <c r="AF17" s="89"/>
      <c r="AG17" s="87" t="s">
        <v>343</v>
      </c>
      <c r="AH17">
        <v>18972.534542653124</v>
      </c>
      <c r="AK17" s="87" t="s">
        <v>362</v>
      </c>
      <c r="AL17" s="90">
        <v>18894.465849248088</v>
      </c>
      <c r="AM17" s="90">
        <v>18972.534542653124</v>
      </c>
    </row>
    <row r="18" spans="1:39">
      <c r="A18" s="4" t="s">
        <v>115</v>
      </c>
      <c r="B18" s="5"/>
      <c r="C18" s="6" t="s">
        <v>26</v>
      </c>
      <c r="D18" s="30">
        <v>24.4</v>
      </c>
      <c r="E18" s="6" t="s">
        <v>42</v>
      </c>
      <c r="F18" s="15">
        <v>5</v>
      </c>
      <c r="G18" s="30">
        <v>4</v>
      </c>
      <c r="H18" s="31">
        <v>135603.66568538599</v>
      </c>
      <c r="I18" s="31">
        <v>81204.099869551297</v>
      </c>
      <c r="J18" s="31">
        <v>1261.88866836487</v>
      </c>
      <c r="K18" s="31">
        <v>54399.5658158347</v>
      </c>
      <c r="L18" s="31">
        <v>79942.211201186496</v>
      </c>
      <c r="M18" s="31">
        <v>94148.231641525897</v>
      </c>
      <c r="N18" s="31">
        <v>65588.497986306407</v>
      </c>
      <c r="O18" s="42">
        <v>28559.733655219501</v>
      </c>
      <c r="P18" s="41"/>
      <c r="R18" s="88"/>
      <c r="S18" s="88"/>
      <c r="T18" s="88"/>
      <c r="U18" s="88"/>
      <c r="V18" s="88"/>
      <c r="AA18" s="88"/>
      <c r="AB18" s="88"/>
      <c r="AC18" s="88"/>
      <c r="AD18" s="88"/>
      <c r="AE18" s="88"/>
      <c r="AF18" s="88"/>
      <c r="AL18" s="90"/>
      <c r="AM18" s="91"/>
    </row>
    <row r="19" spans="1:39">
      <c r="A19" s="4" t="s">
        <v>116</v>
      </c>
      <c r="B19" s="5"/>
      <c r="C19" s="6" t="s">
        <v>63</v>
      </c>
      <c r="D19" s="30">
        <v>14</v>
      </c>
      <c r="E19" s="6" t="s">
        <v>42</v>
      </c>
      <c r="F19" s="15">
        <v>6</v>
      </c>
      <c r="G19" s="30">
        <v>4</v>
      </c>
      <c r="H19" s="31">
        <v>70313.673283170894</v>
      </c>
      <c r="I19" s="31">
        <v>50206.289134127801</v>
      </c>
      <c r="J19" s="31">
        <v>31898.433554226202</v>
      </c>
      <c r="K19" s="31">
        <v>20107.3841490431</v>
      </c>
      <c r="L19" s="31">
        <v>9292.6316419293998</v>
      </c>
      <c r="M19" s="31">
        <v>102048.756541875</v>
      </c>
      <c r="N19" s="31">
        <v>82426.553722151104</v>
      </c>
      <c r="O19" s="42">
        <v>19622.2028197236</v>
      </c>
      <c r="P19" s="41"/>
      <c r="Q19" s="87" t="s">
        <v>190</v>
      </c>
      <c r="R19" s="88"/>
      <c r="S19" s="88"/>
      <c r="T19" s="88"/>
      <c r="U19" s="88"/>
      <c r="V19" s="88"/>
      <c r="W19" s="87" t="s">
        <v>190</v>
      </c>
      <c r="X19" s="88"/>
      <c r="Y19" s="88"/>
      <c r="Z19" s="88"/>
      <c r="AA19" s="88"/>
      <c r="AB19" s="88"/>
      <c r="AC19" s="88"/>
      <c r="AD19" s="88"/>
      <c r="AE19" s="88"/>
      <c r="AF19" s="88"/>
      <c r="AG19" s="87" t="s">
        <v>190</v>
      </c>
      <c r="AK19" s="87" t="s">
        <v>190</v>
      </c>
      <c r="AL19" s="90"/>
      <c r="AM19" s="91"/>
    </row>
    <row r="20" spans="1:39">
      <c r="A20" s="4" t="s">
        <v>118</v>
      </c>
      <c r="B20" s="5"/>
      <c r="C20" s="6" t="s">
        <v>63</v>
      </c>
      <c r="D20" s="30">
        <v>20.2</v>
      </c>
      <c r="E20" s="6" t="s">
        <v>42</v>
      </c>
      <c r="F20" s="15">
        <v>6</v>
      </c>
      <c r="G20" s="30">
        <v>4</v>
      </c>
      <c r="H20" s="31">
        <v>118819.00542957299</v>
      </c>
      <c r="I20" s="31">
        <v>91272.658739221006</v>
      </c>
      <c r="J20" s="31">
        <v>20263.033816064701</v>
      </c>
      <c r="K20" s="31">
        <v>27546.3466903521</v>
      </c>
      <c r="L20" s="31">
        <v>71009.624923156196</v>
      </c>
      <c r="M20" s="31">
        <v>58778.823419767898</v>
      </c>
      <c r="N20" s="31">
        <v>38290.2463795164</v>
      </c>
      <c r="O20" s="42">
        <v>20488.577040251501</v>
      </c>
      <c r="P20" s="41"/>
      <c r="Q20" s="87" t="s">
        <v>357</v>
      </c>
      <c r="R20" s="88">
        <v>3369.5651852187871</v>
      </c>
      <c r="S20" s="88">
        <v>3050.1649031586512</v>
      </c>
      <c r="T20" s="88">
        <v>1313.389259417796</v>
      </c>
      <c r="U20" s="88">
        <v>2706.0960610471361</v>
      </c>
      <c r="V20" s="88"/>
      <c r="W20" s="87" t="s">
        <v>357</v>
      </c>
      <c r="X20" s="89">
        <v>3400.7862555077222</v>
      </c>
      <c r="Y20" s="89">
        <v>3116.6575350670432</v>
      </c>
      <c r="Z20" s="89">
        <v>940.99066115194455</v>
      </c>
      <c r="AA20" s="88"/>
      <c r="AB20" s="88"/>
      <c r="AC20" s="88"/>
      <c r="AD20" s="88"/>
      <c r="AE20" s="88"/>
      <c r="AF20" s="88"/>
      <c r="AG20" s="87" t="s">
        <v>187</v>
      </c>
      <c r="AH20">
        <v>940.99066115194455</v>
      </c>
      <c r="AK20" s="87" t="s">
        <v>193</v>
      </c>
      <c r="AL20" s="90">
        <v>1313.389259417796</v>
      </c>
      <c r="AM20" s="91">
        <v>3631.1008646690789</v>
      </c>
    </row>
    <row r="21" spans="1:39">
      <c r="A21" s="4" t="s">
        <v>121</v>
      </c>
      <c r="B21" s="5"/>
      <c r="C21" s="6" t="s">
        <v>63</v>
      </c>
      <c r="D21" s="30">
        <v>22.6</v>
      </c>
      <c r="E21" s="6" t="s">
        <v>42</v>
      </c>
      <c r="F21" s="15">
        <v>6</v>
      </c>
      <c r="G21" s="30">
        <v>4</v>
      </c>
      <c r="H21" s="31">
        <v>39295.431213277203</v>
      </c>
      <c r="I21" s="31">
        <v>28022.566497674299</v>
      </c>
      <c r="J21" s="31">
        <v>19420.602340394202</v>
      </c>
      <c r="K21" s="31">
        <v>11272.8647156029</v>
      </c>
      <c r="L21" s="31">
        <v>8601.9641572800792</v>
      </c>
      <c r="M21" s="31">
        <v>53174.4318465174</v>
      </c>
      <c r="N21" s="31">
        <v>38978.921696799203</v>
      </c>
      <c r="O21" s="42">
        <v>14195.5101497182</v>
      </c>
      <c r="P21" s="41"/>
      <c r="Q21" s="87" t="s">
        <v>356</v>
      </c>
      <c r="R21" s="88">
        <v>9170.6525149119661</v>
      </c>
      <c r="S21" s="88">
        <v>7327.1229840561518</v>
      </c>
      <c r="T21" s="88">
        <v>3631.1008646690789</v>
      </c>
      <c r="U21" s="88">
        <v>8145.7916528842989</v>
      </c>
      <c r="V21" s="88"/>
      <c r="W21" s="87" t="s">
        <v>356</v>
      </c>
      <c r="X21" s="88">
        <v>5433.3978137092336</v>
      </c>
      <c r="Y21" s="88">
        <v>4927.0949540650763</v>
      </c>
      <c r="Z21" s="88">
        <v>1180.159338066622</v>
      </c>
      <c r="AA21" s="88"/>
      <c r="AB21" s="88"/>
      <c r="AC21" s="88"/>
      <c r="AD21" s="88"/>
      <c r="AE21" s="88"/>
      <c r="AF21" s="88"/>
      <c r="AG21" s="87" t="s">
        <v>188</v>
      </c>
      <c r="AH21">
        <v>1180.159338066622</v>
      </c>
      <c r="AK21" s="87" t="s">
        <v>192</v>
      </c>
      <c r="AL21" s="90">
        <v>940.99066115194455</v>
      </c>
      <c r="AM21" s="90">
        <v>1180.159338066622</v>
      </c>
    </row>
    <row r="22" spans="1:39">
      <c r="A22" s="4" t="s">
        <v>123</v>
      </c>
      <c r="B22" s="5"/>
      <c r="C22" s="6" t="s">
        <v>63</v>
      </c>
      <c r="D22" s="30">
        <v>25.6</v>
      </c>
      <c r="E22" s="6" t="s">
        <v>42</v>
      </c>
      <c r="F22" s="15">
        <v>6</v>
      </c>
      <c r="G22" s="30">
        <v>4</v>
      </c>
      <c r="H22" s="31">
        <v>128661.002673111</v>
      </c>
      <c r="I22" s="31">
        <v>92438.530003440304</v>
      </c>
      <c r="J22" s="31">
        <v>19110.702114711999</v>
      </c>
      <c r="K22" s="31">
        <v>36222.472669670897</v>
      </c>
      <c r="L22" s="31">
        <v>73327.827888728294</v>
      </c>
      <c r="M22" s="31">
        <v>27971.722727060202</v>
      </c>
      <c r="N22" s="31">
        <v>10220.733222995899</v>
      </c>
      <c r="O22" s="42">
        <v>17750.989504064299</v>
      </c>
      <c r="P22" s="41"/>
    </row>
    <row r="23" spans="1:39">
      <c r="A23" s="4" t="s">
        <v>130</v>
      </c>
      <c r="B23" s="5"/>
      <c r="C23" s="6" t="s">
        <v>26</v>
      </c>
      <c r="D23" s="30">
        <v>28.1</v>
      </c>
      <c r="E23" s="6" t="s">
        <v>42</v>
      </c>
      <c r="F23" s="15">
        <v>6</v>
      </c>
      <c r="G23" s="30">
        <v>4</v>
      </c>
      <c r="H23" s="31">
        <v>75551.506444422601</v>
      </c>
      <c r="I23" s="31">
        <v>51082.7149462913</v>
      </c>
      <c r="J23" s="31">
        <v>33149.131425303996</v>
      </c>
      <c r="K23" s="31">
        <v>24468.791498131301</v>
      </c>
      <c r="L23" s="31">
        <v>17933.583520987399</v>
      </c>
      <c r="M23" s="31">
        <v>66729.115545248802</v>
      </c>
      <c r="N23" s="31">
        <v>47024.926775870503</v>
      </c>
      <c r="O23" s="42">
        <v>19704.188769378299</v>
      </c>
      <c r="P23" s="41"/>
    </row>
    <row r="24" spans="1:39">
      <c r="A24" s="4" t="s">
        <v>131</v>
      </c>
      <c r="B24" s="5"/>
      <c r="C24" s="6" t="s">
        <v>26</v>
      </c>
      <c r="D24" s="30">
        <v>21.3</v>
      </c>
      <c r="E24" s="6" t="s">
        <v>42</v>
      </c>
      <c r="F24" s="15">
        <v>6</v>
      </c>
      <c r="G24" s="30">
        <v>4</v>
      </c>
      <c r="H24" s="31">
        <v>86063.689563426102</v>
      </c>
      <c r="I24" s="31">
        <v>58796.743838771203</v>
      </c>
      <c r="J24" s="31">
        <v>32792.64333169</v>
      </c>
      <c r="K24" s="31">
        <v>27266.945724654801</v>
      </c>
      <c r="L24" s="31">
        <v>26004.100507081199</v>
      </c>
      <c r="M24" s="31">
        <v>70000.612514409004</v>
      </c>
      <c r="N24" s="31">
        <v>49914.550190838199</v>
      </c>
      <c r="O24" s="42">
        <v>20086.062323570801</v>
      </c>
      <c r="P24" s="41"/>
    </row>
    <row r="25" spans="1:39">
      <c r="A25" s="4" t="s">
        <v>133</v>
      </c>
      <c r="B25" s="5"/>
      <c r="C25" s="6" t="s">
        <v>63</v>
      </c>
      <c r="D25" s="30">
        <v>23.5</v>
      </c>
      <c r="E25" s="6" t="s">
        <v>42</v>
      </c>
      <c r="F25" s="15">
        <v>6</v>
      </c>
      <c r="G25" s="30">
        <v>4</v>
      </c>
      <c r="H25" s="31">
        <v>116028.934694681</v>
      </c>
      <c r="I25" s="31">
        <v>68873.894407992397</v>
      </c>
      <c r="J25" s="31">
        <v>11381.052015531101</v>
      </c>
      <c r="K25" s="31">
        <v>47155.040286689</v>
      </c>
      <c r="L25" s="31">
        <v>57492.842392461302</v>
      </c>
      <c r="M25" s="31">
        <v>70566.857467387003</v>
      </c>
      <c r="N25" s="31">
        <v>53743.510716766701</v>
      </c>
      <c r="O25" s="42">
        <v>16823.346750620301</v>
      </c>
      <c r="P25" s="41"/>
    </row>
    <row r="26" spans="1:39">
      <c r="A26" s="4" t="s">
        <v>134</v>
      </c>
      <c r="B26" s="5"/>
      <c r="C26" s="6" t="s">
        <v>63</v>
      </c>
      <c r="D26" s="30">
        <v>28.1</v>
      </c>
      <c r="E26" s="6" t="s">
        <v>42</v>
      </c>
      <c r="F26" s="15">
        <v>6</v>
      </c>
      <c r="G26" s="30">
        <v>4</v>
      </c>
      <c r="H26" s="31">
        <v>68733.975963319201</v>
      </c>
      <c r="I26" s="31">
        <v>43991.043062967998</v>
      </c>
      <c r="J26" s="31">
        <v>14734.1085232635</v>
      </c>
      <c r="K26" s="31">
        <v>24742.932900351301</v>
      </c>
      <c r="L26" s="31">
        <v>29256.934539704402</v>
      </c>
      <c r="M26" s="31">
        <v>61514.646837906999</v>
      </c>
      <c r="N26" s="31">
        <v>43118.047915661598</v>
      </c>
      <c r="O26" s="42">
        <v>18396.598922245299</v>
      </c>
    </row>
    <row r="27" spans="1:39">
      <c r="A27" s="33" t="s">
        <v>172</v>
      </c>
      <c r="D27">
        <f t="shared" ref="D27" si="4">AVERAGE(D18:D26)</f>
        <v>23.088888888888889</v>
      </c>
      <c r="H27" s="35">
        <f>AVERAGE(H15:H26)</f>
        <v>98472.728715823032</v>
      </c>
      <c r="I27" s="35">
        <f t="shared" ref="I27:O27" si="5">AVERAGE(I15:I26)</f>
        <v>70672.539427410476</v>
      </c>
      <c r="J27" s="35">
        <f t="shared" si="5"/>
        <v>22449.027595098989</v>
      </c>
      <c r="K27" s="35">
        <f t="shared" si="5"/>
        <v>27800.189288412614</v>
      </c>
      <c r="L27" s="35">
        <f t="shared" si="5"/>
        <v>47472.243170813774</v>
      </c>
      <c r="M27" s="35">
        <f t="shared" si="5"/>
        <v>66112.141116141938</v>
      </c>
      <c r="N27" s="35">
        <f t="shared" si="5"/>
        <v>47139.606573488767</v>
      </c>
      <c r="O27" s="35">
        <f t="shared" si="5"/>
        <v>18972.534542653124</v>
      </c>
    </row>
    <row r="28" spans="1:39">
      <c r="A28" s="33" t="s">
        <v>173</v>
      </c>
      <c r="D28">
        <f>STDEV(D18:D26)/SQRT(12)</f>
        <v>1.2616494201081645</v>
      </c>
      <c r="H28" s="35">
        <f t="shared" ref="H28:O28" si="6">STDEV(H15:H26)/SQRT(12)</f>
        <v>9170.6525149119661</v>
      </c>
      <c r="I28" s="35">
        <f t="shared" si="6"/>
        <v>7327.1229840561518</v>
      </c>
      <c r="J28" s="35">
        <f t="shared" si="6"/>
        <v>3044.9426704598482</v>
      </c>
      <c r="K28" s="35">
        <f t="shared" si="6"/>
        <v>3631.1008646690789</v>
      </c>
      <c r="L28" s="35">
        <f t="shared" si="6"/>
        <v>8145.7916528842989</v>
      </c>
      <c r="M28" s="35">
        <f t="shared" si="6"/>
        <v>5433.3978137092336</v>
      </c>
      <c r="N28" s="35">
        <f t="shared" si="6"/>
        <v>4927.0949540650763</v>
      </c>
      <c r="O28" s="35">
        <f t="shared" si="6"/>
        <v>1180.159338066622</v>
      </c>
    </row>
    <row r="34" spans="1:21">
      <c r="A34" t="s">
        <v>174</v>
      </c>
      <c r="F34" t="s">
        <v>174</v>
      </c>
      <c r="K34" t="s">
        <v>174</v>
      </c>
    </row>
    <row r="35" spans="1:21" ht="16.5" thickBot="1">
      <c r="A35" s="116" t="s">
        <v>363</v>
      </c>
      <c r="F35" s="116" t="s">
        <v>364</v>
      </c>
      <c r="K35" s="116" t="s">
        <v>365</v>
      </c>
    </row>
    <row r="36" spans="1:21">
      <c r="A36" s="76"/>
      <c r="B36" s="76" t="s">
        <v>358</v>
      </c>
      <c r="C36" s="76" t="s">
        <v>359</v>
      </c>
      <c r="F36" s="76"/>
      <c r="G36" s="76" t="s">
        <v>358</v>
      </c>
      <c r="H36" s="76" t="s">
        <v>359</v>
      </c>
      <c r="K36" s="76"/>
      <c r="L36" s="76" t="s">
        <v>358</v>
      </c>
      <c r="M36" s="76" t="s">
        <v>359</v>
      </c>
    </row>
    <row r="37" spans="1:21">
      <c r="A37" t="s">
        <v>175</v>
      </c>
      <c r="B37">
        <v>98473.359972264094</v>
      </c>
      <c r="C37">
        <v>77457.287509024696</v>
      </c>
      <c r="F37" t="s">
        <v>175</v>
      </c>
      <c r="G37">
        <v>77075.91583570365</v>
      </c>
      <c r="H37">
        <v>58596.75451290769</v>
      </c>
      <c r="K37" t="s">
        <v>175</v>
      </c>
      <c r="L37">
        <v>21397.444136560516</v>
      </c>
      <c r="M37">
        <v>18894.465849248088</v>
      </c>
    </row>
    <row r="38" spans="1:21">
      <c r="A38" t="s">
        <v>176</v>
      </c>
      <c r="B38">
        <v>68123817.224631101</v>
      </c>
      <c r="C38">
        <v>80957430.089551657</v>
      </c>
      <c r="F38" t="s">
        <v>176</v>
      </c>
      <c r="G38">
        <v>55821035.618764937</v>
      </c>
      <c r="H38">
        <v>67994879.336231232</v>
      </c>
      <c r="K38" t="s">
        <v>176</v>
      </c>
      <c r="L38">
        <v>10349948.080524158</v>
      </c>
      <c r="M38">
        <v>6198243.9706262182</v>
      </c>
    </row>
    <row r="39" spans="1:21">
      <c r="A39" t="s">
        <v>177</v>
      </c>
      <c r="B39">
        <v>6</v>
      </c>
      <c r="C39">
        <v>8</v>
      </c>
      <c r="F39" t="s">
        <v>177</v>
      </c>
      <c r="G39">
        <v>6</v>
      </c>
      <c r="H39">
        <v>8</v>
      </c>
      <c r="K39" t="s">
        <v>177</v>
      </c>
      <c r="L39">
        <v>6</v>
      </c>
      <c r="M39">
        <v>8</v>
      </c>
    </row>
    <row r="40" spans="1:21">
      <c r="A40" t="s">
        <v>178</v>
      </c>
      <c r="B40">
        <v>0</v>
      </c>
      <c r="F40" t="s">
        <v>178</v>
      </c>
      <c r="G40">
        <v>0</v>
      </c>
      <c r="K40" t="s">
        <v>178</v>
      </c>
      <c r="L40">
        <v>0</v>
      </c>
    </row>
    <row r="41" spans="1:21">
      <c r="A41" t="s">
        <v>179</v>
      </c>
      <c r="B41">
        <v>11</v>
      </c>
      <c r="F41" t="s">
        <v>179</v>
      </c>
      <c r="G41">
        <v>11</v>
      </c>
      <c r="K41" t="s">
        <v>179</v>
      </c>
      <c r="L41">
        <v>9</v>
      </c>
      <c r="Q41" s="87" t="s">
        <v>189</v>
      </c>
    </row>
    <row r="42" spans="1:21">
      <c r="A42" t="s">
        <v>180</v>
      </c>
      <c r="B42">
        <v>4.5352229251237608</v>
      </c>
      <c r="F42" t="s">
        <v>180</v>
      </c>
      <c r="G42">
        <v>4.3796287413473545</v>
      </c>
      <c r="K42" t="s">
        <v>180</v>
      </c>
      <c r="L42">
        <v>1.5830947048208286</v>
      </c>
      <c r="R42" s="23" t="s">
        <v>194</v>
      </c>
      <c r="S42" s="23" t="s">
        <v>191</v>
      </c>
    </row>
    <row r="43" spans="1:21">
      <c r="A43" t="s">
        <v>181</v>
      </c>
      <c r="B43">
        <v>4.2525350997015151E-4</v>
      </c>
      <c r="F43" t="s">
        <v>181</v>
      </c>
      <c r="G43">
        <v>5.4989449181182346E-4</v>
      </c>
      <c r="K43" t="s">
        <v>181</v>
      </c>
      <c r="L43">
        <v>7.3929842810977725E-2</v>
      </c>
      <c r="Q43" s="87" t="s">
        <v>357</v>
      </c>
      <c r="R43" s="88">
        <v>21397.444136560516</v>
      </c>
      <c r="S43" s="88">
        <v>68720.845821815965</v>
      </c>
    </row>
    <row r="44" spans="1:21">
      <c r="A44" t="s">
        <v>182</v>
      </c>
      <c r="B44">
        <v>1.7958848187040437</v>
      </c>
      <c r="F44" t="s">
        <v>182</v>
      </c>
      <c r="G44">
        <v>1.7958848187040437</v>
      </c>
      <c r="K44" t="s">
        <v>182</v>
      </c>
      <c r="L44">
        <v>1.8331129326562374</v>
      </c>
      <c r="Q44" s="87" t="s">
        <v>356</v>
      </c>
      <c r="R44" s="89">
        <v>27800.189288412614</v>
      </c>
      <c r="S44" s="89">
        <v>47472.243170813774</v>
      </c>
    </row>
    <row r="45" spans="1:21">
      <c r="A45" t="s">
        <v>183</v>
      </c>
      <c r="B45">
        <v>8.5050701994030301E-4</v>
      </c>
      <c r="F45" t="s">
        <v>183</v>
      </c>
      <c r="G45">
        <v>1.0997889836236469E-3</v>
      </c>
      <c r="K45" t="s">
        <v>183</v>
      </c>
      <c r="L45">
        <v>0.14785968562195545</v>
      </c>
    </row>
    <row r="46" spans="1:21" ht="16.5" thickBot="1">
      <c r="A46" s="75" t="s">
        <v>184</v>
      </c>
      <c r="B46" s="75">
        <v>2.2009851600916384</v>
      </c>
      <c r="C46" s="75"/>
      <c r="F46" s="75" t="s">
        <v>184</v>
      </c>
      <c r="G46" s="75">
        <v>2.2009851600916384</v>
      </c>
      <c r="H46" s="75"/>
      <c r="K46" s="75" t="s">
        <v>184</v>
      </c>
      <c r="L46" s="75">
        <v>2.2621571627982053</v>
      </c>
      <c r="M46" s="75"/>
      <c r="Q46" s="87" t="s">
        <v>190</v>
      </c>
      <c r="R46" s="88"/>
      <c r="S46" s="88"/>
      <c r="T46" s="88"/>
      <c r="U46" s="88"/>
    </row>
    <row r="47" spans="1:21">
      <c r="Q47" s="87" t="s">
        <v>187</v>
      </c>
      <c r="R47" s="88">
        <v>1313.389259417796</v>
      </c>
      <c r="S47" s="88">
        <v>2706.0960610471361</v>
      </c>
    </row>
    <row r="48" spans="1:21">
      <c r="Q48" s="87" t="s">
        <v>188</v>
      </c>
      <c r="R48" s="88">
        <v>3631.1008646690789</v>
      </c>
      <c r="S48" s="88">
        <v>8145.7916528842989</v>
      </c>
    </row>
    <row r="49" spans="1:13">
      <c r="A49" t="s">
        <v>174</v>
      </c>
      <c r="F49" t="s">
        <v>174</v>
      </c>
      <c r="K49" t="s">
        <v>174</v>
      </c>
    </row>
    <row r="50" spans="1:13" ht="16.5" thickBot="1">
      <c r="A50" s="116" t="s">
        <v>366</v>
      </c>
      <c r="F50" s="116" t="s">
        <v>367</v>
      </c>
      <c r="K50" s="116" t="s">
        <v>368</v>
      </c>
    </row>
    <row r="51" spans="1:13">
      <c r="A51" s="76"/>
      <c r="B51" s="76" t="s">
        <v>358</v>
      </c>
      <c r="C51" s="76" t="s">
        <v>359</v>
      </c>
      <c r="F51" s="76"/>
      <c r="G51" s="76" t="s">
        <v>358</v>
      </c>
      <c r="H51" s="76" t="s">
        <v>359</v>
      </c>
      <c r="K51" s="76"/>
      <c r="L51" s="76" t="s">
        <v>358</v>
      </c>
      <c r="M51" s="76" t="s">
        <v>359</v>
      </c>
    </row>
    <row r="52" spans="1:13">
      <c r="A52" t="s">
        <v>175</v>
      </c>
      <c r="B52">
        <v>98472.728715823032</v>
      </c>
      <c r="C52">
        <v>66112.141116141938</v>
      </c>
      <c r="F52" t="s">
        <v>175</v>
      </c>
      <c r="G52">
        <v>70672.539427410476</v>
      </c>
      <c r="H52">
        <v>47139.606573488767</v>
      </c>
      <c r="K52" t="s">
        <v>175</v>
      </c>
      <c r="L52">
        <v>27800.189288412614</v>
      </c>
      <c r="M52">
        <v>18972.534542653124</v>
      </c>
    </row>
    <row r="53" spans="1:13">
      <c r="A53" t="s">
        <v>176</v>
      </c>
      <c r="B53">
        <v>1009210410.5911338</v>
      </c>
      <c r="C53">
        <v>354261741.62424332</v>
      </c>
      <c r="F53" t="s">
        <v>176</v>
      </c>
      <c r="G53">
        <v>644240774.68180704</v>
      </c>
      <c r="H53">
        <v>291315176.23648244</v>
      </c>
      <c r="K53" t="s">
        <v>176</v>
      </c>
      <c r="L53">
        <v>158218721.87280637</v>
      </c>
      <c r="M53">
        <v>16713312.758710168</v>
      </c>
    </row>
    <row r="54" spans="1:13">
      <c r="A54" t="s">
        <v>177</v>
      </c>
      <c r="B54">
        <v>12</v>
      </c>
      <c r="C54">
        <v>12</v>
      </c>
      <c r="F54" t="s">
        <v>177</v>
      </c>
      <c r="G54">
        <v>12</v>
      </c>
      <c r="H54">
        <v>12</v>
      </c>
      <c r="K54" t="s">
        <v>177</v>
      </c>
      <c r="L54">
        <v>12</v>
      </c>
      <c r="M54">
        <v>12</v>
      </c>
    </row>
    <row r="55" spans="1:13">
      <c r="A55" t="s">
        <v>178</v>
      </c>
      <c r="B55">
        <v>0</v>
      </c>
      <c r="F55" t="s">
        <v>178</v>
      </c>
      <c r="G55">
        <v>0</v>
      </c>
      <c r="K55" t="s">
        <v>178</v>
      </c>
      <c r="L55">
        <v>0</v>
      </c>
    </row>
    <row r="56" spans="1:13">
      <c r="A56" t="s">
        <v>179</v>
      </c>
      <c r="B56">
        <v>18</v>
      </c>
      <c r="F56" t="s">
        <v>179</v>
      </c>
      <c r="G56">
        <v>19</v>
      </c>
      <c r="K56" t="s">
        <v>179</v>
      </c>
      <c r="L56">
        <v>13</v>
      </c>
    </row>
    <row r="57" spans="1:13">
      <c r="A57" t="s">
        <v>180</v>
      </c>
      <c r="B57">
        <v>3.0358749996246615</v>
      </c>
      <c r="F57" t="s">
        <v>180</v>
      </c>
      <c r="G57">
        <v>2.6652122202016191</v>
      </c>
      <c r="K57" t="s">
        <v>180</v>
      </c>
      <c r="L57">
        <v>2.3120716505416148</v>
      </c>
    </row>
    <row r="58" spans="1:13">
      <c r="A58" t="s">
        <v>181</v>
      </c>
      <c r="B58">
        <v>3.5540086450827125E-3</v>
      </c>
      <c r="F58" t="s">
        <v>181</v>
      </c>
      <c r="G58">
        <v>7.6465067008746465E-3</v>
      </c>
      <c r="K58" t="s">
        <v>181</v>
      </c>
      <c r="L58">
        <v>1.8901037371877247E-2</v>
      </c>
    </row>
    <row r="59" spans="1:13">
      <c r="A59" t="s">
        <v>182</v>
      </c>
      <c r="B59">
        <v>1.7340636066175394</v>
      </c>
      <c r="F59" t="s">
        <v>182</v>
      </c>
      <c r="G59">
        <v>1.7291328115213698</v>
      </c>
      <c r="K59" t="s">
        <v>182</v>
      </c>
      <c r="L59">
        <v>1.7709333959868729</v>
      </c>
    </row>
    <row r="60" spans="1:13">
      <c r="A60" t="s">
        <v>183</v>
      </c>
      <c r="B60">
        <v>7.108017290165425E-3</v>
      </c>
      <c r="F60" t="s">
        <v>183</v>
      </c>
      <c r="G60">
        <v>1.5293013401749293E-2</v>
      </c>
      <c r="K60" t="s">
        <v>183</v>
      </c>
      <c r="L60">
        <v>3.7802074743754494E-2</v>
      </c>
    </row>
    <row r="61" spans="1:13" ht="16.5" thickBot="1">
      <c r="A61" s="75" t="s">
        <v>184</v>
      </c>
      <c r="B61" s="75">
        <v>2.1009220402410378</v>
      </c>
      <c r="C61" s="75"/>
      <c r="F61" s="75" t="s">
        <v>184</v>
      </c>
      <c r="G61" s="75">
        <v>2.0930240544083096</v>
      </c>
      <c r="H61" s="75"/>
      <c r="K61" s="75" t="s">
        <v>184</v>
      </c>
      <c r="L61" s="75">
        <v>2.1603686564627926</v>
      </c>
      <c r="M61" s="75"/>
    </row>
  </sheetData>
  <phoneticPr fontId="15"/>
  <pageMargins left="0.75" right="0.75" top="1" bottom="1" header="0.5" footer="0.5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8"/>
  <sheetViews>
    <sheetView zoomScale="80" zoomScaleNormal="80" workbookViewId="0">
      <selection activeCell="AC46" sqref="AC46"/>
    </sheetView>
  </sheetViews>
  <sheetFormatPr defaultColWidth="8.875" defaultRowHeight="15.75"/>
  <cols>
    <col min="1" max="7" width="8.875" style="37"/>
    <col min="8" max="8" width="9.875" style="37" customWidth="1"/>
    <col min="9" max="12" width="8.875" style="37"/>
    <col min="13" max="13" width="12.625" style="37" bestFit="1" customWidth="1"/>
    <col min="14" max="16384" width="8.875" style="37"/>
  </cols>
  <sheetData>
    <row r="1" spans="1:23">
      <c r="A1" s="156" t="s">
        <v>539</v>
      </c>
      <c r="J1" s="33" t="s">
        <v>543</v>
      </c>
    </row>
    <row r="2" spans="1:23">
      <c r="A2" s="37" t="s">
        <v>195</v>
      </c>
      <c r="B2" s="37" t="s">
        <v>196</v>
      </c>
      <c r="C2" s="37" t="s">
        <v>5</v>
      </c>
      <c r="D2" s="37" t="s">
        <v>197</v>
      </c>
      <c r="E2" s="37" t="s">
        <v>198</v>
      </c>
      <c r="F2" s="37" t="s">
        <v>199</v>
      </c>
      <c r="G2" s="37" t="s">
        <v>200</v>
      </c>
      <c r="H2" s="37" t="s">
        <v>201</v>
      </c>
      <c r="I2" s="37" t="s">
        <v>202</v>
      </c>
      <c r="J2" s="37" t="s">
        <v>203</v>
      </c>
    </row>
    <row r="3" spans="1:23">
      <c r="A3" s="37" t="s">
        <v>204</v>
      </c>
      <c r="B3" s="37" t="s">
        <v>27</v>
      </c>
      <c r="C3" s="37" t="s">
        <v>26</v>
      </c>
      <c r="D3" s="37" t="s">
        <v>101</v>
      </c>
      <c r="E3" s="37" t="s">
        <v>205</v>
      </c>
      <c r="F3" s="37">
        <v>8.5999999999999993E-2</v>
      </c>
      <c r="G3" s="37">
        <v>36.398000000000003</v>
      </c>
      <c r="H3" s="37">
        <v>36.398000000000003</v>
      </c>
      <c r="I3" s="37">
        <v>0</v>
      </c>
      <c r="J3" s="37">
        <v>0</v>
      </c>
      <c r="L3" s="37" t="s">
        <v>174</v>
      </c>
      <c r="U3" s="37" t="s">
        <v>174</v>
      </c>
    </row>
    <row r="4" spans="1:23" ht="16.5" thickBot="1">
      <c r="A4" s="37" t="s">
        <v>206</v>
      </c>
      <c r="B4" s="37" t="s">
        <v>27</v>
      </c>
      <c r="C4" s="37" t="s">
        <v>26</v>
      </c>
      <c r="D4" s="37" t="s">
        <v>101</v>
      </c>
      <c r="E4" s="37" t="s">
        <v>207</v>
      </c>
      <c r="F4" s="37">
        <v>5.8999999999999997E-2</v>
      </c>
      <c r="G4" s="37">
        <v>19.433</v>
      </c>
      <c r="H4" s="37">
        <v>19.433</v>
      </c>
      <c r="I4" s="37">
        <v>0</v>
      </c>
      <c r="J4" s="37">
        <v>0</v>
      </c>
    </row>
    <row r="5" spans="1:23">
      <c r="A5" s="37" t="s">
        <v>208</v>
      </c>
      <c r="B5" s="37" t="s">
        <v>27</v>
      </c>
      <c r="C5" s="37" t="s">
        <v>26</v>
      </c>
      <c r="D5" s="37" t="s">
        <v>101</v>
      </c>
      <c r="E5" s="37" t="s">
        <v>209</v>
      </c>
      <c r="F5" s="37">
        <v>7.0999999999999994E-2</v>
      </c>
      <c r="G5" s="37">
        <v>26.721</v>
      </c>
      <c r="H5" s="37">
        <v>26.721</v>
      </c>
      <c r="I5" s="37">
        <v>0</v>
      </c>
      <c r="J5" s="37">
        <v>0</v>
      </c>
      <c r="L5" s="93" t="s">
        <v>210</v>
      </c>
      <c r="M5" s="93" t="s">
        <v>27</v>
      </c>
      <c r="N5" s="93" t="s">
        <v>342</v>
      </c>
      <c r="U5" s="93" t="s">
        <v>213</v>
      </c>
      <c r="V5" s="93" t="s">
        <v>27</v>
      </c>
      <c r="W5" s="93" t="s">
        <v>342</v>
      </c>
    </row>
    <row r="6" spans="1:23">
      <c r="A6" s="37" t="s">
        <v>214</v>
      </c>
      <c r="B6" s="37" t="s">
        <v>27</v>
      </c>
      <c r="C6" s="37" t="s">
        <v>26</v>
      </c>
      <c r="D6" s="37" t="s">
        <v>101</v>
      </c>
      <c r="E6" s="37" t="s">
        <v>215</v>
      </c>
      <c r="F6" s="37">
        <v>6.5000000000000002E-2</v>
      </c>
      <c r="G6" s="37">
        <v>23.536000000000001</v>
      </c>
      <c r="H6" s="37">
        <v>23.536000000000001</v>
      </c>
      <c r="I6" s="37">
        <v>0</v>
      </c>
      <c r="J6" s="37">
        <v>0</v>
      </c>
      <c r="L6" s="37" t="s">
        <v>175</v>
      </c>
      <c r="M6" s="37">
        <v>58.594000000000008</v>
      </c>
      <c r="N6" s="37">
        <v>50.190799999999996</v>
      </c>
      <c r="U6" s="37" t="s">
        <v>175</v>
      </c>
      <c r="V6" s="37">
        <v>25.851400000000002</v>
      </c>
      <c r="W6" s="37">
        <v>24.185600000000001</v>
      </c>
    </row>
    <row r="7" spans="1:23">
      <c r="A7" s="37" t="s">
        <v>216</v>
      </c>
      <c r="B7" s="37" t="s">
        <v>27</v>
      </c>
      <c r="C7" s="37" t="s">
        <v>63</v>
      </c>
      <c r="D7" s="37" t="s">
        <v>101</v>
      </c>
      <c r="E7" s="37" t="s">
        <v>217</v>
      </c>
      <c r="F7" s="37">
        <v>6.5000000000000002E-2</v>
      </c>
      <c r="G7" s="37">
        <v>23.169</v>
      </c>
      <c r="H7" s="37">
        <v>23.169</v>
      </c>
      <c r="I7" s="37">
        <v>0</v>
      </c>
      <c r="J7" s="37">
        <v>0</v>
      </c>
      <c r="L7" s="37" t="s">
        <v>176</v>
      </c>
      <c r="M7" s="37">
        <v>146.21589349999977</v>
      </c>
      <c r="N7" s="37">
        <v>275.84634920000053</v>
      </c>
      <c r="U7" s="37" t="s">
        <v>176</v>
      </c>
      <c r="V7" s="37">
        <v>41.434795300000019</v>
      </c>
      <c r="W7" s="37">
        <v>41.829614299999889</v>
      </c>
    </row>
    <row r="8" spans="1:23">
      <c r="A8" s="37" t="s">
        <v>218</v>
      </c>
      <c r="B8" s="37" t="s">
        <v>219</v>
      </c>
      <c r="C8" s="37" t="s">
        <v>63</v>
      </c>
      <c r="D8" s="37" t="s">
        <v>101</v>
      </c>
      <c r="E8" s="37" t="s">
        <v>220</v>
      </c>
      <c r="F8" s="37">
        <v>7.8E-2</v>
      </c>
      <c r="G8" s="37">
        <v>31.437000000000001</v>
      </c>
      <c r="H8" s="37">
        <v>31.437000000000001</v>
      </c>
      <c r="I8" s="37">
        <v>0</v>
      </c>
      <c r="J8" s="37">
        <v>0</v>
      </c>
      <c r="L8" s="37" t="s">
        <v>177</v>
      </c>
      <c r="M8" s="37">
        <v>5</v>
      </c>
      <c r="N8" s="37">
        <v>5</v>
      </c>
      <c r="U8" s="37" t="s">
        <v>177</v>
      </c>
      <c r="V8" s="37">
        <v>5</v>
      </c>
      <c r="W8" s="37">
        <v>5</v>
      </c>
    </row>
    <row r="9" spans="1:23">
      <c r="A9" s="37" t="s">
        <v>221</v>
      </c>
      <c r="B9" s="37" t="s">
        <v>219</v>
      </c>
      <c r="C9" s="37" t="s">
        <v>63</v>
      </c>
      <c r="D9" s="37" t="s">
        <v>101</v>
      </c>
      <c r="E9" s="37" t="s">
        <v>222</v>
      </c>
      <c r="F9" s="37">
        <v>5.0999999999999997E-2</v>
      </c>
      <c r="G9" s="37">
        <v>14.778</v>
      </c>
      <c r="H9" s="37">
        <v>14.778</v>
      </c>
      <c r="I9" s="37">
        <v>0</v>
      </c>
      <c r="J9" s="37">
        <v>0</v>
      </c>
      <c r="L9" s="37" t="s">
        <v>178</v>
      </c>
      <c r="M9" s="37">
        <v>0</v>
      </c>
      <c r="U9" s="37" t="s">
        <v>178</v>
      </c>
      <c r="V9" s="37">
        <v>0</v>
      </c>
    </row>
    <row r="10" spans="1:23">
      <c r="A10" s="37" t="s">
        <v>223</v>
      </c>
      <c r="B10" s="37" t="s">
        <v>219</v>
      </c>
      <c r="C10" s="37" t="s">
        <v>63</v>
      </c>
      <c r="D10" s="37" t="s">
        <v>101</v>
      </c>
      <c r="E10" s="37" t="s">
        <v>224</v>
      </c>
      <c r="F10" s="37">
        <v>6.4000000000000001E-2</v>
      </c>
      <c r="G10" s="37">
        <v>22.434000000000001</v>
      </c>
      <c r="H10" s="37">
        <v>22.434000000000001</v>
      </c>
      <c r="I10" s="37">
        <v>0</v>
      </c>
      <c r="J10" s="37">
        <v>0</v>
      </c>
      <c r="L10" s="37" t="s">
        <v>179</v>
      </c>
      <c r="M10" s="37">
        <v>7</v>
      </c>
      <c r="U10" s="37" t="s">
        <v>179</v>
      </c>
      <c r="V10" s="37">
        <v>8</v>
      </c>
    </row>
    <row r="11" spans="1:23">
      <c r="A11" s="37" t="s">
        <v>225</v>
      </c>
      <c r="B11" s="37" t="s">
        <v>219</v>
      </c>
      <c r="C11" s="37" t="s">
        <v>63</v>
      </c>
      <c r="D11" s="37" t="s">
        <v>101</v>
      </c>
      <c r="E11" s="37" t="s">
        <v>226</v>
      </c>
      <c r="F11" s="37">
        <v>6.5000000000000002E-2</v>
      </c>
      <c r="G11" s="37">
        <v>23.353000000000002</v>
      </c>
      <c r="H11" s="37">
        <v>23.353000000000002</v>
      </c>
      <c r="I11" s="37">
        <v>0</v>
      </c>
      <c r="J11" s="37">
        <v>0</v>
      </c>
      <c r="L11" s="37" t="s">
        <v>180</v>
      </c>
      <c r="M11" s="37">
        <v>0.91462159469879334</v>
      </c>
      <c r="U11" s="37" t="s">
        <v>180</v>
      </c>
      <c r="V11" s="37">
        <v>0.40820484628413711</v>
      </c>
    </row>
    <row r="12" spans="1:23">
      <c r="A12" s="37" t="s">
        <v>227</v>
      </c>
      <c r="B12" s="37" t="s">
        <v>219</v>
      </c>
      <c r="C12" s="37" t="s">
        <v>63</v>
      </c>
      <c r="D12" s="37" t="s">
        <v>101</v>
      </c>
      <c r="E12" s="37" t="s">
        <v>228</v>
      </c>
      <c r="F12" s="37">
        <v>7.3999999999999996E-2</v>
      </c>
      <c r="G12" s="37">
        <v>28.925999999999998</v>
      </c>
      <c r="H12" s="37">
        <v>28.925999999999998</v>
      </c>
      <c r="I12" s="37">
        <v>0</v>
      </c>
      <c r="J12" s="37">
        <v>0</v>
      </c>
      <c r="L12" s="37" t="s">
        <v>181</v>
      </c>
      <c r="M12" s="37">
        <v>0.19540350134406154</v>
      </c>
      <c r="U12" s="37" t="s">
        <v>181</v>
      </c>
      <c r="V12" s="37">
        <v>0.34691523031061522</v>
      </c>
    </row>
    <row r="13" spans="1:23">
      <c r="A13" s="37" t="s">
        <v>229</v>
      </c>
      <c r="B13" s="37" t="s">
        <v>230</v>
      </c>
      <c r="D13" s="37" t="s">
        <v>101</v>
      </c>
      <c r="E13" s="37" t="s">
        <v>231</v>
      </c>
      <c r="F13" s="37">
        <v>6.9000000000000006E-2</v>
      </c>
      <c r="G13" s="37">
        <v>25.495999999999999</v>
      </c>
      <c r="H13" s="37">
        <v>25.495999999999999</v>
      </c>
      <c r="I13" s="37">
        <v>0</v>
      </c>
      <c r="J13" s="37">
        <v>0</v>
      </c>
      <c r="L13" s="37" t="s">
        <v>182</v>
      </c>
      <c r="M13" s="37">
        <v>1.8945786050900073</v>
      </c>
      <c r="U13" s="37" t="s">
        <v>182</v>
      </c>
      <c r="V13" s="37">
        <v>1.8595480375308981</v>
      </c>
    </row>
    <row r="14" spans="1:23">
      <c r="A14" s="37" t="s">
        <v>232</v>
      </c>
      <c r="B14" s="37" t="s">
        <v>230</v>
      </c>
      <c r="D14" s="37" t="s">
        <v>101</v>
      </c>
      <c r="E14" s="37" t="s">
        <v>233</v>
      </c>
      <c r="F14" s="37">
        <v>7.3999999999999996E-2</v>
      </c>
      <c r="G14" s="37">
        <v>28.62</v>
      </c>
      <c r="H14" s="37">
        <v>28.62</v>
      </c>
      <c r="I14" s="37">
        <v>0</v>
      </c>
      <c r="J14" s="37">
        <v>0</v>
      </c>
      <c r="L14" s="37" t="s">
        <v>183</v>
      </c>
      <c r="M14" s="37">
        <v>0.39080700268812307</v>
      </c>
      <c r="U14" s="37" t="s">
        <v>183</v>
      </c>
      <c r="V14" s="37">
        <v>0.69383046062123044</v>
      </c>
    </row>
    <row r="15" spans="1:23" ht="16.5" thickBot="1">
      <c r="A15" s="37" t="s">
        <v>234</v>
      </c>
      <c r="B15" s="37" t="s">
        <v>230</v>
      </c>
      <c r="D15" s="37" t="s">
        <v>101</v>
      </c>
      <c r="E15" s="37" t="s">
        <v>235</v>
      </c>
      <c r="F15" s="37">
        <v>6.5000000000000002E-2</v>
      </c>
      <c r="G15" s="37">
        <v>23.597999999999999</v>
      </c>
      <c r="H15" s="37">
        <v>23.597999999999999</v>
      </c>
      <c r="I15" s="37">
        <v>0</v>
      </c>
      <c r="J15" s="37">
        <v>0</v>
      </c>
      <c r="L15" s="94" t="s">
        <v>184</v>
      </c>
      <c r="M15" s="94">
        <v>2.3646242515927849</v>
      </c>
      <c r="N15" s="94"/>
      <c r="U15" s="94" t="s">
        <v>184</v>
      </c>
      <c r="V15" s="94">
        <v>2.3060041352041671</v>
      </c>
      <c r="W15" s="94"/>
    </row>
    <row r="16" spans="1:23">
      <c r="A16" s="37" t="s">
        <v>236</v>
      </c>
      <c r="B16" s="37" t="s">
        <v>230</v>
      </c>
      <c r="D16" s="37" t="s">
        <v>101</v>
      </c>
      <c r="E16" s="37" t="s">
        <v>237</v>
      </c>
      <c r="F16" s="37">
        <v>7.4999999999999997E-2</v>
      </c>
      <c r="G16" s="37">
        <v>29.538</v>
      </c>
      <c r="H16" s="37">
        <v>29.538</v>
      </c>
      <c r="I16" s="37">
        <v>0</v>
      </c>
      <c r="J16" s="37">
        <v>0</v>
      </c>
      <c r="L16" s="37" t="s">
        <v>175</v>
      </c>
      <c r="U16" s="37" t="s">
        <v>175</v>
      </c>
    </row>
    <row r="17" spans="1:27">
      <c r="A17" s="37" t="s">
        <v>238</v>
      </c>
      <c r="B17" s="37" t="s">
        <v>230</v>
      </c>
      <c r="D17" s="37" t="s">
        <v>101</v>
      </c>
      <c r="E17" s="37" t="s">
        <v>239</v>
      </c>
      <c r="F17" s="37">
        <v>5.5E-2</v>
      </c>
      <c r="G17" s="37">
        <v>17.472999999999999</v>
      </c>
      <c r="H17" s="37">
        <v>17.472999999999999</v>
      </c>
      <c r="I17" s="37">
        <v>0</v>
      </c>
      <c r="J17" s="37">
        <v>0</v>
      </c>
      <c r="L17" s="37" t="s">
        <v>211</v>
      </c>
      <c r="M17" s="37">
        <v>58.594000000000008</v>
      </c>
      <c r="U17" s="37" t="s">
        <v>211</v>
      </c>
      <c r="V17" s="37">
        <v>25.851400000000002</v>
      </c>
    </row>
    <row r="18" spans="1:27">
      <c r="A18" s="37" t="s">
        <v>140</v>
      </c>
      <c r="B18" s="37" t="s">
        <v>27</v>
      </c>
      <c r="C18" s="37" t="s">
        <v>63</v>
      </c>
      <c r="D18" s="37" t="s">
        <v>210</v>
      </c>
      <c r="E18" s="37" t="s">
        <v>240</v>
      </c>
      <c r="F18" s="37">
        <v>0.125</v>
      </c>
      <c r="G18" s="37">
        <v>59.978000000000002</v>
      </c>
      <c r="H18" s="37">
        <v>59.978000000000002</v>
      </c>
      <c r="I18" s="37">
        <v>0</v>
      </c>
      <c r="J18" s="37">
        <v>0</v>
      </c>
      <c r="L18" s="37" t="s">
        <v>241</v>
      </c>
      <c r="M18" s="37">
        <v>50.190799999999996</v>
      </c>
      <c r="U18" s="37" t="s">
        <v>241</v>
      </c>
      <c r="V18" s="37">
        <v>24.185600000000001</v>
      </c>
    </row>
    <row r="19" spans="1:27">
      <c r="A19" s="37" t="s">
        <v>142</v>
      </c>
      <c r="B19" s="37" t="s">
        <v>27</v>
      </c>
      <c r="C19" s="37" t="s">
        <v>63</v>
      </c>
      <c r="D19" s="37" t="s">
        <v>210</v>
      </c>
      <c r="E19" s="37" t="s">
        <v>242</v>
      </c>
      <c r="F19" s="37">
        <v>0.13200000000000001</v>
      </c>
      <c r="G19" s="37">
        <v>64.572000000000003</v>
      </c>
      <c r="H19" s="37">
        <v>64.572000000000003</v>
      </c>
      <c r="I19" s="37">
        <v>0</v>
      </c>
      <c r="J19" s="37">
        <v>0</v>
      </c>
      <c r="L19" s="37" t="s">
        <v>173</v>
      </c>
      <c r="U19" s="37" t="s">
        <v>173</v>
      </c>
      <c r="Y19" s="87" t="s">
        <v>189</v>
      </c>
    </row>
    <row r="20" spans="1:27">
      <c r="A20" s="37" t="s">
        <v>243</v>
      </c>
      <c r="B20" s="37" t="s">
        <v>27</v>
      </c>
      <c r="C20" s="37" t="s">
        <v>63</v>
      </c>
      <c r="D20" s="37" t="s">
        <v>210</v>
      </c>
      <c r="E20" s="37" t="s">
        <v>244</v>
      </c>
      <c r="F20" s="37">
        <v>0.10299999999999999</v>
      </c>
      <c r="G20" s="37">
        <v>46.749000000000002</v>
      </c>
      <c r="H20" s="37">
        <v>46.749000000000002</v>
      </c>
      <c r="I20" s="37">
        <v>0</v>
      </c>
      <c r="J20" s="37">
        <v>0</v>
      </c>
      <c r="L20" s="37" t="s">
        <v>211</v>
      </c>
      <c r="M20" s="95">
        <f>STDEV(G18:G22)/SQRT(5)</f>
        <v>5.4076962470168342</v>
      </c>
      <c r="U20" s="37" t="s">
        <v>211</v>
      </c>
      <c r="V20" s="37">
        <f>STDEV(G3:G7)/SQRT(5)</f>
        <v>2.8787078802824024</v>
      </c>
      <c r="Y20"/>
      <c r="Z20" s="98" t="s">
        <v>213</v>
      </c>
      <c r="AA20" s="98" t="s">
        <v>210</v>
      </c>
    </row>
    <row r="21" spans="1:27">
      <c r="A21" s="37" t="s">
        <v>145</v>
      </c>
      <c r="B21" s="37" t="s">
        <v>27</v>
      </c>
      <c r="C21" s="37" t="s">
        <v>63</v>
      </c>
      <c r="D21" s="37" t="s">
        <v>210</v>
      </c>
      <c r="E21" s="37" t="s">
        <v>245</v>
      </c>
      <c r="F21" s="37">
        <v>0.10299999999999999</v>
      </c>
      <c r="G21" s="37">
        <v>46.749000000000002</v>
      </c>
      <c r="H21" s="37">
        <v>46.749000000000002</v>
      </c>
      <c r="I21" s="37">
        <v>0</v>
      </c>
      <c r="J21" s="37">
        <v>0</v>
      </c>
      <c r="L21" s="37" t="s">
        <v>241</v>
      </c>
      <c r="M21" s="37">
        <f>STDEV(G23:G27)/SQRT(5)</f>
        <v>7.4276018902469518</v>
      </c>
      <c r="U21" s="37" t="s">
        <v>241</v>
      </c>
      <c r="V21" s="37">
        <f>STDEV(G8:G12)/SQRT(5)</f>
        <v>2.8923905095958218</v>
      </c>
      <c r="Y21" s="87" t="s">
        <v>357</v>
      </c>
      <c r="Z21" s="37">
        <v>25.851400000000002</v>
      </c>
      <c r="AA21" s="37">
        <v>58.594000000000008</v>
      </c>
    </row>
    <row r="22" spans="1:27">
      <c r="A22" s="37" t="s">
        <v>146</v>
      </c>
      <c r="B22" s="37" t="s">
        <v>27</v>
      </c>
      <c r="C22" s="37" t="s">
        <v>63</v>
      </c>
      <c r="D22" s="37" t="s">
        <v>210</v>
      </c>
      <c r="E22" s="37" t="s">
        <v>246</v>
      </c>
      <c r="F22" s="37">
        <v>0.14899999999999999</v>
      </c>
      <c r="G22" s="37">
        <v>74.921999999999997</v>
      </c>
      <c r="H22" s="37">
        <v>74.921999999999997</v>
      </c>
      <c r="I22" s="37">
        <v>0</v>
      </c>
      <c r="J22" s="37">
        <v>0</v>
      </c>
      <c r="L22" s="98" t="s">
        <v>271</v>
      </c>
      <c r="U22" s="98" t="s">
        <v>271</v>
      </c>
      <c r="Y22" s="87" t="s">
        <v>356</v>
      </c>
      <c r="Z22" s="37">
        <v>24.185600000000001</v>
      </c>
      <c r="AA22" s="37">
        <v>50.190799999999996</v>
      </c>
    </row>
    <row r="23" spans="1:27">
      <c r="A23" s="37" t="s">
        <v>123</v>
      </c>
      <c r="B23" s="37" t="s">
        <v>219</v>
      </c>
      <c r="C23" s="37" t="s">
        <v>63</v>
      </c>
      <c r="D23" s="37" t="s">
        <v>210</v>
      </c>
      <c r="E23" s="37" t="s">
        <v>247</v>
      </c>
      <c r="F23" s="37">
        <v>0.155</v>
      </c>
      <c r="G23" s="37">
        <v>78.596999999999994</v>
      </c>
      <c r="H23" s="37">
        <v>78.596999999999994</v>
      </c>
      <c r="I23" s="37">
        <v>0</v>
      </c>
      <c r="J23" s="37">
        <v>0</v>
      </c>
      <c r="L23" s="37" t="s">
        <v>211</v>
      </c>
      <c r="M23" s="37">
        <f>_xlfn.STDEV.P(H18:H22)</f>
        <v>10.815392494033675</v>
      </c>
      <c r="U23" s="37" t="s">
        <v>211</v>
      </c>
      <c r="V23" s="37">
        <f>_xlfn.STDEV.P(H3:H7)</f>
        <v>5.7574157605648066</v>
      </c>
      <c r="Y23"/>
    </row>
    <row r="24" spans="1:27">
      <c r="A24" s="37" t="s">
        <v>130</v>
      </c>
      <c r="B24" s="37" t="s">
        <v>219</v>
      </c>
      <c r="C24" s="37" t="s">
        <v>26</v>
      </c>
      <c r="D24" s="37" t="s">
        <v>210</v>
      </c>
      <c r="E24" s="37" t="s">
        <v>248</v>
      </c>
      <c r="F24" s="37">
        <v>0.111</v>
      </c>
      <c r="G24" s="37">
        <v>51.280999999999999</v>
      </c>
      <c r="H24" s="37">
        <v>51.280999999999999</v>
      </c>
      <c r="I24" s="37">
        <v>0</v>
      </c>
      <c r="J24" s="37">
        <v>0</v>
      </c>
      <c r="L24" s="37" t="s">
        <v>241</v>
      </c>
      <c r="M24" s="37">
        <f>_xlfn.STDEV.P(H23:H27)</f>
        <v>14.855203780493909</v>
      </c>
      <c r="U24" s="37" t="s">
        <v>241</v>
      </c>
      <c r="V24" s="37">
        <f>_xlfn.STDEV.P(H8:H12)</f>
        <v>5.7847810191916418</v>
      </c>
      <c r="Y24" s="87" t="s">
        <v>190</v>
      </c>
    </row>
    <row r="25" spans="1:27">
      <c r="A25" s="37" t="s">
        <v>131</v>
      </c>
      <c r="B25" s="37" t="s">
        <v>219</v>
      </c>
      <c r="C25" s="37" t="s">
        <v>26</v>
      </c>
      <c r="D25" s="37" t="s">
        <v>210</v>
      </c>
      <c r="E25" s="37" t="s">
        <v>249</v>
      </c>
      <c r="F25" s="37">
        <v>9.1999999999999998E-2</v>
      </c>
      <c r="G25" s="37">
        <v>39.643999999999998</v>
      </c>
      <c r="H25" s="37">
        <v>39.643999999999998</v>
      </c>
      <c r="I25" s="37">
        <v>0</v>
      </c>
      <c r="J25" s="37">
        <v>0</v>
      </c>
      <c r="Y25" s="87" t="s">
        <v>187</v>
      </c>
      <c r="Z25" s="37">
        <v>2.8787078802824024</v>
      </c>
      <c r="AA25" s="37">
        <v>5.4076962470168342</v>
      </c>
    </row>
    <row r="26" spans="1:27">
      <c r="A26" s="37" t="s">
        <v>133</v>
      </c>
      <c r="B26" s="37" t="s">
        <v>219</v>
      </c>
      <c r="C26" s="37" t="s">
        <v>63</v>
      </c>
      <c r="D26" s="37" t="s">
        <v>210</v>
      </c>
      <c r="E26" s="37" t="s">
        <v>250</v>
      </c>
      <c r="F26" s="37">
        <v>9.6000000000000002E-2</v>
      </c>
      <c r="G26" s="37">
        <v>42.216999999999999</v>
      </c>
      <c r="H26" s="37">
        <v>42.216999999999999</v>
      </c>
      <c r="I26" s="37">
        <v>0</v>
      </c>
      <c r="J26" s="37">
        <v>0</v>
      </c>
      <c r="L26" s="37" t="s">
        <v>174</v>
      </c>
      <c r="P26" s="37" t="s">
        <v>174</v>
      </c>
      <c r="T26" s="37" t="s">
        <v>174</v>
      </c>
      <c r="Y26" s="87" t="s">
        <v>188</v>
      </c>
      <c r="Z26" s="37">
        <v>2.8923905095958218</v>
      </c>
      <c r="AA26" s="37">
        <v>7.4276018902469518</v>
      </c>
    </row>
    <row r="27" spans="1:27" ht="16.5" thickBot="1">
      <c r="A27" s="37" t="s">
        <v>134</v>
      </c>
      <c r="B27" s="37" t="s">
        <v>219</v>
      </c>
      <c r="C27" s="37" t="s">
        <v>63</v>
      </c>
      <c r="D27" s="37" t="s">
        <v>210</v>
      </c>
      <c r="E27" s="37" t="s">
        <v>252</v>
      </c>
      <c r="F27" s="37">
        <v>9.0999999999999998E-2</v>
      </c>
      <c r="G27" s="37">
        <v>39.215000000000003</v>
      </c>
      <c r="H27" s="37">
        <v>39.215000000000003</v>
      </c>
      <c r="I27" s="37">
        <v>0</v>
      </c>
      <c r="J27" s="37">
        <v>0</v>
      </c>
    </row>
    <row r="28" spans="1:27">
      <c r="A28" s="37" t="s">
        <v>104</v>
      </c>
      <c r="B28" s="37" t="s">
        <v>230</v>
      </c>
      <c r="C28" s="37" t="s">
        <v>26</v>
      </c>
      <c r="D28" s="37" t="s">
        <v>210</v>
      </c>
      <c r="E28" s="37" t="s">
        <v>253</v>
      </c>
      <c r="F28" s="37">
        <v>0.128</v>
      </c>
      <c r="G28" s="37">
        <v>61.938000000000002</v>
      </c>
      <c r="H28" s="37">
        <v>61.938000000000002</v>
      </c>
      <c r="I28" s="37">
        <v>0</v>
      </c>
      <c r="J28" s="37">
        <v>0</v>
      </c>
      <c r="L28" s="93" t="s">
        <v>211</v>
      </c>
      <c r="M28" s="93" t="s">
        <v>213</v>
      </c>
      <c r="N28" s="93" t="s">
        <v>210</v>
      </c>
      <c r="P28" s="93" t="s">
        <v>212</v>
      </c>
      <c r="Q28" s="93" t="s">
        <v>213</v>
      </c>
      <c r="R28" s="93" t="s">
        <v>210</v>
      </c>
      <c r="T28" s="93" t="s">
        <v>251</v>
      </c>
      <c r="U28" s="93" t="s">
        <v>213</v>
      </c>
      <c r="V28" s="93" t="s">
        <v>210</v>
      </c>
    </row>
    <row r="29" spans="1:27">
      <c r="A29" s="37" t="s">
        <v>107</v>
      </c>
      <c r="B29" s="37" t="s">
        <v>230</v>
      </c>
      <c r="C29" s="37" t="s">
        <v>26</v>
      </c>
      <c r="D29" s="37" t="s">
        <v>210</v>
      </c>
      <c r="E29" s="37" t="s">
        <v>254</v>
      </c>
      <c r="F29" s="37">
        <v>0.157</v>
      </c>
      <c r="G29" s="37">
        <v>79.576999999999998</v>
      </c>
      <c r="H29" s="37">
        <v>79.576999999999998</v>
      </c>
      <c r="I29" s="37">
        <v>0</v>
      </c>
      <c r="J29" s="37">
        <v>0</v>
      </c>
      <c r="L29" s="37" t="s">
        <v>175</v>
      </c>
      <c r="M29" s="37">
        <v>25.851400000000002</v>
      </c>
      <c r="N29" s="37">
        <v>58.594000000000008</v>
      </c>
      <c r="P29" s="37" t="s">
        <v>175</v>
      </c>
      <c r="Q29" s="37">
        <v>24.185600000000001</v>
      </c>
      <c r="R29" s="37">
        <v>50.190799999999996</v>
      </c>
      <c r="T29" s="37" t="s">
        <v>175</v>
      </c>
      <c r="U29" s="37">
        <v>24.945</v>
      </c>
      <c r="V29" s="37">
        <v>60.259999999999991</v>
      </c>
    </row>
    <row r="30" spans="1:27">
      <c r="A30" s="37" t="s">
        <v>255</v>
      </c>
      <c r="B30" s="37" t="s">
        <v>230</v>
      </c>
      <c r="C30" s="37" t="s">
        <v>26</v>
      </c>
      <c r="D30" s="37" t="s">
        <v>210</v>
      </c>
      <c r="E30" s="37" t="s">
        <v>256</v>
      </c>
      <c r="F30" s="37">
        <v>0.113</v>
      </c>
      <c r="G30" s="37">
        <v>52.69</v>
      </c>
      <c r="H30" s="37">
        <v>52.69</v>
      </c>
      <c r="I30" s="37">
        <v>0</v>
      </c>
      <c r="J30" s="37">
        <v>0</v>
      </c>
      <c r="L30" s="37" t="s">
        <v>176</v>
      </c>
      <c r="M30" s="37">
        <v>41.434795300000019</v>
      </c>
      <c r="N30" s="37">
        <v>146.21589349999977</v>
      </c>
      <c r="P30" s="37" t="s">
        <v>176</v>
      </c>
      <c r="Q30" s="37">
        <v>41.829614299999889</v>
      </c>
      <c r="R30" s="37">
        <v>275.84634920000053</v>
      </c>
      <c r="T30" s="37" t="s">
        <v>176</v>
      </c>
      <c r="U30" s="37">
        <v>23.137517000000116</v>
      </c>
      <c r="V30" s="37">
        <v>131.03317450000122</v>
      </c>
    </row>
    <row r="31" spans="1:27">
      <c r="A31" s="37" t="s">
        <v>149</v>
      </c>
      <c r="B31" s="37" t="s">
        <v>230</v>
      </c>
      <c r="C31" s="37" t="s">
        <v>26</v>
      </c>
      <c r="D31" s="37" t="s">
        <v>210</v>
      </c>
      <c r="E31" s="37" t="s">
        <v>257</v>
      </c>
      <c r="F31" s="37">
        <v>0.115</v>
      </c>
      <c r="G31" s="37">
        <v>54.16</v>
      </c>
      <c r="H31" s="37">
        <v>54.16</v>
      </c>
      <c r="I31" s="37">
        <v>0</v>
      </c>
      <c r="J31" s="37">
        <v>0</v>
      </c>
      <c r="L31" s="37" t="s">
        <v>177</v>
      </c>
      <c r="M31" s="37">
        <v>5</v>
      </c>
      <c r="N31" s="37">
        <v>5</v>
      </c>
      <c r="P31" s="37" t="s">
        <v>177</v>
      </c>
      <c r="Q31" s="37">
        <v>5</v>
      </c>
      <c r="R31" s="37">
        <v>5</v>
      </c>
      <c r="T31" s="37" t="s">
        <v>177</v>
      </c>
      <c r="U31" s="37">
        <v>5</v>
      </c>
      <c r="V31" s="37">
        <v>5</v>
      </c>
    </row>
    <row r="32" spans="1:27">
      <c r="A32" s="37" t="s">
        <v>150</v>
      </c>
      <c r="B32" s="37" t="s">
        <v>230</v>
      </c>
      <c r="C32" s="37" t="s">
        <v>26</v>
      </c>
      <c r="D32" s="37" t="s">
        <v>210</v>
      </c>
      <c r="E32" s="37" t="s">
        <v>258</v>
      </c>
      <c r="F32" s="37">
        <v>0.113</v>
      </c>
      <c r="G32" s="37">
        <v>52.935000000000002</v>
      </c>
      <c r="H32" s="37">
        <v>52.935000000000002</v>
      </c>
      <c r="I32" s="37">
        <v>0</v>
      </c>
      <c r="J32" s="37">
        <v>0</v>
      </c>
      <c r="L32" s="37" t="s">
        <v>178</v>
      </c>
      <c r="M32" s="37">
        <v>0</v>
      </c>
      <c r="P32" s="37" t="s">
        <v>178</v>
      </c>
      <c r="Q32" s="37">
        <v>0</v>
      </c>
      <c r="T32" s="37" t="s">
        <v>178</v>
      </c>
      <c r="U32" s="37">
        <v>0</v>
      </c>
    </row>
    <row r="33" spans="12:22">
      <c r="L33" s="37" t="s">
        <v>179</v>
      </c>
      <c r="M33" s="37">
        <v>6</v>
      </c>
      <c r="P33" s="37" t="s">
        <v>179</v>
      </c>
      <c r="Q33" s="37">
        <v>5</v>
      </c>
      <c r="T33" s="37" t="s">
        <v>179</v>
      </c>
      <c r="U33" s="37">
        <v>5</v>
      </c>
    </row>
    <row r="34" spans="12:22">
      <c r="L34" s="37" t="s">
        <v>180</v>
      </c>
      <c r="M34" s="37">
        <v>-5.3446969255656134</v>
      </c>
      <c r="P34" s="37" t="s">
        <v>180</v>
      </c>
      <c r="Q34" s="37">
        <v>-3.2625187963358862</v>
      </c>
      <c r="T34" s="37" t="s">
        <v>180</v>
      </c>
      <c r="U34" s="37">
        <v>-6.3597977185870453</v>
      </c>
    </row>
    <row r="35" spans="12:22">
      <c r="L35" s="37" t="s">
        <v>181</v>
      </c>
      <c r="M35" s="37">
        <v>8.7671536701912605E-4</v>
      </c>
      <c r="P35" s="37" t="s">
        <v>181</v>
      </c>
      <c r="Q35" s="37">
        <v>1.1191567609219036E-2</v>
      </c>
      <c r="T35" s="37" t="s">
        <v>181</v>
      </c>
      <c r="U35" s="37">
        <v>7.1020901622934171E-4</v>
      </c>
    </row>
    <row r="36" spans="12:22">
      <c r="L36" s="37" t="s">
        <v>182</v>
      </c>
      <c r="M36" s="37">
        <v>1.9431802805153031</v>
      </c>
      <c r="P36" s="37" t="s">
        <v>182</v>
      </c>
      <c r="Q36" s="37">
        <v>2.0150483733330233</v>
      </c>
      <c r="T36" s="37" t="s">
        <v>182</v>
      </c>
      <c r="U36" s="37">
        <v>2.0150483733330233</v>
      </c>
    </row>
    <row r="37" spans="12:22">
      <c r="L37" s="37" t="s">
        <v>183</v>
      </c>
      <c r="M37" s="37">
        <v>1.7534307340382521E-3</v>
      </c>
      <c r="P37" s="37" t="s">
        <v>183</v>
      </c>
      <c r="Q37" s="37">
        <v>2.2383135218438072E-2</v>
      </c>
      <c r="T37" s="37" t="s">
        <v>183</v>
      </c>
      <c r="U37" s="37">
        <v>1.4204180324586834E-3</v>
      </c>
    </row>
    <row r="38" spans="12:22" ht="16.5" thickBot="1">
      <c r="L38" s="94" t="s">
        <v>184</v>
      </c>
      <c r="M38" s="94">
        <v>2.4469118511449697</v>
      </c>
      <c r="N38" s="94"/>
      <c r="P38" s="94" t="s">
        <v>184</v>
      </c>
      <c r="Q38" s="94">
        <v>2.570581835636315</v>
      </c>
      <c r="R38" s="94"/>
      <c r="T38" s="94" t="s">
        <v>184</v>
      </c>
      <c r="U38" s="94">
        <v>2.570581835636315</v>
      </c>
      <c r="V38" s="94"/>
    </row>
    <row r="43" spans="12:22">
      <c r="L43" s="37" t="s">
        <v>175</v>
      </c>
      <c r="M43" s="37" t="s">
        <v>211</v>
      </c>
      <c r="N43" s="37" t="s">
        <v>259</v>
      </c>
      <c r="O43" s="37" t="s">
        <v>251</v>
      </c>
    </row>
    <row r="44" spans="12:22">
      <c r="L44" s="37" t="s">
        <v>213</v>
      </c>
      <c r="M44" s="37">
        <v>25.851400000000002</v>
      </c>
      <c r="N44" s="37">
        <v>24.185600000000001</v>
      </c>
      <c r="O44" s="37">
        <v>24.945</v>
      </c>
    </row>
    <row r="45" spans="12:22">
      <c r="L45" s="37" t="s">
        <v>210</v>
      </c>
      <c r="M45" s="37">
        <v>58.594000000000008</v>
      </c>
      <c r="N45" s="37">
        <v>50.190799999999996</v>
      </c>
      <c r="O45" s="37">
        <v>60.259999999999991</v>
      </c>
    </row>
    <row r="46" spans="12:22">
      <c r="L46" s="37" t="s">
        <v>173</v>
      </c>
    </row>
    <row r="47" spans="12:22">
      <c r="L47" s="37" t="s">
        <v>213</v>
      </c>
      <c r="M47" s="95">
        <f>STDEV(G3:G7)/SQRT(5)</f>
        <v>2.8787078802824024</v>
      </c>
      <c r="N47" s="37">
        <f>STDEV(G8:G12)/SQRT(5)</f>
        <v>2.8923905095958218</v>
      </c>
      <c r="O47" s="37">
        <f>STDEV(G13:G17)/SQRT(5)</f>
        <v>2.1511632667001415</v>
      </c>
    </row>
    <row r="48" spans="12:22">
      <c r="L48" s="37" t="s">
        <v>210</v>
      </c>
      <c r="M48" s="37">
        <f>STDEV(G18:G22)/SQRT(5)</f>
        <v>5.4076962470168342</v>
      </c>
      <c r="N48" s="37">
        <f>STDEV(G23:G27)/SQRT(5)</f>
        <v>7.4276018902469518</v>
      </c>
      <c r="O48" s="37">
        <f>STDEV(G28:G32)/SQRT(5)</f>
        <v>5.1192416332890796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46"/>
  <sheetViews>
    <sheetView zoomScale="87" workbookViewId="0">
      <selection activeCell="U28" sqref="U28"/>
    </sheetView>
  </sheetViews>
  <sheetFormatPr defaultColWidth="10.875" defaultRowHeight="15.75"/>
  <cols>
    <col min="1" max="9" width="10.875" style="37"/>
    <col min="10" max="12" width="10.875" style="114"/>
    <col min="13" max="13" width="10.875" style="37"/>
    <col min="14" max="14" width="11.625" style="37" bestFit="1" customWidth="1"/>
    <col min="15" max="21" width="10.875" style="37"/>
    <col min="22" max="22" width="11.625" style="37" bestFit="1" customWidth="1"/>
    <col min="23" max="16384" width="10.875" style="37"/>
  </cols>
  <sheetData>
    <row r="1" spans="1:16">
      <c r="A1" s="156" t="s">
        <v>540</v>
      </c>
      <c r="H1" s="33" t="s">
        <v>542</v>
      </c>
      <c r="I1" s="157"/>
    </row>
    <row r="2" spans="1:16">
      <c r="A2" s="37" t="s">
        <v>195</v>
      </c>
      <c r="B2" s="37" t="s">
        <v>196</v>
      </c>
      <c r="C2" s="37" t="s">
        <v>5</v>
      </c>
      <c r="D2" s="37" t="s">
        <v>197</v>
      </c>
      <c r="E2" s="37" t="s">
        <v>199</v>
      </c>
      <c r="F2" s="37" t="s">
        <v>200</v>
      </c>
      <c r="G2" s="37" t="s">
        <v>201</v>
      </c>
      <c r="H2" s="37" t="s">
        <v>202</v>
      </c>
      <c r="I2" s="37" t="s">
        <v>203</v>
      </c>
      <c r="J2" s="114" t="s">
        <v>260</v>
      </c>
      <c r="K2" s="115" t="s">
        <v>175</v>
      </c>
      <c r="L2" s="115" t="s">
        <v>173</v>
      </c>
    </row>
    <row r="3" spans="1:16">
      <c r="A3" s="37" t="s">
        <v>24</v>
      </c>
      <c r="B3" s="37" t="s">
        <v>27</v>
      </c>
      <c r="C3" s="37" t="s">
        <v>26</v>
      </c>
      <c r="D3" s="37" t="s">
        <v>210</v>
      </c>
      <c r="E3" s="37">
        <v>3.7999999999999999E-2</v>
      </c>
      <c r="F3" s="37">
        <v>10.169</v>
      </c>
      <c r="G3" s="37">
        <v>10.169</v>
      </c>
      <c r="H3" s="37">
        <v>0</v>
      </c>
      <c r="I3" s="37">
        <v>0</v>
      </c>
      <c r="J3" s="114">
        <f>F3*85/15</f>
        <v>57.624333333333333</v>
      </c>
      <c r="N3" s="37" t="s">
        <v>174</v>
      </c>
    </row>
    <row r="4" spans="1:16" ht="16.5" thickBot="1">
      <c r="A4" s="37" t="s">
        <v>111</v>
      </c>
      <c r="B4" s="37" t="s">
        <v>27</v>
      </c>
      <c r="C4" s="37" t="s">
        <v>26</v>
      </c>
      <c r="D4" s="37" t="s">
        <v>210</v>
      </c>
      <c r="E4" s="37">
        <v>0.05</v>
      </c>
      <c r="F4" s="37">
        <v>13.952999999999999</v>
      </c>
      <c r="G4" s="37">
        <v>13.952999999999999</v>
      </c>
      <c r="H4" s="37">
        <v>0</v>
      </c>
      <c r="I4" s="37">
        <v>0</v>
      </c>
      <c r="J4" s="114">
        <f t="shared" ref="J4:J38" si="0">F4*85/15</f>
        <v>79.066999999999993</v>
      </c>
    </row>
    <row r="5" spans="1:16">
      <c r="A5" s="37" t="s">
        <v>137</v>
      </c>
      <c r="B5" s="37" t="s">
        <v>27</v>
      </c>
      <c r="C5" s="37" t="s">
        <v>26</v>
      </c>
      <c r="D5" s="37" t="s">
        <v>210</v>
      </c>
      <c r="E5" s="37">
        <v>4.8000000000000001E-2</v>
      </c>
      <c r="F5" s="37">
        <v>13.234999999999999</v>
      </c>
      <c r="G5" s="37">
        <v>13.234999999999999</v>
      </c>
      <c r="H5" s="37">
        <v>0</v>
      </c>
      <c r="I5" s="37">
        <v>0</v>
      </c>
      <c r="J5" s="114">
        <f t="shared" si="0"/>
        <v>74.998333333333321</v>
      </c>
      <c r="N5" s="96" t="s">
        <v>213</v>
      </c>
      <c r="O5" s="96" t="s">
        <v>27</v>
      </c>
      <c r="P5" s="96" t="s">
        <v>342</v>
      </c>
    </row>
    <row r="6" spans="1:16">
      <c r="A6" s="37" t="s">
        <v>138</v>
      </c>
      <c r="B6" s="37" t="s">
        <v>27</v>
      </c>
      <c r="C6" s="37" t="s">
        <v>63</v>
      </c>
      <c r="D6" s="37" t="s">
        <v>210</v>
      </c>
      <c r="E6" s="37">
        <v>7.3999999999999996E-2</v>
      </c>
      <c r="F6" s="37">
        <v>21.975999999999999</v>
      </c>
      <c r="G6" s="37">
        <v>21.975999999999999</v>
      </c>
      <c r="H6" s="37">
        <v>0</v>
      </c>
      <c r="I6" s="37">
        <v>0</v>
      </c>
      <c r="J6" s="114">
        <f t="shared" si="0"/>
        <v>124.53066666666668</v>
      </c>
      <c r="N6" s="37" t="s">
        <v>175</v>
      </c>
      <c r="O6" s="37">
        <v>39.768666666666661</v>
      </c>
      <c r="P6" s="37">
        <v>73.685933333333338</v>
      </c>
    </row>
    <row r="7" spans="1:16">
      <c r="A7" s="37" t="s">
        <v>261</v>
      </c>
      <c r="B7" s="37" t="s">
        <v>27</v>
      </c>
      <c r="C7" s="37" t="s">
        <v>26</v>
      </c>
      <c r="D7" s="37" t="s">
        <v>210</v>
      </c>
      <c r="E7" s="37">
        <v>3.9E-2</v>
      </c>
      <c r="F7" s="37">
        <v>10.365</v>
      </c>
      <c r="G7" s="37">
        <v>10.365</v>
      </c>
      <c r="H7" s="37">
        <v>0</v>
      </c>
      <c r="I7" s="37">
        <v>0</v>
      </c>
      <c r="J7" s="114">
        <f t="shared" si="0"/>
        <v>58.734999999999999</v>
      </c>
      <c r="N7" s="37" t="s">
        <v>176</v>
      </c>
      <c r="O7" s="37">
        <v>440.29575472222223</v>
      </c>
      <c r="P7" s="37">
        <v>286.63041835555487</v>
      </c>
    </row>
    <row r="8" spans="1:16">
      <c r="A8" s="37" t="s">
        <v>262</v>
      </c>
      <c r="B8" s="37" t="s">
        <v>27</v>
      </c>
      <c r="C8" s="37" t="s">
        <v>26</v>
      </c>
      <c r="D8" s="37" t="s">
        <v>210</v>
      </c>
      <c r="E8" s="37">
        <v>2.5000000000000001E-2</v>
      </c>
      <c r="F8" s="37">
        <v>5.9619999999999997</v>
      </c>
      <c r="G8" s="37">
        <v>5.9619999999999997</v>
      </c>
      <c r="H8" s="37">
        <v>0</v>
      </c>
      <c r="I8" s="37">
        <v>0</v>
      </c>
      <c r="J8" s="114">
        <f t="shared" si="0"/>
        <v>33.784666666666666</v>
      </c>
      <c r="N8" s="37" t="s">
        <v>177</v>
      </c>
      <c r="O8" s="37">
        <v>5</v>
      </c>
      <c r="P8" s="37">
        <v>5</v>
      </c>
    </row>
    <row r="9" spans="1:16">
      <c r="A9" s="37" t="s">
        <v>263</v>
      </c>
      <c r="B9" s="37" t="s">
        <v>27</v>
      </c>
      <c r="C9" s="37" t="s">
        <v>26</v>
      </c>
      <c r="D9" s="37" t="s">
        <v>210</v>
      </c>
      <c r="E9" s="37">
        <v>3.5999999999999997E-2</v>
      </c>
      <c r="F9" s="37">
        <v>9.6150000000000002</v>
      </c>
      <c r="G9" s="37">
        <v>9.6150000000000002</v>
      </c>
      <c r="H9" s="37">
        <v>0</v>
      </c>
      <c r="I9" s="37">
        <v>0</v>
      </c>
      <c r="J9" s="114">
        <f t="shared" si="0"/>
        <v>54.484999999999999</v>
      </c>
      <c r="N9" s="37" t="s">
        <v>178</v>
      </c>
      <c r="O9" s="37">
        <v>0</v>
      </c>
    </row>
    <row r="10" spans="1:16">
      <c r="A10" s="37" t="s">
        <v>264</v>
      </c>
      <c r="B10" s="37" t="s">
        <v>27</v>
      </c>
      <c r="C10" s="37" t="s">
        <v>26</v>
      </c>
      <c r="D10" s="37" t="s">
        <v>210</v>
      </c>
      <c r="E10" s="37">
        <v>3.3000000000000002E-2</v>
      </c>
      <c r="F10" s="37">
        <v>8.4730000000000008</v>
      </c>
      <c r="G10" s="37">
        <v>8.4730000000000008</v>
      </c>
      <c r="H10" s="37">
        <v>0</v>
      </c>
      <c r="I10" s="37">
        <v>0</v>
      </c>
      <c r="J10" s="114">
        <f t="shared" si="0"/>
        <v>48.013666666666673</v>
      </c>
      <c r="N10" s="37" t="s">
        <v>179</v>
      </c>
      <c r="O10" s="37">
        <v>8</v>
      </c>
    </row>
    <row r="11" spans="1:16">
      <c r="A11" s="37" t="s">
        <v>140</v>
      </c>
      <c r="B11" s="37" t="s">
        <v>27</v>
      </c>
      <c r="C11" s="37" t="s">
        <v>63</v>
      </c>
      <c r="D11" s="37" t="s">
        <v>210</v>
      </c>
      <c r="E11" s="37">
        <v>2.1000000000000001E-2</v>
      </c>
      <c r="F11" s="37">
        <v>5.258</v>
      </c>
      <c r="G11" s="37">
        <v>5.258</v>
      </c>
      <c r="H11" s="37">
        <v>0</v>
      </c>
      <c r="I11" s="37">
        <v>0</v>
      </c>
      <c r="J11" s="114">
        <f t="shared" si="0"/>
        <v>29.795333333333335</v>
      </c>
      <c r="N11" s="37" t="s">
        <v>180</v>
      </c>
      <c r="O11" s="37">
        <v>-2.8129414662600616</v>
      </c>
    </row>
    <row r="12" spans="1:16">
      <c r="A12" s="37" t="s">
        <v>142</v>
      </c>
      <c r="B12" s="37" t="s">
        <v>27</v>
      </c>
      <c r="C12" s="37" t="s">
        <v>63</v>
      </c>
      <c r="D12" s="37" t="s">
        <v>210</v>
      </c>
      <c r="E12" s="37">
        <v>0.13</v>
      </c>
      <c r="F12" s="37">
        <v>48.107999999999997</v>
      </c>
      <c r="G12" s="37">
        <v>48.107999999999997</v>
      </c>
      <c r="H12" s="37">
        <v>0</v>
      </c>
      <c r="I12" s="37">
        <v>0</v>
      </c>
      <c r="J12" s="114">
        <f t="shared" si="0"/>
        <v>272.61199999999997</v>
      </c>
      <c r="N12" s="37" t="s">
        <v>181</v>
      </c>
      <c r="O12" s="37">
        <v>1.1369886615779106E-2</v>
      </c>
    </row>
    <row r="13" spans="1:16">
      <c r="A13" s="37" t="s">
        <v>243</v>
      </c>
      <c r="B13" s="37" t="s">
        <v>27</v>
      </c>
      <c r="C13" s="37" t="s">
        <v>63</v>
      </c>
      <c r="D13" s="37" t="s">
        <v>210</v>
      </c>
      <c r="E13" s="37">
        <v>4.8000000000000001E-2</v>
      </c>
      <c r="F13" s="37">
        <v>15.784000000000001</v>
      </c>
      <c r="G13" s="37">
        <v>15.784000000000001</v>
      </c>
      <c r="H13" s="37">
        <v>0</v>
      </c>
      <c r="I13" s="37">
        <v>0</v>
      </c>
      <c r="J13" s="114">
        <f t="shared" si="0"/>
        <v>89.442666666666668</v>
      </c>
      <c r="N13" s="37" t="s">
        <v>182</v>
      </c>
      <c r="O13" s="37">
        <v>1.8595480375308981</v>
      </c>
    </row>
    <row r="14" spans="1:16">
      <c r="A14" s="37" t="s">
        <v>145</v>
      </c>
      <c r="B14" s="37" t="s">
        <v>27</v>
      </c>
      <c r="C14" s="37" t="s">
        <v>63</v>
      </c>
      <c r="D14" s="37" t="s">
        <v>210</v>
      </c>
      <c r="E14" s="37">
        <v>4.8000000000000001E-2</v>
      </c>
      <c r="F14" s="37">
        <v>15.901999999999999</v>
      </c>
      <c r="G14" s="37">
        <v>15.901999999999999</v>
      </c>
      <c r="H14" s="37">
        <v>0</v>
      </c>
      <c r="I14" s="37">
        <v>0</v>
      </c>
      <c r="J14" s="114">
        <f t="shared" si="0"/>
        <v>90.11133333333332</v>
      </c>
      <c r="N14" s="37" t="s">
        <v>183</v>
      </c>
      <c r="O14" s="97">
        <v>2.2739773231558211E-2</v>
      </c>
    </row>
    <row r="15" spans="1:16" ht="16.5" thickBot="1">
      <c r="A15" s="37" t="s">
        <v>146</v>
      </c>
      <c r="B15" s="37" t="s">
        <v>27</v>
      </c>
      <c r="C15" s="37" t="s">
        <v>63</v>
      </c>
      <c r="D15" s="37" t="s">
        <v>210</v>
      </c>
      <c r="E15" s="37">
        <v>4.7E-2</v>
      </c>
      <c r="F15" s="37">
        <v>15.706</v>
      </c>
      <c r="G15" s="37">
        <v>15.706</v>
      </c>
      <c r="H15" s="37">
        <v>0</v>
      </c>
      <c r="I15" s="37">
        <v>0</v>
      </c>
      <c r="J15" s="114">
        <f t="shared" si="0"/>
        <v>89.00066666666666</v>
      </c>
      <c r="K15" s="114">
        <f>AVERAGE(J3:J15)</f>
        <v>84.784666666666666</v>
      </c>
      <c r="L15" s="114">
        <f>STDEV(J3:J15)/SQRT(12)</f>
        <v>17.944055142706905</v>
      </c>
      <c r="N15" s="94" t="s">
        <v>184</v>
      </c>
      <c r="O15" s="94">
        <v>2.3060041352041671</v>
      </c>
      <c r="P15" s="94"/>
    </row>
    <row r="16" spans="1:16">
      <c r="A16" s="37" t="s">
        <v>123</v>
      </c>
      <c r="B16" s="37" t="s">
        <v>219</v>
      </c>
      <c r="C16" s="37" t="s">
        <v>63</v>
      </c>
      <c r="D16" s="37" t="s">
        <v>210</v>
      </c>
      <c r="E16" s="37">
        <v>0.10100000000000001</v>
      </c>
      <c r="F16" s="37">
        <v>36.679000000000002</v>
      </c>
      <c r="G16" s="37">
        <v>36.679000000000002</v>
      </c>
      <c r="H16" s="37">
        <v>0</v>
      </c>
      <c r="I16" s="37">
        <v>0</v>
      </c>
      <c r="J16" s="114">
        <f t="shared" si="0"/>
        <v>207.84766666666667</v>
      </c>
    </row>
    <row r="17" spans="1:22">
      <c r="A17" s="37" t="s">
        <v>130</v>
      </c>
      <c r="B17" s="37" t="s">
        <v>219</v>
      </c>
      <c r="C17" s="37" t="s">
        <v>26</v>
      </c>
      <c r="D17" s="37" t="s">
        <v>210</v>
      </c>
      <c r="E17" s="37">
        <v>6.0999999999999999E-2</v>
      </c>
      <c r="F17" s="37">
        <v>20.89</v>
      </c>
      <c r="G17" s="37">
        <v>20.89</v>
      </c>
      <c r="H17" s="37">
        <v>0</v>
      </c>
      <c r="I17" s="37">
        <v>0</v>
      </c>
      <c r="J17" s="114">
        <f t="shared" si="0"/>
        <v>118.37666666666668</v>
      </c>
      <c r="N17" s="37" t="s">
        <v>175</v>
      </c>
    </row>
    <row r="18" spans="1:22">
      <c r="A18" s="37" t="s">
        <v>131</v>
      </c>
      <c r="B18" s="37" t="s">
        <v>219</v>
      </c>
      <c r="C18" s="37" t="s">
        <v>26</v>
      </c>
      <c r="D18" s="37" t="s">
        <v>210</v>
      </c>
      <c r="E18" s="37">
        <v>6.8000000000000005E-2</v>
      </c>
      <c r="F18" s="37">
        <v>23.914000000000001</v>
      </c>
      <c r="G18" s="37">
        <v>23.914000000000001</v>
      </c>
      <c r="H18" s="37">
        <v>0</v>
      </c>
      <c r="I18" s="37">
        <v>0</v>
      </c>
      <c r="J18" s="114">
        <f t="shared" si="0"/>
        <v>135.51266666666666</v>
      </c>
      <c r="N18" s="37" t="s">
        <v>211</v>
      </c>
      <c r="O18" s="37">
        <v>39.768666666666661</v>
      </c>
    </row>
    <row r="19" spans="1:22">
      <c r="A19" s="37" t="s">
        <v>133</v>
      </c>
      <c r="B19" s="37" t="s">
        <v>219</v>
      </c>
      <c r="C19" s="37" t="s">
        <v>63</v>
      </c>
      <c r="D19" s="37" t="s">
        <v>210</v>
      </c>
      <c r="E19" s="37">
        <v>6.7000000000000004E-2</v>
      </c>
      <c r="F19" s="37">
        <v>23.286000000000001</v>
      </c>
      <c r="G19" s="37">
        <v>23.286000000000001</v>
      </c>
      <c r="H19" s="37">
        <v>0</v>
      </c>
      <c r="I19" s="37">
        <v>0</v>
      </c>
      <c r="J19" s="114">
        <f t="shared" si="0"/>
        <v>131.95400000000001</v>
      </c>
      <c r="N19" s="37" t="s">
        <v>241</v>
      </c>
      <c r="O19" s="37">
        <v>73.685933333333338</v>
      </c>
      <c r="T19" s="87" t="s">
        <v>189</v>
      </c>
    </row>
    <row r="20" spans="1:22">
      <c r="A20" s="37" t="s">
        <v>134</v>
      </c>
      <c r="B20" s="37" t="s">
        <v>219</v>
      </c>
      <c r="C20" s="37" t="s">
        <v>63</v>
      </c>
      <c r="D20" s="37" t="s">
        <v>210</v>
      </c>
      <c r="E20" s="37">
        <v>7.0000000000000007E-2</v>
      </c>
      <c r="F20" s="37">
        <v>24.620999999999999</v>
      </c>
      <c r="G20" s="37">
        <v>24.620999999999999</v>
      </c>
      <c r="H20" s="37">
        <v>0</v>
      </c>
      <c r="I20" s="37">
        <v>0</v>
      </c>
      <c r="J20" s="114">
        <f t="shared" si="0"/>
        <v>139.51899999999998</v>
      </c>
      <c r="N20" s="37" t="s">
        <v>173</v>
      </c>
      <c r="T20"/>
      <c r="U20" s="98" t="s">
        <v>213</v>
      </c>
      <c r="V20" s="98" t="s">
        <v>210</v>
      </c>
    </row>
    <row r="21" spans="1:22">
      <c r="A21" s="37" t="s">
        <v>116</v>
      </c>
      <c r="B21" s="37" t="s">
        <v>219</v>
      </c>
      <c r="C21" s="37" t="s">
        <v>63</v>
      </c>
      <c r="D21" s="37" t="s">
        <v>210</v>
      </c>
      <c r="E21" s="37">
        <v>0.127</v>
      </c>
      <c r="F21" s="37">
        <v>39.098999999999997</v>
      </c>
      <c r="G21" s="37">
        <v>39.098999999999997</v>
      </c>
      <c r="H21" s="37">
        <v>0</v>
      </c>
      <c r="I21" s="37">
        <v>0</v>
      </c>
      <c r="J21" s="114">
        <f t="shared" si="0"/>
        <v>221.56099999999998</v>
      </c>
      <c r="N21" s="37" t="s">
        <v>211</v>
      </c>
      <c r="O21" s="95">
        <f>STDEV(J29:J33)/SQRT(5)</f>
        <v>9.3839837459601583</v>
      </c>
      <c r="T21" s="87" t="s">
        <v>357</v>
      </c>
      <c r="U21" s="37">
        <v>39.768666666666661</v>
      </c>
      <c r="V21" s="37">
        <v>84.784666666666666</v>
      </c>
    </row>
    <row r="22" spans="1:22">
      <c r="A22" s="37" t="s">
        <v>118</v>
      </c>
      <c r="B22" s="37" t="s">
        <v>219</v>
      </c>
      <c r="C22" s="37" t="s">
        <v>63</v>
      </c>
      <c r="D22" s="37" t="s">
        <v>210</v>
      </c>
      <c r="E22" s="37">
        <v>0.124</v>
      </c>
      <c r="F22" s="37">
        <v>38.316000000000003</v>
      </c>
      <c r="G22" s="37">
        <v>38.316000000000003</v>
      </c>
      <c r="H22" s="37">
        <v>0</v>
      </c>
      <c r="I22" s="37">
        <v>0</v>
      </c>
      <c r="J22" s="114">
        <f t="shared" si="0"/>
        <v>217.124</v>
      </c>
      <c r="N22" s="37" t="s">
        <v>241</v>
      </c>
      <c r="O22" s="37">
        <f>STDEV(J34:J38)/SQRT(5)</f>
        <v>7.5713990563905007</v>
      </c>
      <c r="T22" s="87" t="s">
        <v>356</v>
      </c>
      <c r="U22" s="37">
        <v>73.685933333333338</v>
      </c>
      <c r="V22" s="37">
        <v>141.83448717948718</v>
      </c>
    </row>
    <row r="23" spans="1:22">
      <c r="A23" s="37" t="s">
        <v>121</v>
      </c>
      <c r="B23" s="37" t="s">
        <v>219</v>
      </c>
      <c r="C23" s="37" t="s">
        <v>63</v>
      </c>
      <c r="D23" s="37" t="s">
        <v>210</v>
      </c>
      <c r="E23" s="37">
        <v>0.107</v>
      </c>
      <c r="F23" s="37">
        <v>32.607999999999997</v>
      </c>
      <c r="G23" s="37">
        <v>32.607999999999997</v>
      </c>
      <c r="H23" s="37">
        <v>0</v>
      </c>
      <c r="I23" s="37">
        <v>0</v>
      </c>
      <c r="J23" s="114">
        <f t="shared" si="0"/>
        <v>184.77866666666665</v>
      </c>
      <c r="N23" s="98" t="s">
        <v>271</v>
      </c>
      <c r="T23"/>
    </row>
    <row r="24" spans="1:22">
      <c r="A24" s="37" t="s">
        <v>115</v>
      </c>
      <c r="B24" s="37" t="s">
        <v>219</v>
      </c>
      <c r="C24" s="37" t="s">
        <v>26</v>
      </c>
      <c r="D24" s="37" t="s">
        <v>210</v>
      </c>
      <c r="E24" s="37">
        <v>7.0999999999999994E-2</v>
      </c>
      <c r="F24" s="37">
        <v>20.9</v>
      </c>
      <c r="G24" s="37">
        <v>20.9</v>
      </c>
      <c r="H24" s="37">
        <v>0</v>
      </c>
      <c r="I24" s="37">
        <v>0</v>
      </c>
      <c r="J24" s="114">
        <f t="shared" si="0"/>
        <v>118.43333333333332</v>
      </c>
      <c r="N24" s="37" t="s">
        <v>211</v>
      </c>
      <c r="O24" s="37">
        <f>_xlfn.STDEV.P(J29:J33)</f>
        <v>18.767967491920313</v>
      </c>
      <c r="T24" s="87" t="s">
        <v>190</v>
      </c>
    </row>
    <row r="25" spans="1:22">
      <c r="A25" s="37" t="s">
        <v>265</v>
      </c>
      <c r="B25" s="37" t="s">
        <v>219</v>
      </c>
      <c r="C25" s="37" t="s">
        <v>26</v>
      </c>
      <c r="D25" s="37" t="s">
        <v>210</v>
      </c>
      <c r="E25" s="37">
        <v>5.6000000000000001E-2</v>
      </c>
      <c r="F25" s="37">
        <v>16.138000000000002</v>
      </c>
      <c r="G25" s="37">
        <v>16.138000000000002</v>
      </c>
      <c r="H25" s="37">
        <v>0</v>
      </c>
      <c r="I25" s="37">
        <v>0</v>
      </c>
      <c r="J25" s="114">
        <f t="shared" si="0"/>
        <v>91.448666666666682</v>
      </c>
      <c r="N25" s="37" t="s">
        <v>241</v>
      </c>
      <c r="O25" s="37">
        <f>_xlfn.STDEV.P(J34:J38)</f>
        <v>15.142798112781003</v>
      </c>
      <c r="T25" s="87" t="s">
        <v>187</v>
      </c>
      <c r="U25" s="37">
        <v>9.3839837459601583</v>
      </c>
      <c r="V25" s="37">
        <v>17.240090530670017</v>
      </c>
    </row>
    <row r="26" spans="1:22">
      <c r="A26" s="37" t="s">
        <v>266</v>
      </c>
      <c r="B26" s="37" t="s">
        <v>219</v>
      </c>
      <c r="C26" s="37" t="s">
        <v>26</v>
      </c>
      <c r="D26" s="37" t="s">
        <v>210</v>
      </c>
      <c r="E26" s="37">
        <v>4.7E-2</v>
      </c>
      <c r="F26" s="37">
        <v>13.202</v>
      </c>
      <c r="G26" s="37">
        <v>13.202</v>
      </c>
      <c r="H26" s="37">
        <v>0</v>
      </c>
      <c r="I26" s="37">
        <v>0</v>
      </c>
      <c r="J26" s="114">
        <f t="shared" si="0"/>
        <v>74.811333333333337</v>
      </c>
      <c r="T26" s="87" t="s">
        <v>188</v>
      </c>
      <c r="U26" s="37">
        <v>7.5713990563905007</v>
      </c>
      <c r="V26" s="37">
        <v>13.928564453522084</v>
      </c>
    </row>
    <row r="27" spans="1:22">
      <c r="A27" s="37" t="s">
        <v>267</v>
      </c>
      <c r="B27" s="37" t="s">
        <v>219</v>
      </c>
      <c r="C27" s="37" t="s">
        <v>26</v>
      </c>
      <c r="D27" s="37" t="s">
        <v>210</v>
      </c>
      <c r="E27" s="37">
        <v>5.2999999999999999E-2</v>
      </c>
      <c r="F27" s="37">
        <v>15.159000000000001</v>
      </c>
      <c r="G27" s="37">
        <v>15.159000000000001</v>
      </c>
      <c r="H27" s="37">
        <v>0</v>
      </c>
      <c r="I27" s="37">
        <v>0</v>
      </c>
      <c r="J27" s="114">
        <f t="shared" si="0"/>
        <v>85.90100000000001</v>
      </c>
      <c r="N27" s="37" t="s">
        <v>174</v>
      </c>
    </row>
    <row r="28" spans="1:22" ht="16.5" thickBot="1">
      <c r="A28" s="37" t="s">
        <v>268</v>
      </c>
      <c r="B28" s="37" t="s">
        <v>219</v>
      </c>
      <c r="C28" s="37" t="s">
        <v>26</v>
      </c>
      <c r="D28" s="37" t="s">
        <v>210</v>
      </c>
      <c r="E28" s="37">
        <v>7.0000000000000007E-2</v>
      </c>
      <c r="F28" s="37">
        <v>20.573</v>
      </c>
      <c r="G28" s="37">
        <v>20.573</v>
      </c>
      <c r="H28" s="37">
        <v>0</v>
      </c>
      <c r="I28" s="37">
        <v>0</v>
      </c>
      <c r="J28" s="114">
        <f t="shared" si="0"/>
        <v>116.58033333333333</v>
      </c>
      <c r="K28" s="114">
        <f>AVERAGE(J16:J28)</f>
        <v>141.83448717948718</v>
      </c>
      <c r="L28" s="114">
        <f>STDEV(J16:J28)/SQRT(12)</f>
        <v>14.497309522134747</v>
      </c>
    </row>
    <row r="29" spans="1:22">
      <c r="A29" s="37" t="s">
        <v>208</v>
      </c>
      <c r="B29" s="37" t="s">
        <v>27</v>
      </c>
      <c r="C29" s="37" t="s">
        <v>26</v>
      </c>
      <c r="D29" s="37" t="s">
        <v>101</v>
      </c>
      <c r="E29" s="37">
        <v>2.1999999999999999E-2</v>
      </c>
      <c r="F29" s="37">
        <v>5.8869999999999996</v>
      </c>
      <c r="G29" s="37">
        <v>5.8869999999999996</v>
      </c>
      <c r="H29" s="37">
        <v>0</v>
      </c>
      <c r="I29" s="37">
        <v>0</v>
      </c>
      <c r="J29" s="114">
        <f t="shared" si="0"/>
        <v>33.359666666666662</v>
      </c>
      <c r="N29" s="96" t="s">
        <v>212</v>
      </c>
      <c r="O29" s="96" t="s">
        <v>213</v>
      </c>
      <c r="P29" s="96" t="s">
        <v>210</v>
      </c>
    </row>
    <row r="30" spans="1:22">
      <c r="A30" s="37" t="s">
        <v>214</v>
      </c>
      <c r="B30" s="37" t="s">
        <v>27</v>
      </c>
      <c r="C30" s="37" t="s">
        <v>26</v>
      </c>
      <c r="D30" s="37" t="s">
        <v>101</v>
      </c>
      <c r="E30" s="37">
        <v>1.9E-2</v>
      </c>
      <c r="F30" s="37">
        <v>4.3940000000000001</v>
      </c>
      <c r="G30" s="37">
        <v>4.3940000000000001</v>
      </c>
      <c r="H30" s="37">
        <v>0</v>
      </c>
      <c r="I30" s="37">
        <v>0</v>
      </c>
      <c r="J30" s="114">
        <f t="shared" si="0"/>
        <v>24.899333333333335</v>
      </c>
      <c r="N30" s="37" t="s">
        <v>175</v>
      </c>
      <c r="O30" s="37">
        <v>73.685933333333338</v>
      </c>
      <c r="P30" s="37">
        <v>141.83448717948718</v>
      </c>
    </row>
    <row r="31" spans="1:22">
      <c r="A31" s="37" t="s">
        <v>269</v>
      </c>
      <c r="B31" s="37" t="s">
        <v>27</v>
      </c>
      <c r="C31" s="37" t="s">
        <v>26</v>
      </c>
      <c r="D31" s="37" t="s">
        <v>101</v>
      </c>
      <c r="E31" s="37">
        <v>4.2000000000000003E-2</v>
      </c>
      <c r="F31" s="37">
        <v>13.545999999999999</v>
      </c>
      <c r="G31" s="37">
        <v>13.545999999999999</v>
      </c>
      <c r="H31" s="37">
        <v>0</v>
      </c>
      <c r="I31" s="37">
        <v>0</v>
      </c>
      <c r="J31" s="114">
        <f t="shared" si="0"/>
        <v>76.760666666666651</v>
      </c>
      <c r="N31" s="37" t="s">
        <v>176</v>
      </c>
      <c r="O31" s="37">
        <v>286.63041835555487</v>
      </c>
      <c r="P31" s="37">
        <v>2522.0638005669462</v>
      </c>
    </row>
    <row r="32" spans="1:22">
      <c r="A32" s="37" t="s">
        <v>270</v>
      </c>
      <c r="B32" s="37" t="s">
        <v>27</v>
      </c>
      <c r="C32" s="37" t="s">
        <v>26</v>
      </c>
      <c r="D32" s="37" t="s">
        <v>101</v>
      </c>
      <c r="E32" s="37">
        <v>2.1000000000000001E-2</v>
      </c>
      <c r="F32" s="37">
        <v>5.298</v>
      </c>
      <c r="G32" s="37">
        <v>5.298</v>
      </c>
      <c r="H32" s="37">
        <v>0</v>
      </c>
      <c r="I32" s="37">
        <v>0</v>
      </c>
      <c r="J32" s="114">
        <f t="shared" si="0"/>
        <v>30.021999999999998</v>
      </c>
      <c r="N32" s="37" t="s">
        <v>177</v>
      </c>
      <c r="O32" s="37">
        <v>5</v>
      </c>
      <c r="P32" s="37">
        <v>13</v>
      </c>
    </row>
    <row r="33" spans="1:16">
      <c r="A33" s="37" t="s">
        <v>216</v>
      </c>
      <c r="B33" s="37" t="s">
        <v>27</v>
      </c>
      <c r="C33" s="37" t="s">
        <v>63</v>
      </c>
      <c r="D33" s="37" t="s">
        <v>101</v>
      </c>
      <c r="E33" s="37">
        <v>2.3E-2</v>
      </c>
      <c r="F33" s="37">
        <v>5.9649999999999999</v>
      </c>
      <c r="G33" s="37">
        <v>5.9649999999999999</v>
      </c>
      <c r="H33" s="37">
        <v>0</v>
      </c>
      <c r="I33" s="37">
        <v>0</v>
      </c>
      <c r="J33" s="114">
        <f t="shared" si="0"/>
        <v>33.801666666666662</v>
      </c>
      <c r="K33" s="114">
        <f>AVERAGE(J29:J33)</f>
        <v>39.768666666666661</v>
      </c>
      <c r="L33" s="114">
        <f>STDEV(J29:J33)/SQRT(5)</f>
        <v>9.3839837459601583</v>
      </c>
      <c r="N33" s="37" t="s">
        <v>178</v>
      </c>
      <c r="O33" s="37">
        <v>0</v>
      </c>
    </row>
    <row r="34" spans="1:16">
      <c r="A34" s="37" t="s">
        <v>218</v>
      </c>
      <c r="B34" s="37" t="s">
        <v>219</v>
      </c>
      <c r="C34" s="37" t="s">
        <v>63</v>
      </c>
      <c r="D34" s="37" t="s">
        <v>101</v>
      </c>
      <c r="E34" s="37">
        <v>4.4999999999999998E-2</v>
      </c>
      <c r="F34" s="37">
        <v>14.645</v>
      </c>
      <c r="G34" s="37">
        <v>14.645</v>
      </c>
      <c r="H34" s="37">
        <v>0</v>
      </c>
      <c r="I34" s="37">
        <v>0</v>
      </c>
      <c r="J34" s="114">
        <f t="shared" si="0"/>
        <v>82.98833333333333</v>
      </c>
      <c r="N34" s="37" t="s">
        <v>179</v>
      </c>
      <c r="O34" s="37">
        <v>16</v>
      </c>
    </row>
    <row r="35" spans="1:16">
      <c r="A35" s="37" t="s">
        <v>221</v>
      </c>
      <c r="B35" s="37" t="s">
        <v>219</v>
      </c>
      <c r="C35" s="37" t="s">
        <v>63</v>
      </c>
      <c r="D35" s="37" t="s">
        <v>101</v>
      </c>
      <c r="E35" s="37">
        <v>4.1000000000000002E-2</v>
      </c>
      <c r="F35" s="37">
        <v>13.231</v>
      </c>
      <c r="G35" s="37">
        <v>13.231</v>
      </c>
      <c r="H35" s="37">
        <v>0</v>
      </c>
      <c r="I35" s="37">
        <v>0</v>
      </c>
      <c r="J35" s="114">
        <f t="shared" si="0"/>
        <v>74.975666666666669</v>
      </c>
      <c r="N35" s="37" t="s">
        <v>180</v>
      </c>
      <c r="O35" s="37">
        <v>-4.2986652051995264</v>
      </c>
    </row>
    <row r="36" spans="1:16">
      <c r="A36" s="37" t="s">
        <v>223</v>
      </c>
      <c r="B36" s="37" t="s">
        <v>219</v>
      </c>
      <c r="C36" s="37" t="s">
        <v>63</v>
      </c>
      <c r="D36" s="37" t="s">
        <v>101</v>
      </c>
      <c r="E36" s="37">
        <v>3.2000000000000001E-2</v>
      </c>
      <c r="F36" s="37">
        <v>9.4610000000000003</v>
      </c>
      <c r="G36" s="37">
        <v>9.4610000000000003</v>
      </c>
      <c r="H36" s="37">
        <v>0</v>
      </c>
      <c r="I36" s="37">
        <v>0</v>
      </c>
      <c r="J36" s="114">
        <f t="shared" si="0"/>
        <v>53.612333333333339</v>
      </c>
      <c r="N36" s="37" t="s">
        <v>181</v>
      </c>
      <c r="O36" s="37">
        <v>2.7609736684218916E-4</v>
      </c>
    </row>
    <row r="37" spans="1:16">
      <c r="A37" s="37" t="s">
        <v>225</v>
      </c>
      <c r="B37" s="37" t="s">
        <v>219</v>
      </c>
      <c r="C37" s="37" t="s">
        <v>63</v>
      </c>
      <c r="D37" s="37" t="s">
        <v>101</v>
      </c>
      <c r="E37" s="37">
        <v>5.0999999999999997E-2</v>
      </c>
      <c r="F37" s="37">
        <v>16.922999999999998</v>
      </c>
      <c r="G37" s="37">
        <v>16.922999999999998</v>
      </c>
      <c r="H37" s="37">
        <v>0</v>
      </c>
      <c r="I37" s="37">
        <v>0</v>
      </c>
      <c r="J37" s="114">
        <f t="shared" si="0"/>
        <v>95.896999999999991</v>
      </c>
      <c r="N37" s="37" t="s">
        <v>182</v>
      </c>
      <c r="O37" s="37">
        <v>1.7458836762762506</v>
      </c>
    </row>
    <row r="38" spans="1:16">
      <c r="A38" s="37" t="s">
        <v>227</v>
      </c>
      <c r="B38" s="37" t="s">
        <v>219</v>
      </c>
      <c r="C38" s="37" t="s">
        <v>63</v>
      </c>
      <c r="D38" s="37" t="s">
        <v>101</v>
      </c>
      <c r="E38" s="37">
        <v>3.5000000000000003E-2</v>
      </c>
      <c r="F38" s="37">
        <v>10.757</v>
      </c>
      <c r="G38" s="37">
        <v>10.757</v>
      </c>
      <c r="H38" s="37">
        <v>0</v>
      </c>
      <c r="I38" s="37">
        <v>0</v>
      </c>
      <c r="J38" s="114">
        <f t="shared" si="0"/>
        <v>60.956333333333333</v>
      </c>
      <c r="K38" s="114">
        <f>AVERAGE(J34:J38)</f>
        <v>73.685933333333338</v>
      </c>
      <c r="L38" s="114">
        <f>STDEV(J34:J38)/SQRT(5)</f>
        <v>7.5713990563905007</v>
      </c>
      <c r="N38" s="37" t="s">
        <v>183</v>
      </c>
      <c r="O38" s="97">
        <v>5.5219473368437833E-4</v>
      </c>
    </row>
    <row r="39" spans="1:16" ht="16.5" thickBot="1">
      <c r="N39" s="94" t="s">
        <v>184</v>
      </c>
      <c r="O39" s="94">
        <v>2.119905299221255</v>
      </c>
      <c r="P39" s="94"/>
    </row>
    <row r="41" spans="1:16">
      <c r="N41" s="37" t="s">
        <v>175</v>
      </c>
    </row>
    <row r="42" spans="1:16">
      <c r="N42" s="37" t="s">
        <v>210</v>
      </c>
      <c r="O42" s="37">
        <v>141.83448717948718</v>
      </c>
    </row>
    <row r="43" spans="1:16">
      <c r="N43" s="37" t="s">
        <v>213</v>
      </c>
      <c r="O43" s="37">
        <v>73.685933333333338</v>
      </c>
    </row>
    <row r="44" spans="1:16">
      <c r="N44" s="37" t="s">
        <v>173</v>
      </c>
    </row>
    <row r="45" spans="1:16">
      <c r="N45" s="37" t="s">
        <v>210</v>
      </c>
      <c r="O45" s="95">
        <f>STDEV(J16:J28)/SQRT(13)</f>
        <v>13.928564453522084</v>
      </c>
    </row>
    <row r="46" spans="1:16">
      <c r="N46" s="37" t="s">
        <v>213</v>
      </c>
      <c r="O46" s="37">
        <f>STDEV(J34:J38)/SQRT(5)</f>
        <v>7.5713990563905007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69"/>
  <sheetViews>
    <sheetView topLeftCell="A18" zoomScaleNormal="100" workbookViewId="0">
      <selection activeCell="L54" sqref="L54"/>
    </sheetView>
  </sheetViews>
  <sheetFormatPr defaultColWidth="8.875" defaultRowHeight="15.75"/>
  <cols>
    <col min="1" max="7" width="8.875" style="37"/>
    <col min="8" max="8" width="10.375" style="37" customWidth="1"/>
    <col min="9" max="9" width="8.875" style="37"/>
    <col min="10" max="10" width="11" style="37" customWidth="1"/>
    <col min="11" max="11" width="13" style="37" customWidth="1"/>
    <col min="12" max="12" width="11.125" style="37" customWidth="1"/>
    <col min="13" max="19" width="8.875" style="37"/>
    <col min="20" max="20" width="11.625" style="37" customWidth="1"/>
    <col min="21" max="21" width="10" style="37" customWidth="1"/>
    <col min="22" max="16384" width="8.875" style="37"/>
  </cols>
  <sheetData>
    <row r="1" spans="1:31">
      <c r="A1" s="33" t="s">
        <v>272</v>
      </c>
      <c r="E1" s="99" t="s">
        <v>273</v>
      </c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3"/>
    </row>
    <row r="2" spans="1:31">
      <c r="A2" s="37" t="s">
        <v>274</v>
      </c>
      <c r="B2" s="37" t="s">
        <v>275</v>
      </c>
      <c r="C2" s="37" t="s">
        <v>276</v>
      </c>
      <c r="D2" s="37" t="s">
        <v>277</v>
      </c>
      <c r="E2" s="101" t="s">
        <v>278</v>
      </c>
      <c r="F2" s="101" t="s">
        <v>279</v>
      </c>
      <c r="G2" s="101" t="s">
        <v>280</v>
      </c>
      <c r="H2" s="101" t="s">
        <v>281</v>
      </c>
      <c r="I2" s="101" t="s">
        <v>5</v>
      </c>
      <c r="J2" s="101" t="s">
        <v>282</v>
      </c>
      <c r="K2" s="101" t="s">
        <v>210</v>
      </c>
      <c r="L2" s="102" t="s">
        <v>283</v>
      </c>
      <c r="M2" s="102" t="s">
        <v>284</v>
      </c>
      <c r="N2" s="101" t="s">
        <v>8</v>
      </c>
      <c r="O2" s="101" t="s">
        <v>285</v>
      </c>
      <c r="P2" s="101" t="s">
        <v>286</v>
      </c>
      <c r="S2" s="37" t="s">
        <v>174</v>
      </c>
      <c r="AC2" t="s">
        <v>174</v>
      </c>
      <c r="AD2"/>
      <c r="AE2"/>
    </row>
    <row r="3" spans="1:31" ht="16.5" thickBot="1">
      <c r="A3" s="37" t="s">
        <v>287</v>
      </c>
      <c r="B3" s="37">
        <v>5</v>
      </c>
      <c r="C3" s="37">
        <v>48853.25</v>
      </c>
      <c r="D3" s="37">
        <v>41716.15</v>
      </c>
      <c r="E3" s="3">
        <v>4943</v>
      </c>
      <c r="F3" s="3" t="s">
        <v>287</v>
      </c>
      <c r="G3" s="3" t="s">
        <v>288</v>
      </c>
      <c r="H3" s="3" t="s">
        <v>289</v>
      </c>
      <c r="I3" s="3" t="s">
        <v>63</v>
      </c>
      <c r="J3" s="103">
        <v>40367</v>
      </c>
      <c r="K3" s="103">
        <f t="shared" ref="K3:K13" si="0">J3+42</f>
        <v>40409</v>
      </c>
      <c r="L3" s="103">
        <v>40498</v>
      </c>
      <c r="M3" s="3">
        <v>4743</v>
      </c>
      <c r="N3" s="3">
        <v>22.8</v>
      </c>
      <c r="O3" s="3" t="s">
        <v>290</v>
      </c>
      <c r="P3" s="3" t="s">
        <v>291</v>
      </c>
      <c r="Q3" s="37" t="s">
        <v>290</v>
      </c>
      <c r="AC3"/>
      <c r="AD3"/>
      <c r="AE3"/>
    </row>
    <row r="4" spans="1:31">
      <c r="A4" s="37" t="s">
        <v>292</v>
      </c>
      <c r="B4" s="37">
        <v>6</v>
      </c>
      <c r="C4" s="37">
        <v>96598.15</v>
      </c>
      <c r="D4" s="37">
        <v>66983.721999999994</v>
      </c>
      <c r="E4" s="3"/>
      <c r="F4" s="3" t="s">
        <v>292</v>
      </c>
      <c r="G4" s="3" t="s">
        <v>293</v>
      </c>
      <c r="H4" s="3" t="s">
        <v>289</v>
      </c>
      <c r="I4" s="3" t="s">
        <v>63</v>
      </c>
      <c r="J4" s="103">
        <v>40367</v>
      </c>
      <c r="K4" s="103">
        <f t="shared" si="0"/>
        <v>40409</v>
      </c>
      <c r="L4" s="103">
        <v>40498</v>
      </c>
      <c r="M4" s="3">
        <v>4743</v>
      </c>
      <c r="N4" s="3">
        <v>19.899999999999999</v>
      </c>
      <c r="O4" s="3" t="s">
        <v>290</v>
      </c>
      <c r="P4" s="3" t="s">
        <v>291</v>
      </c>
      <c r="Q4" s="37" t="s">
        <v>290</v>
      </c>
      <c r="S4" s="93" t="s">
        <v>210</v>
      </c>
      <c r="T4" s="93" t="s">
        <v>27</v>
      </c>
      <c r="U4" s="93" t="s">
        <v>342</v>
      </c>
      <c r="V4" s="104"/>
      <c r="AC4" s="76"/>
      <c r="AD4" s="76" t="s">
        <v>358</v>
      </c>
      <c r="AE4" s="76" t="s">
        <v>359</v>
      </c>
    </row>
    <row r="5" spans="1:31">
      <c r="A5" s="37" t="s">
        <v>294</v>
      </c>
      <c r="B5" s="37">
        <v>11</v>
      </c>
      <c r="C5" s="37">
        <v>47265.91</v>
      </c>
      <c r="D5" s="37">
        <v>27124.056</v>
      </c>
      <c r="E5" s="3">
        <v>4985</v>
      </c>
      <c r="F5" s="3" t="s">
        <v>294</v>
      </c>
      <c r="G5" s="3" t="s">
        <v>288</v>
      </c>
      <c r="H5" s="3" t="s">
        <v>289</v>
      </c>
      <c r="I5" s="3" t="s">
        <v>63</v>
      </c>
      <c r="J5" s="103">
        <v>40401</v>
      </c>
      <c r="K5" s="103">
        <f t="shared" si="0"/>
        <v>40443</v>
      </c>
      <c r="L5" s="103">
        <f t="shared" ref="L5:L10" si="1">K5+84</f>
        <v>40527</v>
      </c>
      <c r="M5" s="3">
        <v>4903</v>
      </c>
      <c r="N5" s="3">
        <v>20.2</v>
      </c>
      <c r="O5" s="3" t="s">
        <v>290</v>
      </c>
      <c r="P5" s="3" t="s">
        <v>295</v>
      </c>
      <c r="S5" s="37" t="s">
        <v>175</v>
      </c>
      <c r="T5" s="37">
        <v>134844.60625000001</v>
      </c>
      <c r="U5" s="37">
        <v>50170.685000000005</v>
      </c>
      <c r="AC5" t="s">
        <v>175</v>
      </c>
      <c r="AD5">
        <v>41541.682000000001</v>
      </c>
      <c r="AE5">
        <v>127385.85325</v>
      </c>
    </row>
    <row r="6" spans="1:31">
      <c r="A6" s="37" t="s">
        <v>296</v>
      </c>
      <c r="B6" s="37">
        <v>12</v>
      </c>
      <c r="C6" s="37">
        <v>34037.919999999998</v>
      </c>
      <c r="D6" s="37">
        <v>33235.097999999998</v>
      </c>
      <c r="E6" s="3"/>
      <c r="F6" s="3" t="s">
        <v>296</v>
      </c>
      <c r="G6" s="3" t="s">
        <v>293</v>
      </c>
      <c r="H6" s="3" t="s">
        <v>289</v>
      </c>
      <c r="I6" s="3" t="s">
        <v>63</v>
      </c>
      <c r="J6" s="103">
        <v>40401</v>
      </c>
      <c r="K6" s="103">
        <f t="shared" si="0"/>
        <v>40443</v>
      </c>
      <c r="L6" s="103">
        <f t="shared" si="1"/>
        <v>40527</v>
      </c>
      <c r="M6" s="3">
        <v>4903</v>
      </c>
      <c r="N6" s="3">
        <v>26.2</v>
      </c>
      <c r="O6" s="3" t="s">
        <v>290</v>
      </c>
      <c r="P6" s="3" t="s">
        <v>295</v>
      </c>
      <c r="S6" s="37" t="s">
        <v>176</v>
      </c>
      <c r="T6" s="37">
        <v>1655316299.6588483</v>
      </c>
      <c r="U6" s="37">
        <v>559962286.8978492</v>
      </c>
      <c r="AC6" t="s">
        <v>176</v>
      </c>
      <c r="AD6">
        <v>257537410.23788917</v>
      </c>
      <c r="AE6">
        <v>1444909187.3594861</v>
      </c>
    </row>
    <row r="7" spans="1:31">
      <c r="A7" s="37" t="s">
        <v>297</v>
      </c>
      <c r="B7" s="37">
        <v>13</v>
      </c>
      <c r="C7" s="37">
        <v>43042.64</v>
      </c>
      <c r="D7" s="37">
        <v>41748.775999999998</v>
      </c>
      <c r="E7" s="3">
        <v>4992</v>
      </c>
      <c r="F7" s="3" t="s">
        <v>297</v>
      </c>
      <c r="G7" s="3" t="s">
        <v>298</v>
      </c>
      <c r="H7" s="3" t="s">
        <v>289</v>
      </c>
      <c r="I7" s="3" t="s">
        <v>63</v>
      </c>
      <c r="J7" s="103">
        <v>40405</v>
      </c>
      <c r="K7" s="103">
        <f t="shared" si="0"/>
        <v>40447</v>
      </c>
      <c r="L7" s="103">
        <f t="shared" si="1"/>
        <v>40531</v>
      </c>
      <c r="M7" s="3">
        <v>4903</v>
      </c>
      <c r="N7" s="3">
        <v>16.2</v>
      </c>
      <c r="O7" s="3" t="s">
        <v>290</v>
      </c>
      <c r="P7" s="3" t="s">
        <v>295</v>
      </c>
      <c r="S7" s="37" t="s">
        <v>177</v>
      </c>
      <c r="T7" s="37">
        <v>8</v>
      </c>
      <c r="U7" s="37">
        <v>10</v>
      </c>
      <c r="AC7" t="s">
        <v>177</v>
      </c>
      <c r="AD7">
        <v>10</v>
      </c>
      <c r="AE7">
        <v>8</v>
      </c>
    </row>
    <row r="8" spans="1:31">
      <c r="A8" s="37" t="s">
        <v>299</v>
      </c>
      <c r="B8" s="37">
        <v>14</v>
      </c>
      <c r="C8" s="37">
        <v>23797.759999999998</v>
      </c>
      <c r="D8" s="37">
        <v>22141.223999999998</v>
      </c>
      <c r="E8" s="3">
        <v>5012</v>
      </c>
      <c r="F8" s="3" t="s">
        <v>299</v>
      </c>
      <c r="G8" s="3" t="s">
        <v>288</v>
      </c>
      <c r="H8" s="3" t="s">
        <v>289</v>
      </c>
      <c r="I8" s="3" t="s">
        <v>63</v>
      </c>
      <c r="J8" s="103">
        <v>40422</v>
      </c>
      <c r="K8" s="103">
        <f t="shared" si="0"/>
        <v>40464</v>
      </c>
      <c r="L8" s="103">
        <f t="shared" si="1"/>
        <v>40548</v>
      </c>
      <c r="M8" s="3">
        <v>4903</v>
      </c>
      <c r="N8" s="3">
        <v>23.7</v>
      </c>
      <c r="O8" s="3" t="s">
        <v>290</v>
      </c>
      <c r="P8" s="3" t="s">
        <v>295</v>
      </c>
      <c r="S8" s="37" t="s">
        <v>178</v>
      </c>
      <c r="T8" s="37">
        <v>0</v>
      </c>
      <c r="AC8" t="s">
        <v>178</v>
      </c>
      <c r="AD8">
        <v>0</v>
      </c>
      <c r="AE8"/>
    </row>
    <row r="9" spans="1:31">
      <c r="A9" s="37" t="s">
        <v>300</v>
      </c>
      <c r="B9" s="37">
        <v>15</v>
      </c>
      <c r="C9" s="37">
        <v>86896.27</v>
      </c>
      <c r="D9" s="37">
        <v>69273.481999999989</v>
      </c>
      <c r="E9" s="3"/>
      <c r="F9" s="3" t="s">
        <v>300</v>
      </c>
      <c r="G9" s="3" t="s">
        <v>293</v>
      </c>
      <c r="H9" s="3" t="s">
        <v>289</v>
      </c>
      <c r="I9" s="3" t="s">
        <v>63</v>
      </c>
      <c r="J9" s="103">
        <v>40422</v>
      </c>
      <c r="K9" s="103">
        <f t="shared" si="0"/>
        <v>40464</v>
      </c>
      <c r="L9" s="103">
        <f t="shared" si="1"/>
        <v>40548</v>
      </c>
      <c r="M9" s="3">
        <v>4903</v>
      </c>
      <c r="N9" s="3">
        <v>21.4</v>
      </c>
      <c r="O9" s="3" t="s">
        <v>290</v>
      </c>
      <c r="P9" s="3" t="s">
        <v>295</v>
      </c>
      <c r="S9" s="37" t="s">
        <v>179</v>
      </c>
      <c r="T9" s="37">
        <v>11</v>
      </c>
      <c r="AC9" t="s">
        <v>179</v>
      </c>
      <c r="AD9">
        <v>9</v>
      </c>
      <c r="AE9"/>
    </row>
    <row r="10" spans="1:31">
      <c r="A10" s="37" t="s">
        <v>301</v>
      </c>
      <c r="B10" s="37">
        <v>16</v>
      </c>
      <c r="C10" s="37">
        <v>40330.6</v>
      </c>
      <c r="D10" s="37">
        <v>36110.093999999997</v>
      </c>
      <c r="E10" s="3"/>
      <c r="F10" s="3" t="s">
        <v>301</v>
      </c>
      <c r="G10" s="3" t="s">
        <v>302</v>
      </c>
      <c r="H10" s="3" t="s">
        <v>289</v>
      </c>
      <c r="I10" s="3" t="s">
        <v>63</v>
      </c>
      <c r="J10" s="103">
        <v>40422</v>
      </c>
      <c r="K10" s="103">
        <f t="shared" si="0"/>
        <v>40464</v>
      </c>
      <c r="L10" s="103">
        <f t="shared" si="1"/>
        <v>40548</v>
      </c>
      <c r="M10" s="3">
        <v>4903</v>
      </c>
      <c r="N10" s="3">
        <v>19.899999999999999</v>
      </c>
      <c r="O10" s="3" t="s">
        <v>290</v>
      </c>
      <c r="P10" s="3" t="s">
        <v>295</v>
      </c>
      <c r="S10" s="37" t="s">
        <v>180</v>
      </c>
      <c r="T10" s="37">
        <v>5.2221036434383423</v>
      </c>
      <c r="AC10" t="s">
        <v>180</v>
      </c>
      <c r="AD10">
        <v>-5.9757205120202253</v>
      </c>
      <c r="AE10"/>
    </row>
    <row r="11" spans="1:31">
      <c r="A11" s="37" t="s">
        <v>303</v>
      </c>
      <c r="B11" s="37">
        <v>17</v>
      </c>
      <c r="C11" s="37">
        <v>29660.53</v>
      </c>
      <c r="D11" s="37">
        <v>28525.344000000001</v>
      </c>
      <c r="E11" s="3">
        <v>5048</v>
      </c>
      <c r="F11" s="3" t="s">
        <v>303</v>
      </c>
      <c r="G11" s="3" t="s">
        <v>288</v>
      </c>
      <c r="H11" s="3" t="s">
        <v>289</v>
      </c>
      <c r="I11" s="3" t="s">
        <v>63</v>
      </c>
      <c r="J11" s="103">
        <v>40464</v>
      </c>
      <c r="K11" s="103">
        <f t="shared" si="0"/>
        <v>40506</v>
      </c>
      <c r="L11" s="103">
        <v>40605</v>
      </c>
      <c r="M11" s="3">
        <v>4903</v>
      </c>
      <c r="N11" s="105">
        <v>23.1</v>
      </c>
      <c r="O11" s="3" t="s">
        <v>290</v>
      </c>
      <c r="P11" s="3" t="s">
        <v>304</v>
      </c>
      <c r="S11" s="37" t="s">
        <v>181</v>
      </c>
      <c r="T11" s="37">
        <v>1.4228977139856566E-4</v>
      </c>
      <c r="AC11" t="s">
        <v>181</v>
      </c>
      <c r="AD11">
        <v>1.0431384357694491E-4</v>
      </c>
      <c r="AE11"/>
    </row>
    <row r="12" spans="1:31">
      <c r="A12" s="37" t="s">
        <v>305</v>
      </c>
      <c r="B12" s="37">
        <v>20</v>
      </c>
      <c r="C12" s="37">
        <v>51223.82</v>
      </c>
      <c r="D12" s="37">
        <v>48558.874000000003</v>
      </c>
      <c r="E12" s="3"/>
      <c r="F12" s="3" t="s">
        <v>305</v>
      </c>
      <c r="G12" s="3" t="s">
        <v>306</v>
      </c>
      <c r="H12" s="3" t="s">
        <v>289</v>
      </c>
      <c r="I12" s="3" t="s">
        <v>63</v>
      </c>
      <c r="J12" s="103">
        <v>40464</v>
      </c>
      <c r="K12" s="103">
        <f t="shared" si="0"/>
        <v>40506</v>
      </c>
      <c r="L12" s="103">
        <v>40604</v>
      </c>
      <c r="M12" s="3">
        <v>4903</v>
      </c>
      <c r="N12" s="106">
        <v>22.1</v>
      </c>
      <c r="O12" s="3" t="s">
        <v>290</v>
      </c>
      <c r="P12" s="3" t="s">
        <v>304</v>
      </c>
      <c r="S12" s="37" t="s">
        <v>182</v>
      </c>
      <c r="T12" s="37">
        <v>1.7958848187040437</v>
      </c>
      <c r="AC12" t="s">
        <v>182</v>
      </c>
      <c r="AD12">
        <v>1.8331129326562374</v>
      </c>
      <c r="AE12"/>
    </row>
    <row r="13" spans="1:31">
      <c r="A13" s="37" t="s">
        <v>307</v>
      </c>
      <c r="B13" s="37">
        <v>18</v>
      </c>
      <c r="C13" s="107">
        <v>87141.94</v>
      </c>
      <c r="D13" s="108">
        <v>68902.948000000004</v>
      </c>
      <c r="E13" s="109" t="s">
        <v>308</v>
      </c>
      <c r="F13" s="3" t="s">
        <v>307</v>
      </c>
      <c r="G13" s="3" t="s">
        <v>293</v>
      </c>
      <c r="H13" s="3" t="s">
        <v>289</v>
      </c>
      <c r="I13" s="3" t="s">
        <v>63</v>
      </c>
      <c r="J13" s="103">
        <v>40464</v>
      </c>
      <c r="K13" s="103">
        <f t="shared" si="0"/>
        <v>40506</v>
      </c>
      <c r="L13" s="103">
        <v>40605</v>
      </c>
      <c r="M13" s="3">
        <v>4903</v>
      </c>
      <c r="N13" s="3">
        <v>28.5</v>
      </c>
      <c r="O13" s="3" t="s">
        <v>290</v>
      </c>
      <c r="P13" s="3" t="s">
        <v>304</v>
      </c>
      <c r="S13" s="37" t="s">
        <v>183</v>
      </c>
      <c r="T13" s="97">
        <v>2.8457954279713133E-4</v>
      </c>
      <c r="AC13" t="s">
        <v>183</v>
      </c>
      <c r="AD13">
        <v>2.0862768715388983E-4</v>
      </c>
      <c r="AE13"/>
    </row>
    <row r="14" spans="1:31" ht="16.5" thickBot="1">
      <c r="B14" s="37" t="s">
        <v>172</v>
      </c>
      <c r="C14" s="37">
        <f>AVERAGE(C3:C12)</f>
        <v>50170.685000000005</v>
      </c>
      <c r="D14" s="37">
        <f>AVERAGE(D3:D12)</f>
        <v>41541.682000000001</v>
      </c>
      <c r="E14" s="3"/>
      <c r="F14" s="3"/>
      <c r="G14" s="3"/>
      <c r="H14" s="3"/>
      <c r="I14" s="3"/>
      <c r="J14" s="103"/>
      <c r="K14" s="103"/>
      <c r="L14" s="103"/>
      <c r="M14" s="3"/>
      <c r="N14" s="3"/>
      <c r="O14" s="3"/>
      <c r="P14" s="3"/>
      <c r="S14" s="94" t="s">
        <v>184</v>
      </c>
      <c r="T14" s="94">
        <v>2.2009851600916384</v>
      </c>
      <c r="U14" s="94"/>
      <c r="AC14" s="75" t="s">
        <v>184</v>
      </c>
      <c r="AD14" s="75">
        <v>2.2621571627982053</v>
      </c>
      <c r="AE14" s="75"/>
    </row>
    <row r="15" spans="1:31">
      <c r="B15" s="98" t="s">
        <v>173</v>
      </c>
      <c r="C15" s="37">
        <f>STDEV(C3:C12)/SQRT(10)</f>
        <v>7483.0627880424017</v>
      </c>
      <c r="D15" s="37">
        <f>STDEV(D3:D12)/SQRT(10)</f>
        <v>5074.8143831857451</v>
      </c>
      <c r="E15" s="3"/>
      <c r="F15" s="3"/>
      <c r="G15" s="3"/>
      <c r="H15" s="3"/>
      <c r="I15" s="3"/>
      <c r="J15" s="103"/>
      <c r="K15" s="103"/>
      <c r="L15" s="103"/>
      <c r="M15" s="3"/>
      <c r="N15" s="3"/>
      <c r="O15" s="3"/>
      <c r="P15" s="3"/>
    </row>
    <row r="16" spans="1:31">
      <c r="E16" s="3"/>
      <c r="F16" s="3"/>
      <c r="G16" s="3"/>
      <c r="H16" s="3"/>
      <c r="I16" s="3"/>
      <c r="J16" s="103"/>
      <c r="K16" s="103"/>
      <c r="L16" s="103"/>
      <c r="M16" s="3"/>
      <c r="N16" s="3"/>
      <c r="O16" s="3"/>
      <c r="P16" s="3"/>
      <c r="S16" s="37" t="s">
        <v>175</v>
      </c>
    </row>
    <row r="17" spans="1:31">
      <c r="A17" s="37" t="s">
        <v>309</v>
      </c>
      <c r="B17" s="37">
        <v>1</v>
      </c>
      <c r="C17" s="107">
        <v>4646.7700000000004</v>
      </c>
      <c r="D17" s="108">
        <v>3291.3450000000003</v>
      </c>
      <c r="E17" s="110">
        <v>4948</v>
      </c>
      <c r="F17" s="3" t="s">
        <v>309</v>
      </c>
      <c r="G17" s="3" t="s">
        <v>288</v>
      </c>
      <c r="H17" s="3" t="s">
        <v>27</v>
      </c>
      <c r="I17" s="3" t="s">
        <v>63</v>
      </c>
      <c r="J17" s="103">
        <v>40375</v>
      </c>
      <c r="K17" s="103">
        <f>J17+42</f>
        <v>40417</v>
      </c>
      <c r="L17" s="103">
        <f>K17+84</f>
        <v>40501</v>
      </c>
      <c r="M17" s="3">
        <v>4756</v>
      </c>
      <c r="N17" s="3">
        <v>25.1</v>
      </c>
      <c r="O17" s="3" t="s">
        <v>290</v>
      </c>
      <c r="P17" s="3" t="s">
        <v>291</v>
      </c>
      <c r="Q17" s="37" t="s">
        <v>310</v>
      </c>
      <c r="S17" s="98" t="s">
        <v>357</v>
      </c>
      <c r="T17" s="37">
        <v>134844.60625000001</v>
      </c>
    </row>
    <row r="18" spans="1:31">
      <c r="A18" s="37" t="s">
        <v>311</v>
      </c>
      <c r="B18" s="37">
        <v>2</v>
      </c>
      <c r="C18" s="37">
        <v>164198.07999999999</v>
      </c>
      <c r="D18" s="37">
        <v>154391.62399999998</v>
      </c>
      <c r="E18" s="3"/>
      <c r="F18" s="3" t="s">
        <v>311</v>
      </c>
      <c r="G18" s="3" t="s">
        <v>293</v>
      </c>
      <c r="H18" s="3" t="s">
        <v>27</v>
      </c>
      <c r="I18" s="3" t="s">
        <v>63</v>
      </c>
      <c r="J18" s="103">
        <v>40375</v>
      </c>
      <c r="K18" s="103">
        <f>J18+42</f>
        <v>40417</v>
      </c>
      <c r="L18" s="103">
        <f>K18+84</f>
        <v>40501</v>
      </c>
      <c r="M18" s="3">
        <v>4756</v>
      </c>
      <c r="N18" s="3">
        <v>24</v>
      </c>
      <c r="O18" s="3" t="s">
        <v>290</v>
      </c>
      <c r="P18" s="3" t="s">
        <v>291</v>
      </c>
      <c r="Q18" s="37" t="s">
        <v>290</v>
      </c>
      <c r="S18" s="98" t="s">
        <v>356</v>
      </c>
      <c r="T18" s="37">
        <v>50170.685000000005</v>
      </c>
      <c r="AD18" s="98" t="s">
        <v>213</v>
      </c>
      <c r="AE18" s="98" t="s">
        <v>210</v>
      </c>
    </row>
    <row r="19" spans="1:31">
      <c r="A19" s="37" t="s">
        <v>312</v>
      </c>
      <c r="B19" s="37">
        <v>3</v>
      </c>
      <c r="C19" s="37">
        <v>101060.20999999999</v>
      </c>
      <c r="D19" s="37">
        <v>99511.563999999984</v>
      </c>
      <c r="E19" s="3"/>
      <c r="F19" s="3" t="s">
        <v>312</v>
      </c>
      <c r="G19" s="3" t="s">
        <v>302</v>
      </c>
      <c r="H19" s="3" t="s">
        <v>27</v>
      </c>
      <c r="I19" s="3" t="s">
        <v>63</v>
      </c>
      <c r="J19" s="103">
        <v>40375</v>
      </c>
      <c r="K19" s="103">
        <f>J19+42</f>
        <v>40417</v>
      </c>
      <c r="L19" s="103">
        <f>K19+84</f>
        <v>40501</v>
      </c>
      <c r="M19" s="3">
        <v>4756</v>
      </c>
      <c r="N19" s="3">
        <v>25.2</v>
      </c>
      <c r="O19" s="3" t="s">
        <v>290</v>
      </c>
      <c r="P19" s="3" t="s">
        <v>291</v>
      </c>
      <c r="Q19" s="37" t="s">
        <v>290</v>
      </c>
      <c r="S19" s="37" t="s">
        <v>271</v>
      </c>
      <c r="AC19" s="98" t="s">
        <v>357</v>
      </c>
      <c r="AD19" s="37">
        <v>1820.3936190476193</v>
      </c>
      <c r="AE19" s="37">
        <v>127385.85325</v>
      </c>
    </row>
    <row r="20" spans="1:31">
      <c r="A20" s="37" t="s">
        <v>313</v>
      </c>
      <c r="B20" s="37">
        <v>7</v>
      </c>
      <c r="C20" s="37">
        <v>145324.29999999999</v>
      </c>
      <c r="D20" s="37">
        <v>138072.242</v>
      </c>
      <c r="E20" s="3">
        <v>4978</v>
      </c>
      <c r="F20" s="3" t="s">
        <v>313</v>
      </c>
      <c r="G20" s="3" t="s">
        <v>288</v>
      </c>
      <c r="H20" s="3" t="s">
        <v>27</v>
      </c>
      <c r="I20" s="3" t="s">
        <v>63</v>
      </c>
      <c r="J20" s="103">
        <v>40396</v>
      </c>
      <c r="K20" s="103">
        <v>40449</v>
      </c>
      <c r="L20" s="103">
        <v>40534</v>
      </c>
      <c r="M20" s="3">
        <v>4756</v>
      </c>
      <c r="N20" s="3">
        <v>25.4</v>
      </c>
      <c r="O20" s="3" t="s">
        <v>290</v>
      </c>
      <c r="P20" s="3" t="s">
        <v>314</v>
      </c>
      <c r="Q20" s="37" t="s">
        <v>315</v>
      </c>
      <c r="S20" s="37" t="s">
        <v>211</v>
      </c>
      <c r="T20" s="37">
        <f>_xlfn.STDEV.P(C3:C12)</f>
        <v>22449.188364127196</v>
      </c>
      <c r="AC20" s="98" t="s">
        <v>356</v>
      </c>
      <c r="AD20" s="37">
        <v>878.86166666666668</v>
      </c>
      <c r="AE20" s="37">
        <v>41541.682000000001</v>
      </c>
    </row>
    <row r="21" spans="1:31">
      <c r="A21" s="37" t="s">
        <v>316</v>
      </c>
      <c r="B21" s="37">
        <v>8</v>
      </c>
      <c r="C21" s="37">
        <v>134883.29</v>
      </c>
      <c r="D21" s="37">
        <v>127319.878</v>
      </c>
      <c r="E21" s="3"/>
      <c r="F21" s="3" t="s">
        <v>316</v>
      </c>
      <c r="G21" s="3" t="s">
        <v>293</v>
      </c>
      <c r="H21" s="3" t="s">
        <v>27</v>
      </c>
      <c r="I21" s="3" t="s">
        <v>63</v>
      </c>
      <c r="J21" s="103">
        <v>40396</v>
      </c>
      <c r="K21" s="103">
        <v>40449</v>
      </c>
      <c r="L21" s="103">
        <v>40534</v>
      </c>
      <c r="M21" s="3">
        <v>4756</v>
      </c>
      <c r="N21" s="3">
        <v>24.1</v>
      </c>
      <c r="O21" s="3" t="s">
        <v>290</v>
      </c>
      <c r="P21" s="3" t="s">
        <v>314</v>
      </c>
      <c r="Q21" s="37" t="s">
        <v>315</v>
      </c>
      <c r="S21" s="37" t="s">
        <v>212</v>
      </c>
      <c r="T21" s="37">
        <f>_xlfn.STDEV.P(C18:C25)</f>
        <v>38057.873852876917</v>
      </c>
    </row>
    <row r="22" spans="1:31">
      <c r="A22" s="37" t="s">
        <v>317</v>
      </c>
      <c r="B22" s="37">
        <v>9</v>
      </c>
      <c r="C22" s="37">
        <v>174085.87</v>
      </c>
      <c r="D22" s="37">
        <v>162452.196</v>
      </c>
      <c r="E22" s="3"/>
      <c r="F22" s="3" t="s">
        <v>317</v>
      </c>
      <c r="G22" s="3" t="s">
        <v>302</v>
      </c>
      <c r="H22" s="3" t="s">
        <v>27</v>
      </c>
      <c r="I22" s="3" t="s">
        <v>63</v>
      </c>
      <c r="J22" s="103">
        <v>40396</v>
      </c>
      <c r="K22" s="103">
        <v>40449</v>
      </c>
      <c r="L22" s="103">
        <v>40534</v>
      </c>
      <c r="M22" s="3">
        <v>4756</v>
      </c>
      <c r="N22" s="3">
        <v>25.6</v>
      </c>
      <c r="O22" s="3" t="s">
        <v>290</v>
      </c>
      <c r="P22" s="3" t="s">
        <v>314</v>
      </c>
      <c r="Q22" s="37" t="s">
        <v>315</v>
      </c>
      <c r="S22" s="37" t="s">
        <v>173</v>
      </c>
      <c r="AC22" s="98" t="s">
        <v>357</v>
      </c>
      <c r="AD22" s="37">
        <v>520.6097277703052</v>
      </c>
      <c r="AE22" s="37">
        <v>13439.257733220826</v>
      </c>
    </row>
    <row r="23" spans="1:31">
      <c r="A23" s="37" t="s">
        <v>318</v>
      </c>
      <c r="B23" s="37">
        <v>10</v>
      </c>
      <c r="C23" s="37">
        <v>186936.58</v>
      </c>
      <c r="D23" s="37">
        <v>175751.08000000002</v>
      </c>
      <c r="E23" s="3"/>
      <c r="F23" s="3" t="s">
        <v>318</v>
      </c>
      <c r="G23" s="3" t="s">
        <v>319</v>
      </c>
      <c r="H23" s="3" t="s">
        <v>27</v>
      </c>
      <c r="I23" s="3" t="s">
        <v>63</v>
      </c>
      <c r="J23" s="103">
        <v>40396</v>
      </c>
      <c r="K23" s="103">
        <v>40449</v>
      </c>
      <c r="L23" s="103">
        <v>40534</v>
      </c>
      <c r="M23" s="3">
        <v>4756</v>
      </c>
      <c r="N23" s="3">
        <v>22.9</v>
      </c>
      <c r="O23" s="3" t="s">
        <v>290</v>
      </c>
      <c r="P23" s="3" t="s">
        <v>314</v>
      </c>
      <c r="Q23" s="37" t="s">
        <v>315</v>
      </c>
      <c r="S23" s="37" t="s">
        <v>211</v>
      </c>
      <c r="T23" s="37">
        <v>50170.685000000005</v>
      </c>
      <c r="AB23" s="98" t="s">
        <v>173</v>
      </c>
      <c r="AC23" s="98" t="s">
        <v>356</v>
      </c>
      <c r="AD23" s="37">
        <v>311.40201204045621</v>
      </c>
      <c r="AE23" s="37">
        <v>5074.8143831857451</v>
      </c>
    </row>
    <row r="24" spans="1:31">
      <c r="A24" s="37" t="s">
        <v>320</v>
      </c>
      <c r="B24" s="37">
        <v>23</v>
      </c>
      <c r="C24" s="37">
        <v>101553.90000000001</v>
      </c>
      <c r="D24" s="37">
        <v>97874.092000000004</v>
      </c>
      <c r="E24" s="3"/>
      <c r="F24" s="3" t="s">
        <v>320</v>
      </c>
      <c r="G24" s="3" t="s">
        <v>306</v>
      </c>
      <c r="H24" s="3" t="s">
        <v>321</v>
      </c>
      <c r="I24" s="3" t="s">
        <v>63</v>
      </c>
      <c r="J24" s="103">
        <v>40499</v>
      </c>
      <c r="K24" s="103">
        <v>40535</v>
      </c>
      <c r="L24" s="103">
        <v>40625</v>
      </c>
      <c r="M24" s="3">
        <v>4756</v>
      </c>
      <c r="N24" s="3">
        <v>18.3</v>
      </c>
      <c r="O24" s="3" t="s">
        <v>290</v>
      </c>
      <c r="P24" s="3" t="s">
        <v>322</v>
      </c>
      <c r="S24" s="37" t="s">
        <v>212</v>
      </c>
      <c r="T24" s="37">
        <v>7483.0627880424017</v>
      </c>
    </row>
    <row r="25" spans="1:31">
      <c r="A25" s="37" t="s">
        <v>323</v>
      </c>
      <c r="B25" s="37">
        <v>24</v>
      </c>
      <c r="C25" s="37">
        <v>70714.62</v>
      </c>
      <c r="D25" s="37">
        <v>63714.15</v>
      </c>
      <c r="E25" s="3"/>
      <c r="F25" s="3" t="s">
        <v>323</v>
      </c>
      <c r="G25" s="3" t="s">
        <v>298</v>
      </c>
      <c r="H25" s="3" t="s">
        <v>321</v>
      </c>
      <c r="I25" s="3" t="s">
        <v>63</v>
      </c>
      <c r="J25" s="103">
        <v>40499</v>
      </c>
      <c r="K25" s="103">
        <v>40535</v>
      </c>
      <c r="L25" s="103">
        <v>40625</v>
      </c>
      <c r="M25" s="3">
        <v>4756</v>
      </c>
      <c r="N25" s="3">
        <v>17.8</v>
      </c>
      <c r="O25" s="3" t="s">
        <v>290</v>
      </c>
      <c r="P25" s="3" t="s">
        <v>322</v>
      </c>
    </row>
    <row r="26" spans="1:31">
      <c r="B26" s="37" t="s">
        <v>172</v>
      </c>
      <c r="C26" s="37">
        <f>AVERAGE(C18:C25)</f>
        <v>134844.60625000001</v>
      </c>
      <c r="D26" s="37">
        <f>AVERAGE(D18:D25)</f>
        <v>127385.85325</v>
      </c>
      <c r="E26" s="3"/>
      <c r="F26" s="3"/>
      <c r="G26" s="3"/>
      <c r="H26" s="3"/>
      <c r="I26" s="3"/>
      <c r="J26" s="103"/>
      <c r="K26" s="103"/>
      <c r="L26" s="103"/>
      <c r="M26" s="3"/>
      <c r="N26" s="3"/>
      <c r="O26" s="3"/>
      <c r="P26" s="3"/>
    </row>
    <row r="27" spans="1:31">
      <c r="B27" s="98" t="s">
        <v>173</v>
      </c>
      <c r="C27" s="37">
        <f>STDEV(C18:C25)/SQRT(8)</f>
        <v>14384.524234654271</v>
      </c>
      <c r="D27" s="37">
        <f>STDEV(D18:D25)/SQRT(8)</f>
        <v>13439.257733220826</v>
      </c>
      <c r="E27" s="3"/>
      <c r="F27" s="3"/>
      <c r="G27" s="3"/>
      <c r="H27" s="3"/>
      <c r="I27" s="3"/>
      <c r="J27" s="103"/>
      <c r="K27" s="103"/>
      <c r="L27" s="103"/>
      <c r="M27" s="3"/>
      <c r="N27" s="3"/>
      <c r="O27" s="3"/>
      <c r="P27" s="3"/>
    </row>
    <row r="28" spans="1:31">
      <c r="E28" s="3"/>
      <c r="F28" s="3"/>
      <c r="G28" s="3"/>
      <c r="H28" s="3"/>
      <c r="I28" s="3"/>
      <c r="J28" s="103"/>
      <c r="K28" s="103"/>
      <c r="L28" s="103"/>
      <c r="M28" s="3"/>
      <c r="N28" s="3"/>
      <c r="O28" s="3"/>
      <c r="P28" s="3"/>
    </row>
    <row r="29" spans="1:31">
      <c r="E29" s="101" t="s">
        <v>278</v>
      </c>
      <c r="F29" s="101" t="s">
        <v>279</v>
      </c>
      <c r="G29" s="101" t="s">
        <v>280</v>
      </c>
      <c r="H29" s="101" t="s">
        <v>281</v>
      </c>
      <c r="I29" s="101" t="s">
        <v>5</v>
      </c>
      <c r="J29" s="101" t="s">
        <v>282</v>
      </c>
      <c r="K29" s="101" t="s">
        <v>101</v>
      </c>
      <c r="L29" s="102" t="s">
        <v>283</v>
      </c>
      <c r="M29" s="102" t="s">
        <v>284</v>
      </c>
      <c r="N29" s="101" t="s">
        <v>8</v>
      </c>
      <c r="O29" s="101"/>
      <c r="P29" s="101" t="s">
        <v>286</v>
      </c>
      <c r="S29" s="37" t="s">
        <v>174</v>
      </c>
    </row>
    <row r="30" spans="1:31" ht="16.5" thickBot="1">
      <c r="A30" s="37" t="s">
        <v>324</v>
      </c>
      <c r="B30" s="37">
        <v>30</v>
      </c>
      <c r="C30" s="37">
        <v>1102.4100000000001</v>
      </c>
      <c r="D30" s="37">
        <v>844.29500000000007</v>
      </c>
      <c r="E30" s="3">
        <v>5025</v>
      </c>
      <c r="F30" s="3" t="s">
        <v>324</v>
      </c>
      <c r="G30" s="3" t="s">
        <v>288</v>
      </c>
      <c r="H30" s="3" t="s">
        <v>289</v>
      </c>
      <c r="I30" s="3" t="s">
        <v>63</v>
      </c>
      <c r="J30" s="103">
        <v>40442</v>
      </c>
      <c r="K30" s="3" t="s">
        <v>101</v>
      </c>
      <c r="L30" s="103">
        <v>40535</v>
      </c>
      <c r="M30" s="3">
        <v>4936</v>
      </c>
      <c r="N30" s="3"/>
      <c r="O30" s="3"/>
      <c r="P30" s="3"/>
    </row>
    <row r="31" spans="1:31">
      <c r="A31" s="37" t="s">
        <v>325</v>
      </c>
      <c r="B31" s="37">
        <v>35</v>
      </c>
      <c r="C31" s="37">
        <v>1850.3100000000002</v>
      </c>
      <c r="D31" s="37">
        <v>1119.125</v>
      </c>
      <c r="E31" s="3">
        <v>5037</v>
      </c>
      <c r="F31" s="3" t="s">
        <v>325</v>
      </c>
      <c r="G31" s="3" t="s">
        <v>288</v>
      </c>
      <c r="H31" s="3" t="s">
        <v>289</v>
      </c>
      <c r="I31" s="3" t="s">
        <v>63</v>
      </c>
      <c r="J31" s="103">
        <v>40455</v>
      </c>
      <c r="K31" s="3" t="s">
        <v>101</v>
      </c>
      <c r="L31" s="103">
        <v>40182</v>
      </c>
      <c r="M31" s="3">
        <v>4936</v>
      </c>
      <c r="N31" s="3">
        <v>16.3</v>
      </c>
      <c r="O31" s="3"/>
      <c r="P31" s="3"/>
      <c r="S31" s="93" t="s">
        <v>213</v>
      </c>
      <c r="T31" s="93" t="s">
        <v>27</v>
      </c>
      <c r="U31" s="93" t="s">
        <v>342</v>
      </c>
    </row>
    <row r="32" spans="1:31">
      <c r="A32" s="37" t="s">
        <v>326</v>
      </c>
      <c r="B32" s="37">
        <v>36</v>
      </c>
      <c r="C32" s="37">
        <v>3597.25</v>
      </c>
      <c r="D32" s="37">
        <v>1879.6259999999997</v>
      </c>
      <c r="E32" s="3"/>
      <c r="F32" s="3" t="s">
        <v>326</v>
      </c>
      <c r="G32" s="3" t="s">
        <v>293</v>
      </c>
      <c r="H32" s="3" t="s">
        <v>289</v>
      </c>
      <c r="I32" s="3" t="s">
        <v>63</v>
      </c>
      <c r="J32" s="103">
        <v>40455</v>
      </c>
      <c r="K32" s="3" t="s">
        <v>101</v>
      </c>
      <c r="L32" s="103">
        <v>40182</v>
      </c>
      <c r="M32" s="3">
        <v>4936</v>
      </c>
      <c r="N32" s="3">
        <v>16.5</v>
      </c>
      <c r="O32" s="3"/>
      <c r="P32" s="3"/>
      <c r="S32" s="37" t="s">
        <v>175</v>
      </c>
      <c r="T32" s="37">
        <v>2129.1442857142856</v>
      </c>
      <c r="U32" s="37">
        <v>1446.6433333333334</v>
      </c>
    </row>
    <row r="33" spans="1:21">
      <c r="A33" s="37" t="s">
        <v>327</v>
      </c>
      <c r="B33" s="37">
        <v>37</v>
      </c>
      <c r="C33" s="37">
        <v>2129.89</v>
      </c>
      <c r="D33" s="37">
        <v>1430.1240000000003</v>
      </c>
      <c r="E33" s="3"/>
      <c r="F33" s="3" t="s">
        <v>327</v>
      </c>
      <c r="G33" s="3" t="s">
        <v>306</v>
      </c>
      <c r="H33" s="3" t="s">
        <v>289</v>
      </c>
      <c r="I33" s="3" t="s">
        <v>63</v>
      </c>
      <c r="J33" s="103">
        <v>40455</v>
      </c>
      <c r="K33" s="3" t="s">
        <v>101</v>
      </c>
      <c r="L33" s="103">
        <v>40182</v>
      </c>
      <c r="M33" s="3">
        <v>4936</v>
      </c>
      <c r="N33" s="3">
        <v>17.100000000000001</v>
      </c>
      <c r="O33" s="3"/>
      <c r="P33" s="3"/>
      <c r="Q33" s="111" t="s">
        <v>328</v>
      </c>
      <c r="S33" s="37" t="s">
        <v>176</v>
      </c>
      <c r="T33" s="37">
        <v>3254735.7109619044</v>
      </c>
      <c r="U33" s="37">
        <v>1911786.4551066663</v>
      </c>
    </row>
    <row r="34" spans="1:21">
      <c r="A34" s="37" t="s">
        <v>329</v>
      </c>
      <c r="B34" s="37">
        <v>43</v>
      </c>
      <c r="C34" s="37">
        <v>0</v>
      </c>
      <c r="D34" s="37">
        <v>0</v>
      </c>
      <c r="E34" s="3">
        <v>5864</v>
      </c>
      <c r="F34" s="3" t="s">
        <v>329</v>
      </c>
      <c r="G34" s="3" t="s">
        <v>306</v>
      </c>
      <c r="H34" s="3" t="s">
        <v>42</v>
      </c>
      <c r="I34" s="3" t="s">
        <v>63</v>
      </c>
      <c r="J34" s="103">
        <v>41164</v>
      </c>
      <c r="K34" s="3" t="s">
        <v>101</v>
      </c>
      <c r="L34" s="103">
        <v>41256</v>
      </c>
      <c r="M34" s="3">
        <v>5864</v>
      </c>
      <c r="N34" s="3">
        <v>16.600000000000001</v>
      </c>
      <c r="O34" s="3"/>
      <c r="P34" s="3"/>
      <c r="Q34" s="37">
        <v>116</v>
      </c>
      <c r="S34" s="37" t="s">
        <v>177</v>
      </c>
      <c r="T34" s="37">
        <v>7</v>
      </c>
      <c r="U34" s="37">
        <v>6</v>
      </c>
    </row>
    <row r="35" spans="1:21">
      <c r="A35" s="37" t="s">
        <v>330</v>
      </c>
      <c r="B35" s="37">
        <v>44</v>
      </c>
      <c r="C35" s="37">
        <v>0</v>
      </c>
      <c r="D35" s="37">
        <v>0</v>
      </c>
      <c r="E35" s="3"/>
      <c r="F35" s="3" t="s">
        <v>330</v>
      </c>
      <c r="G35" s="3" t="s">
        <v>298</v>
      </c>
      <c r="H35" s="3" t="s">
        <v>42</v>
      </c>
      <c r="I35" s="3" t="s">
        <v>63</v>
      </c>
      <c r="J35" s="103">
        <v>41164</v>
      </c>
      <c r="K35" s="3" t="s">
        <v>101</v>
      </c>
      <c r="L35" s="103">
        <v>41256</v>
      </c>
      <c r="M35" s="3">
        <v>5864</v>
      </c>
      <c r="N35" s="3">
        <v>15.4</v>
      </c>
      <c r="O35" s="3"/>
      <c r="P35" s="3"/>
      <c r="Q35" s="37">
        <v>94</v>
      </c>
      <c r="S35" s="37" t="s">
        <v>178</v>
      </c>
      <c r="T35" s="37">
        <v>0</v>
      </c>
    </row>
    <row r="36" spans="1:21">
      <c r="A36" s="37" t="s">
        <v>331</v>
      </c>
      <c r="B36" s="37">
        <v>45</v>
      </c>
      <c r="C36" s="112">
        <v>30340.14</v>
      </c>
      <c r="D36" s="37">
        <v>26513.402000000002</v>
      </c>
      <c r="E36" s="3">
        <v>5867</v>
      </c>
      <c r="F36" s="3" t="s">
        <v>331</v>
      </c>
      <c r="G36" s="3" t="s">
        <v>332</v>
      </c>
      <c r="H36" s="3" t="s">
        <v>333</v>
      </c>
      <c r="I36" s="3" t="s">
        <v>63</v>
      </c>
      <c r="J36" s="103">
        <v>41165</v>
      </c>
      <c r="K36" s="3" t="s">
        <v>101</v>
      </c>
      <c r="L36" s="103">
        <v>41256</v>
      </c>
      <c r="M36" s="3">
        <v>5653</v>
      </c>
      <c r="N36" s="3">
        <v>16.5</v>
      </c>
      <c r="O36" s="3"/>
      <c r="P36" s="3"/>
      <c r="Q36" s="37">
        <v>124</v>
      </c>
      <c r="S36" s="37" t="s">
        <v>179</v>
      </c>
      <c r="T36" s="37">
        <v>11</v>
      </c>
    </row>
    <row r="37" spans="1:21">
      <c r="B37" s="37" t="s">
        <v>172</v>
      </c>
      <c r="C37" s="37">
        <f>AVERAGE(C30:C35)</f>
        <v>1446.6433333333334</v>
      </c>
      <c r="D37" s="37">
        <f>AVERAGE(D30:D35)</f>
        <v>878.86166666666668</v>
      </c>
      <c r="E37" s="3"/>
      <c r="F37" s="3"/>
      <c r="G37" s="3"/>
      <c r="H37" s="3"/>
      <c r="I37" s="3"/>
      <c r="J37" s="103"/>
      <c r="K37" s="3"/>
      <c r="L37" s="103"/>
      <c r="M37" s="3"/>
      <c r="N37" s="3"/>
      <c r="O37" s="3"/>
      <c r="P37" s="3"/>
      <c r="S37" s="37" t="s">
        <v>180</v>
      </c>
      <c r="T37" s="37">
        <v>0.77100625098694309</v>
      </c>
    </row>
    <row r="38" spans="1:21">
      <c r="B38" s="98" t="s">
        <v>173</v>
      </c>
      <c r="C38" s="37">
        <f>STDEV(C30:C35)/SQRT(6)</f>
        <v>564.4741587097775</v>
      </c>
      <c r="D38" s="37">
        <f>STDEV(D30:D35)/SQRT(6)</f>
        <v>311.40201204045621</v>
      </c>
      <c r="E38" s="3"/>
      <c r="F38" s="3"/>
      <c r="G38" s="3"/>
      <c r="H38" s="3"/>
      <c r="I38" s="3"/>
      <c r="J38" s="103"/>
      <c r="K38" s="3"/>
      <c r="L38" s="103"/>
      <c r="M38" s="3"/>
      <c r="N38" s="3"/>
      <c r="O38" s="3"/>
      <c r="P38" s="3"/>
      <c r="S38" s="37" t="s">
        <v>181</v>
      </c>
      <c r="T38" s="37">
        <v>0.22847255708826919</v>
      </c>
    </row>
    <row r="39" spans="1:21">
      <c r="E39" s="3"/>
      <c r="F39" s="3"/>
      <c r="G39" s="3"/>
      <c r="H39" s="3"/>
      <c r="I39" s="3"/>
      <c r="J39" s="103"/>
      <c r="K39" s="3"/>
      <c r="L39" s="103"/>
      <c r="M39" s="3"/>
      <c r="N39" s="3"/>
      <c r="O39" s="3"/>
      <c r="P39" s="3"/>
      <c r="S39" s="37" t="s">
        <v>182</v>
      </c>
      <c r="T39" s="37">
        <v>1.7958848187040437</v>
      </c>
    </row>
    <row r="40" spans="1:21">
      <c r="A40" s="37" t="s">
        <v>334</v>
      </c>
      <c r="B40" s="37">
        <v>38</v>
      </c>
      <c r="C40" s="37">
        <v>870.26</v>
      </c>
      <c r="D40" s="37">
        <v>574.40333333333331</v>
      </c>
      <c r="E40" s="3">
        <v>5853</v>
      </c>
      <c r="F40" s="3" t="s">
        <v>334</v>
      </c>
      <c r="G40" s="3" t="s">
        <v>288</v>
      </c>
      <c r="H40" s="3" t="s">
        <v>27</v>
      </c>
      <c r="I40" s="3" t="s">
        <v>63</v>
      </c>
      <c r="J40" s="103">
        <v>41157</v>
      </c>
      <c r="K40" s="3" t="s">
        <v>101</v>
      </c>
      <c r="L40" s="103">
        <v>41250</v>
      </c>
      <c r="M40" s="3">
        <v>5714</v>
      </c>
      <c r="N40" s="3">
        <v>17.100000000000001</v>
      </c>
      <c r="O40" s="3"/>
      <c r="P40" s="3"/>
      <c r="Q40" s="113">
        <v>110</v>
      </c>
      <c r="S40" s="37" t="s">
        <v>183</v>
      </c>
      <c r="T40" s="37">
        <v>0.45694511417653838</v>
      </c>
    </row>
    <row r="41" spans="1:21" ht="16.5" thickBot="1">
      <c r="A41" s="37" t="s">
        <v>335</v>
      </c>
      <c r="B41" s="37">
        <v>39</v>
      </c>
      <c r="C41" s="37">
        <v>729.88</v>
      </c>
      <c r="D41" s="37">
        <v>549.76</v>
      </c>
      <c r="E41" s="3"/>
      <c r="F41" s="3" t="s">
        <v>335</v>
      </c>
      <c r="G41" s="3" t="s">
        <v>293</v>
      </c>
      <c r="H41" s="3" t="s">
        <v>27</v>
      </c>
      <c r="I41" s="3" t="s">
        <v>63</v>
      </c>
      <c r="J41" s="103">
        <v>41157</v>
      </c>
      <c r="K41" s="3" t="s">
        <v>101</v>
      </c>
      <c r="L41" s="103">
        <v>41250</v>
      </c>
      <c r="M41" s="3">
        <v>5714</v>
      </c>
      <c r="N41" s="3">
        <v>18.3</v>
      </c>
      <c r="O41" s="3"/>
      <c r="P41" s="3"/>
      <c r="Q41" s="113">
        <v>110</v>
      </c>
      <c r="S41" s="94" t="s">
        <v>184</v>
      </c>
      <c r="T41" s="94">
        <v>2.2009851600916384</v>
      </c>
      <c r="U41" s="94"/>
    </row>
    <row r="42" spans="1:21">
      <c r="A42" s="37" t="s">
        <v>336</v>
      </c>
      <c r="B42" s="37">
        <v>41</v>
      </c>
      <c r="C42" s="37">
        <v>1600.14</v>
      </c>
      <c r="D42" s="37">
        <v>682.68999999999994</v>
      </c>
      <c r="E42" s="3"/>
      <c r="F42" s="3" t="s">
        <v>336</v>
      </c>
      <c r="G42" s="3" t="s">
        <v>306</v>
      </c>
      <c r="H42" s="3" t="s">
        <v>27</v>
      </c>
      <c r="I42" s="3" t="s">
        <v>63</v>
      </c>
      <c r="J42" s="103">
        <v>41157</v>
      </c>
      <c r="K42" s="3" t="s">
        <v>101</v>
      </c>
      <c r="L42" s="103">
        <v>41250</v>
      </c>
      <c r="M42" s="3">
        <v>5714</v>
      </c>
      <c r="N42" s="3">
        <v>20.3</v>
      </c>
      <c r="O42" s="3"/>
      <c r="P42" s="3"/>
      <c r="Q42" s="113">
        <v>115</v>
      </c>
    </row>
    <row r="43" spans="1:21">
      <c r="A43" s="37" t="s">
        <v>337</v>
      </c>
      <c r="B43" s="37">
        <v>42</v>
      </c>
      <c r="C43" s="37">
        <v>4527.97</v>
      </c>
      <c r="D43" s="37">
        <v>2623.59</v>
      </c>
      <c r="E43" s="3"/>
      <c r="F43" s="3" t="s">
        <v>337</v>
      </c>
      <c r="G43" s="3" t="s">
        <v>298</v>
      </c>
      <c r="H43" s="3" t="s">
        <v>27</v>
      </c>
      <c r="I43" s="3" t="s">
        <v>63</v>
      </c>
      <c r="J43" s="103">
        <v>41157</v>
      </c>
      <c r="K43" s="3" t="s">
        <v>101</v>
      </c>
      <c r="L43" s="103">
        <v>41250</v>
      </c>
      <c r="M43" s="3">
        <v>5714</v>
      </c>
      <c r="N43" s="3">
        <v>19.5</v>
      </c>
      <c r="O43" s="3"/>
      <c r="P43" s="3"/>
      <c r="Q43" s="3">
        <v>116</v>
      </c>
    </row>
    <row r="44" spans="1:21">
      <c r="A44" s="37" t="s">
        <v>338</v>
      </c>
      <c r="B44" s="37">
        <v>32</v>
      </c>
      <c r="C44" s="37">
        <v>2021.29</v>
      </c>
      <c r="D44" s="37">
        <v>1082.682</v>
      </c>
      <c r="E44" s="3">
        <v>5026</v>
      </c>
      <c r="F44" s="3" t="s">
        <v>338</v>
      </c>
      <c r="G44" s="3" t="s">
        <v>302</v>
      </c>
      <c r="H44" s="3" t="s">
        <v>321</v>
      </c>
      <c r="I44" s="3" t="s">
        <v>63</v>
      </c>
      <c r="J44" s="103">
        <v>40443</v>
      </c>
      <c r="K44" s="3" t="s">
        <v>101</v>
      </c>
      <c r="L44" s="103">
        <v>40535</v>
      </c>
      <c r="M44" s="3">
        <v>4756</v>
      </c>
      <c r="N44" s="3"/>
      <c r="O44" s="3"/>
      <c r="P44" s="3"/>
      <c r="Q44" s="3"/>
      <c r="S44" s="37" t="s">
        <v>175</v>
      </c>
    </row>
    <row r="45" spans="1:21">
      <c r="A45" s="37" t="s">
        <v>339</v>
      </c>
      <c r="B45" s="37">
        <v>33</v>
      </c>
      <c r="C45" s="37">
        <v>393.4</v>
      </c>
      <c r="D45" s="37">
        <v>4292.6959999999999</v>
      </c>
      <c r="E45" s="3"/>
      <c r="F45" s="3" t="s">
        <v>339</v>
      </c>
      <c r="G45" s="3" t="s">
        <v>306</v>
      </c>
      <c r="H45" s="3" t="s">
        <v>321</v>
      </c>
      <c r="I45" s="3" t="s">
        <v>63</v>
      </c>
      <c r="J45" s="103">
        <v>40443</v>
      </c>
      <c r="K45" s="3" t="s">
        <v>101</v>
      </c>
      <c r="L45" s="103">
        <v>40535</v>
      </c>
      <c r="M45" s="3">
        <v>4756</v>
      </c>
      <c r="N45" s="3"/>
      <c r="O45" s="3"/>
      <c r="P45" s="3"/>
      <c r="Q45" s="3"/>
      <c r="S45" s="37" t="s">
        <v>211</v>
      </c>
      <c r="T45" s="37">
        <v>2129.1442857142856</v>
      </c>
    </row>
    <row r="46" spans="1:21">
      <c r="A46" s="37" t="s">
        <v>340</v>
      </c>
      <c r="B46" s="37">
        <v>34</v>
      </c>
      <c r="C46" s="37">
        <v>4761.07</v>
      </c>
      <c r="D46" s="37">
        <v>2936.9340000000002</v>
      </c>
      <c r="E46" s="3"/>
      <c r="F46" s="3" t="s">
        <v>340</v>
      </c>
      <c r="G46" s="3" t="s">
        <v>298</v>
      </c>
      <c r="H46" s="3" t="s">
        <v>321</v>
      </c>
      <c r="I46" s="3" t="s">
        <v>63</v>
      </c>
      <c r="J46" s="103">
        <v>40443</v>
      </c>
      <c r="K46" s="3" t="s">
        <v>101</v>
      </c>
      <c r="L46" s="103">
        <v>40535</v>
      </c>
      <c r="M46" s="3">
        <v>4756</v>
      </c>
      <c r="N46" s="3"/>
      <c r="O46" s="3"/>
      <c r="P46" s="3"/>
      <c r="Q46" s="3"/>
      <c r="S46" s="37" t="s">
        <v>212</v>
      </c>
      <c r="T46" s="37">
        <v>1446.6433333333334</v>
      </c>
    </row>
    <row r="47" spans="1:21">
      <c r="A47" s="37" t="s">
        <v>341</v>
      </c>
      <c r="B47" s="37">
        <v>40</v>
      </c>
      <c r="C47" s="112">
        <v>13121.51</v>
      </c>
      <c r="D47" s="37">
        <v>7596.1280000000015</v>
      </c>
      <c r="E47" s="3"/>
      <c r="F47" s="3" t="s">
        <v>341</v>
      </c>
      <c r="G47" s="3" t="s">
        <v>302</v>
      </c>
      <c r="H47" s="3" t="s">
        <v>27</v>
      </c>
      <c r="I47" s="3" t="s">
        <v>63</v>
      </c>
      <c r="J47" s="103">
        <v>41157</v>
      </c>
      <c r="K47" s="3" t="s">
        <v>101</v>
      </c>
      <c r="L47" s="103">
        <v>41250</v>
      </c>
      <c r="M47" s="3">
        <v>5714</v>
      </c>
      <c r="N47" s="3">
        <v>19.3</v>
      </c>
      <c r="O47" s="3"/>
      <c r="P47" s="3"/>
      <c r="Q47" s="3">
        <v>114</v>
      </c>
      <c r="S47" s="37" t="s">
        <v>271</v>
      </c>
    </row>
    <row r="48" spans="1:21">
      <c r="B48" s="37" t="s">
        <v>172</v>
      </c>
      <c r="C48" s="37">
        <f>AVERAGE(C40:C46)</f>
        <v>2129.1442857142856</v>
      </c>
      <c r="D48" s="37">
        <f>AVERAGE(D40:D46)</f>
        <v>1820.3936190476193</v>
      </c>
      <c r="S48" s="37" t="s">
        <v>211</v>
      </c>
      <c r="T48" s="37">
        <f>_xlfn.STDEV.P(C40:C46)</f>
        <v>1670.2614964546044</v>
      </c>
    </row>
    <row r="49" spans="2:21">
      <c r="B49" s="98" t="s">
        <v>173</v>
      </c>
      <c r="C49" s="37">
        <f>STDEV(C40:C46)/SQRT(8)</f>
        <v>637.84164482278675</v>
      </c>
      <c r="D49" s="37">
        <f>STDEV(D40:D46)/SQRT(8)</f>
        <v>520.6097277703052</v>
      </c>
      <c r="S49" s="37" t="s">
        <v>212</v>
      </c>
      <c r="T49" s="37">
        <f>_xlfn.STDEV.P(C30:C35)</f>
        <v>1262.2025904170673</v>
      </c>
    </row>
    <row r="50" spans="2:21">
      <c r="S50" s="37" t="s">
        <v>173</v>
      </c>
    </row>
    <row r="51" spans="2:21">
      <c r="S51" s="37" t="s">
        <v>211</v>
      </c>
      <c r="T51" s="37">
        <v>564.4741587097775</v>
      </c>
    </row>
    <row r="52" spans="2:21">
      <c r="S52" s="37" t="s">
        <v>212</v>
      </c>
      <c r="T52" s="37">
        <v>637.84164482278675</v>
      </c>
    </row>
    <row r="57" spans="2:21">
      <c r="S57" t="s">
        <v>174</v>
      </c>
      <c r="T57"/>
      <c r="U57"/>
    </row>
    <row r="58" spans="2:21" ht="16.5" thickBot="1">
      <c r="S58"/>
      <c r="T58"/>
      <c r="U58"/>
    </row>
    <row r="59" spans="2:21">
      <c r="S59" s="76"/>
      <c r="T59" s="76" t="s">
        <v>358</v>
      </c>
      <c r="U59" s="76" t="s">
        <v>359</v>
      </c>
    </row>
    <row r="60" spans="2:21">
      <c r="S60" t="s">
        <v>175</v>
      </c>
      <c r="T60">
        <v>878.86166666666668</v>
      </c>
      <c r="U60">
        <v>1820.3936190476193</v>
      </c>
    </row>
    <row r="61" spans="2:21">
      <c r="S61" t="s">
        <v>176</v>
      </c>
      <c r="T61">
        <v>581827.27861706656</v>
      </c>
      <c r="U61">
        <v>2168275.909192571</v>
      </c>
    </row>
    <row r="62" spans="2:21">
      <c r="S62" t="s">
        <v>177</v>
      </c>
      <c r="T62">
        <v>6</v>
      </c>
      <c r="U62">
        <v>7</v>
      </c>
    </row>
    <row r="63" spans="2:21">
      <c r="S63" t="s">
        <v>178</v>
      </c>
      <c r="T63">
        <v>0</v>
      </c>
      <c r="U63"/>
    </row>
    <row r="64" spans="2:21">
      <c r="S64" t="s">
        <v>179</v>
      </c>
      <c r="T64">
        <v>9</v>
      </c>
      <c r="U64"/>
    </row>
    <row r="65" spans="19:21">
      <c r="S65" t="s">
        <v>180</v>
      </c>
      <c r="T65">
        <v>-1.476334180762827</v>
      </c>
      <c r="U65"/>
    </row>
    <row r="66" spans="19:21">
      <c r="S66" t="s">
        <v>181</v>
      </c>
      <c r="T66">
        <v>8.6982292082147236E-2</v>
      </c>
      <c r="U66"/>
    </row>
    <row r="67" spans="19:21">
      <c r="S67" t="s">
        <v>182</v>
      </c>
      <c r="T67">
        <v>1.8331129326562374</v>
      </c>
      <c r="U67"/>
    </row>
    <row r="68" spans="19:21">
      <c r="S68" t="s">
        <v>183</v>
      </c>
      <c r="T68">
        <v>0.17396458416429447</v>
      </c>
      <c r="U68"/>
    </row>
    <row r="69" spans="19:21" ht="16.5" thickBot="1">
      <c r="S69" s="75" t="s">
        <v>184</v>
      </c>
      <c r="T69" s="75">
        <v>2.2621571627982053</v>
      </c>
      <c r="U69" s="7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156"/>
  <sheetViews>
    <sheetView topLeftCell="A129" workbookViewId="0">
      <selection activeCell="J3" sqref="J3"/>
    </sheetView>
  </sheetViews>
  <sheetFormatPr defaultColWidth="8.875" defaultRowHeight="15.75"/>
  <sheetData>
    <row r="1" spans="1:24" ht="18.75">
      <c r="A1" s="119" t="s">
        <v>369</v>
      </c>
      <c r="B1" s="37"/>
      <c r="C1" s="37"/>
      <c r="D1" s="37"/>
      <c r="E1" s="37"/>
      <c r="F1" s="37"/>
      <c r="G1" s="37"/>
      <c r="H1" s="37"/>
      <c r="I1" s="37"/>
      <c r="J1" s="37"/>
      <c r="K1" s="114"/>
      <c r="L1" s="37"/>
      <c r="M1" s="37"/>
    </row>
    <row r="2" spans="1:24" ht="18.75">
      <c r="A2" s="119" t="s">
        <v>370</v>
      </c>
      <c r="B2" s="37"/>
      <c r="C2" s="37"/>
      <c r="D2" s="37"/>
      <c r="E2" s="37"/>
      <c r="F2" s="114"/>
      <c r="G2" s="114"/>
      <c r="H2" s="114"/>
      <c r="I2" s="114"/>
      <c r="J2" s="114" t="s">
        <v>544</v>
      </c>
      <c r="K2" s="114"/>
      <c r="L2" s="37"/>
      <c r="M2" s="37"/>
      <c r="Q2" s="117" t="s">
        <v>455</v>
      </c>
    </row>
    <row r="3" spans="1:24">
      <c r="A3" s="120" t="s">
        <v>279</v>
      </c>
      <c r="B3" s="120" t="s">
        <v>280</v>
      </c>
      <c r="C3" s="120" t="s">
        <v>281</v>
      </c>
      <c r="D3" s="120" t="s">
        <v>5</v>
      </c>
      <c r="E3" s="120" t="s">
        <v>371</v>
      </c>
      <c r="F3" s="121" t="s">
        <v>372</v>
      </c>
      <c r="G3" s="122" t="s">
        <v>373</v>
      </c>
      <c r="H3" s="122" t="s">
        <v>374</v>
      </c>
      <c r="I3" s="122" t="s">
        <v>375</v>
      </c>
      <c r="J3" s="122" t="s">
        <v>376</v>
      </c>
      <c r="K3" s="123" t="s">
        <v>377</v>
      </c>
      <c r="L3" s="37"/>
      <c r="M3" s="33" t="s">
        <v>378</v>
      </c>
      <c r="Q3" t="s">
        <v>174</v>
      </c>
      <c r="V3" t="s">
        <v>174</v>
      </c>
    </row>
    <row r="4" spans="1:24" ht="16.5" thickBot="1">
      <c r="A4" s="3" t="s">
        <v>299</v>
      </c>
      <c r="B4" s="3" t="s">
        <v>288</v>
      </c>
      <c r="C4" s="3" t="s">
        <v>289</v>
      </c>
      <c r="D4" s="3" t="s">
        <v>63</v>
      </c>
      <c r="E4" s="3" t="s">
        <v>101</v>
      </c>
      <c r="F4" s="124">
        <v>295.90699999999998</v>
      </c>
      <c r="G4" s="125">
        <v>114.05699999999999</v>
      </c>
      <c r="H4" s="125">
        <v>89.414000000000001</v>
      </c>
      <c r="I4" s="125">
        <v>473.91399999999999</v>
      </c>
      <c r="J4" s="125">
        <f t="shared" ref="J4:J29" si="0">I4-G4</f>
        <v>359.85699999999997</v>
      </c>
      <c r="K4" s="114">
        <f>1.43*J4-0.14*LN(H4)*J4-8.99</f>
        <v>279.23429102956561</v>
      </c>
      <c r="L4" s="37"/>
      <c r="M4" s="114">
        <f>J4-K4</f>
        <v>80.62270897043436</v>
      </c>
      <c r="Q4" s="117" t="s">
        <v>454</v>
      </c>
      <c r="V4" s="117" t="s">
        <v>456</v>
      </c>
    </row>
    <row r="5" spans="1:24">
      <c r="A5" s="3" t="s">
        <v>300</v>
      </c>
      <c r="B5" s="3" t="s">
        <v>293</v>
      </c>
      <c r="C5" s="3" t="s">
        <v>289</v>
      </c>
      <c r="D5" s="3" t="s">
        <v>63</v>
      </c>
      <c r="E5" s="3" t="s">
        <v>101</v>
      </c>
      <c r="F5" s="124">
        <v>227.51499999999999</v>
      </c>
      <c r="G5" s="125">
        <v>90.378</v>
      </c>
      <c r="H5" s="125">
        <v>76.19</v>
      </c>
      <c r="I5" s="125">
        <v>421.06099999999998</v>
      </c>
      <c r="J5" s="125">
        <f t="shared" si="0"/>
        <v>330.68299999999999</v>
      </c>
      <c r="K5" s="114">
        <f t="shared" ref="K5:K29" si="1">1.43*J5-0.14*LN(H5)*J5-8.99</f>
        <v>263.27711033991397</v>
      </c>
      <c r="L5" s="37"/>
      <c r="M5" s="114">
        <f t="shared" ref="M5:M29" si="2">J5-K5</f>
        <v>67.405889660086018</v>
      </c>
      <c r="Q5" s="76"/>
      <c r="R5" s="76" t="s">
        <v>358</v>
      </c>
      <c r="S5" s="76" t="s">
        <v>359</v>
      </c>
      <c r="V5" s="76"/>
      <c r="W5" s="76" t="s">
        <v>358</v>
      </c>
      <c r="X5" s="76" t="s">
        <v>359</v>
      </c>
    </row>
    <row r="6" spans="1:24">
      <c r="A6" s="3" t="s">
        <v>301</v>
      </c>
      <c r="B6" s="3" t="s">
        <v>302</v>
      </c>
      <c r="C6" s="3" t="s">
        <v>289</v>
      </c>
      <c r="D6" s="3" t="s">
        <v>63</v>
      </c>
      <c r="E6" s="3" t="s">
        <v>101</v>
      </c>
      <c r="F6" s="124">
        <v>213.55199999999999</v>
      </c>
      <c r="G6" s="125">
        <v>87.197999999999993</v>
      </c>
      <c r="H6" s="125">
        <v>86.364000000000004</v>
      </c>
      <c r="I6" s="125">
        <v>412.63499999999999</v>
      </c>
      <c r="J6" s="125">
        <f t="shared" si="0"/>
        <v>325.43700000000001</v>
      </c>
      <c r="K6" s="114">
        <f t="shared" si="1"/>
        <v>253.24715766570097</v>
      </c>
      <c r="L6" s="37"/>
      <c r="M6" s="114">
        <f t="shared" si="2"/>
        <v>72.189842334299044</v>
      </c>
      <c r="Q6" t="s">
        <v>175</v>
      </c>
      <c r="R6">
        <v>70.028762161187075</v>
      </c>
      <c r="S6">
        <v>55.178903529233722</v>
      </c>
      <c r="V6" t="s">
        <v>175</v>
      </c>
      <c r="W6">
        <v>57.038381307049114</v>
      </c>
      <c r="X6">
        <v>36.751297455624588</v>
      </c>
    </row>
    <row r="7" spans="1:24">
      <c r="A7" s="3" t="s">
        <v>303</v>
      </c>
      <c r="B7" s="3" t="s">
        <v>288</v>
      </c>
      <c r="C7" s="3" t="s">
        <v>289</v>
      </c>
      <c r="D7" s="3" t="s">
        <v>63</v>
      </c>
      <c r="E7" s="3" t="s">
        <v>101</v>
      </c>
      <c r="F7" s="124">
        <v>197.15299999999999</v>
      </c>
      <c r="G7" s="125">
        <v>87.272999999999996</v>
      </c>
      <c r="H7" s="125">
        <v>69.373999999999995</v>
      </c>
      <c r="I7" s="125">
        <v>357.95499999999998</v>
      </c>
      <c r="J7" s="125">
        <f t="shared" si="0"/>
        <v>270.68200000000002</v>
      </c>
      <c r="K7" s="114">
        <f t="shared" si="1"/>
        <v>217.42691182387171</v>
      </c>
      <c r="L7" s="37"/>
      <c r="M7" s="114">
        <f t="shared" si="2"/>
        <v>53.255088176128311</v>
      </c>
      <c r="Q7" t="s">
        <v>176</v>
      </c>
      <c r="R7">
        <v>404.49460474169871</v>
      </c>
      <c r="S7">
        <v>993.25974778880641</v>
      </c>
      <c r="V7" t="s">
        <v>176</v>
      </c>
      <c r="W7">
        <v>297.99147828911663</v>
      </c>
      <c r="X7">
        <v>115.18965334677641</v>
      </c>
    </row>
    <row r="8" spans="1:24">
      <c r="A8" s="3" t="s">
        <v>307</v>
      </c>
      <c r="B8" s="3" t="s">
        <v>293</v>
      </c>
      <c r="C8" s="3" t="s">
        <v>289</v>
      </c>
      <c r="D8" s="3" t="s">
        <v>63</v>
      </c>
      <c r="E8" s="3" t="s">
        <v>101</v>
      </c>
      <c r="F8" s="124">
        <v>248.56899999999999</v>
      </c>
      <c r="G8" s="125">
        <v>104.661</v>
      </c>
      <c r="H8" s="125">
        <v>67.796999999999997</v>
      </c>
      <c r="I8" s="125">
        <v>378.04700000000003</v>
      </c>
      <c r="J8" s="125">
        <f t="shared" si="0"/>
        <v>273.38600000000002</v>
      </c>
      <c r="K8" s="114">
        <f t="shared" si="1"/>
        <v>220.56880346719734</v>
      </c>
      <c r="L8" s="37"/>
      <c r="M8" s="114">
        <f t="shared" si="2"/>
        <v>52.817196532802683</v>
      </c>
      <c r="Q8" t="s">
        <v>177</v>
      </c>
      <c r="R8">
        <v>26</v>
      </c>
      <c r="S8">
        <v>29</v>
      </c>
      <c r="V8" t="s">
        <v>177</v>
      </c>
      <c r="W8">
        <v>11</v>
      </c>
      <c r="X8">
        <v>24</v>
      </c>
    </row>
    <row r="9" spans="1:24">
      <c r="A9" s="3" t="s">
        <v>379</v>
      </c>
      <c r="B9" s="3" t="s">
        <v>302</v>
      </c>
      <c r="C9" s="3" t="s">
        <v>289</v>
      </c>
      <c r="D9" s="3" t="s">
        <v>63</v>
      </c>
      <c r="E9" s="3" t="s">
        <v>101</v>
      </c>
      <c r="F9" s="124">
        <v>211.636</v>
      </c>
      <c r="G9" s="125">
        <v>80.465999999999994</v>
      </c>
      <c r="H9" s="125">
        <v>66.631</v>
      </c>
      <c r="I9" s="125">
        <v>246.59100000000001</v>
      </c>
      <c r="J9" s="125">
        <f t="shared" si="0"/>
        <v>166.125</v>
      </c>
      <c r="K9" s="114">
        <f t="shared" si="1"/>
        <v>130.90655524333414</v>
      </c>
      <c r="L9" s="37"/>
      <c r="M9" s="114">
        <f t="shared" si="2"/>
        <v>35.21844475666586</v>
      </c>
      <c r="Q9" t="s">
        <v>178</v>
      </c>
      <c r="R9">
        <v>0</v>
      </c>
      <c r="V9" t="s">
        <v>178</v>
      </c>
      <c r="W9">
        <v>0</v>
      </c>
    </row>
    <row r="10" spans="1:24">
      <c r="A10" s="3" t="s">
        <v>305</v>
      </c>
      <c r="B10" s="3" t="s">
        <v>306</v>
      </c>
      <c r="C10" s="3" t="s">
        <v>289</v>
      </c>
      <c r="D10" s="3" t="s">
        <v>63</v>
      </c>
      <c r="E10" s="3" t="s">
        <v>101</v>
      </c>
      <c r="F10" s="124">
        <v>219.98599999999999</v>
      </c>
      <c r="G10" s="125">
        <v>101.77499999999999</v>
      </c>
      <c r="H10" s="125">
        <v>68.103999999999999</v>
      </c>
      <c r="I10" s="125">
        <v>401.20400000000001</v>
      </c>
      <c r="J10" s="125">
        <f t="shared" si="0"/>
        <v>299.42900000000003</v>
      </c>
      <c r="K10" s="114">
        <f t="shared" si="1"/>
        <v>242.24738977329585</v>
      </c>
      <c r="L10" s="37"/>
      <c r="M10" s="114">
        <f t="shared" si="2"/>
        <v>57.18161022670418</v>
      </c>
      <c r="Q10" t="s">
        <v>179</v>
      </c>
      <c r="R10">
        <v>48</v>
      </c>
      <c r="V10" t="s">
        <v>179</v>
      </c>
      <c r="W10">
        <v>14</v>
      </c>
    </row>
    <row r="11" spans="1:24">
      <c r="A11" s="3" t="s">
        <v>380</v>
      </c>
      <c r="B11" s="3" t="s">
        <v>298</v>
      </c>
      <c r="C11" s="3" t="s">
        <v>289</v>
      </c>
      <c r="D11" s="3" t="s">
        <v>63</v>
      </c>
      <c r="E11" s="3" t="s">
        <v>101</v>
      </c>
      <c r="F11" s="124">
        <v>238.27500000000001</v>
      </c>
      <c r="G11" s="125">
        <v>93.117000000000004</v>
      </c>
      <c r="H11" s="125">
        <v>74.143000000000001</v>
      </c>
      <c r="I11" s="125">
        <v>381.34699999999998</v>
      </c>
      <c r="J11" s="125">
        <f t="shared" si="0"/>
        <v>288.22999999999996</v>
      </c>
      <c r="K11" s="114">
        <f t="shared" si="1"/>
        <v>229.42250189259443</v>
      </c>
      <c r="L11" s="37"/>
      <c r="M11" s="114">
        <f t="shared" si="2"/>
        <v>58.807498107405536</v>
      </c>
      <c r="Q11" t="s">
        <v>180</v>
      </c>
      <c r="R11">
        <v>2.1041347473498804</v>
      </c>
      <c r="V11" t="s">
        <v>180</v>
      </c>
      <c r="W11">
        <v>3.5924802156583686</v>
      </c>
    </row>
    <row r="12" spans="1:24">
      <c r="A12" s="3" t="s">
        <v>381</v>
      </c>
      <c r="B12" s="3" t="s">
        <v>288</v>
      </c>
      <c r="C12" s="3" t="s">
        <v>289</v>
      </c>
      <c r="D12" s="3" t="s">
        <v>63</v>
      </c>
      <c r="E12" s="3" t="s">
        <v>101</v>
      </c>
      <c r="F12" s="124">
        <v>282.601</v>
      </c>
      <c r="G12" s="125">
        <v>87.123000000000005</v>
      </c>
      <c r="H12" s="125">
        <v>129.351</v>
      </c>
      <c r="I12" s="125">
        <v>476.38900000000001</v>
      </c>
      <c r="J12" s="125">
        <f t="shared" si="0"/>
        <v>389.26600000000002</v>
      </c>
      <c r="K12" s="114">
        <f t="shared" si="1"/>
        <v>282.66593522553126</v>
      </c>
      <c r="L12" s="37"/>
      <c r="M12" s="114">
        <f t="shared" si="2"/>
        <v>106.60006477446876</v>
      </c>
      <c r="Q12" t="s">
        <v>181</v>
      </c>
      <c r="R12">
        <v>2.0314917511846126E-2</v>
      </c>
      <c r="V12" t="s">
        <v>181</v>
      </c>
      <c r="W12">
        <v>1.471028264695353E-3</v>
      </c>
    </row>
    <row r="13" spans="1:24">
      <c r="A13" s="3" t="s">
        <v>382</v>
      </c>
      <c r="B13" s="3" t="s">
        <v>306</v>
      </c>
      <c r="C13" s="3" t="s">
        <v>289</v>
      </c>
      <c r="D13" s="3" t="s">
        <v>63</v>
      </c>
      <c r="E13" s="3" t="s">
        <v>101</v>
      </c>
      <c r="F13" s="124">
        <v>299.32900000000001</v>
      </c>
      <c r="G13" s="125">
        <v>80.021999999999991</v>
      </c>
      <c r="H13" s="125">
        <v>105.11499999999999</v>
      </c>
      <c r="I13" s="125">
        <v>403.62</v>
      </c>
      <c r="J13" s="125">
        <f t="shared" si="0"/>
        <v>323.59800000000001</v>
      </c>
      <c r="K13" s="114">
        <f t="shared" si="1"/>
        <v>242.86383219749703</v>
      </c>
      <c r="L13" s="37"/>
      <c r="M13" s="114">
        <f t="shared" si="2"/>
        <v>80.734167802502981</v>
      </c>
      <c r="Q13" t="s">
        <v>182</v>
      </c>
      <c r="R13">
        <v>1.6772241961243386</v>
      </c>
      <c r="V13" t="s">
        <v>182</v>
      </c>
      <c r="W13">
        <v>1.7613101357748921</v>
      </c>
    </row>
    <row r="14" spans="1:24">
      <c r="A14" s="3" t="s">
        <v>383</v>
      </c>
      <c r="B14" s="3" t="s">
        <v>302</v>
      </c>
      <c r="C14" s="3" t="s">
        <v>289</v>
      </c>
      <c r="D14" s="3" t="s">
        <v>63</v>
      </c>
      <c r="E14" s="3" t="s">
        <v>101</v>
      </c>
      <c r="F14" s="124">
        <v>212.15600000000001</v>
      </c>
      <c r="G14" s="125">
        <v>91.638000000000005</v>
      </c>
      <c r="H14" s="125">
        <v>94.429000000000002</v>
      </c>
      <c r="I14" s="125">
        <v>453.58600000000001</v>
      </c>
      <c r="J14" s="125">
        <f t="shared" si="0"/>
        <v>361.94799999999998</v>
      </c>
      <c r="K14" s="114">
        <f t="shared" si="1"/>
        <v>278.14380007094286</v>
      </c>
      <c r="L14" s="37"/>
      <c r="M14" s="114">
        <f t="shared" si="2"/>
        <v>83.80419992905712</v>
      </c>
      <c r="Q14" t="s">
        <v>183</v>
      </c>
      <c r="R14">
        <v>4.0629835023692253E-2</v>
      </c>
      <c r="V14" t="s">
        <v>183</v>
      </c>
      <c r="W14">
        <v>2.9420565293907059E-3</v>
      </c>
    </row>
    <row r="15" spans="1:24" ht="16.5" thickBot="1">
      <c r="A15" s="3" t="s">
        <v>384</v>
      </c>
      <c r="B15" s="3" t="s">
        <v>306</v>
      </c>
      <c r="C15" s="3" t="s">
        <v>289</v>
      </c>
      <c r="D15" s="3" t="s">
        <v>63</v>
      </c>
      <c r="E15" s="3" t="s">
        <v>101</v>
      </c>
      <c r="F15" s="124">
        <v>237.59100000000001</v>
      </c>
      <c r="G15" s="125">
        <v>84.09</v>
      </c>
      <c r="H15" s="125">
        <v>115.432</v>
      </c>
      <c r="I15" s="125">
        <v>482.57600000000002</v>
      </c>
      <c r="J15" s="125">
        <f t="shared" si="0"/>
        <v>398.48599999999999</v>
      </c>
      <c r="K15" s="114">
        <f t="shared" si="1"/>
        <v>295.92534028276094</v>
      </c>
      <c r="L15" s="37"/>
      <c r="M15" s="114">
        <f t="shared" si="2"/>
        <v>102.56065971723905</v>
      </c>
      <c r="Q15" s="75" t="s">
        <v>184</v>
      </c>
      <c r="R15" s="75">
        <v>2.0106347576242314</v>
      </c>
      <c r="S15" s="75"/>
      <c r="V15" s="75" t="s">
        <v>184</v>
      </c>
      <c r="W15" s="75">
        <v>2.1447866879178044</v>
      </c>
      <c r="X15" s="75"/>
    </row>
    <row r="16" spans="1:24">
      <c r="A16" s="3" t="s">
        <v>385</v>
      </c>
      <c r="B16" s="3" t="s">
        <v>306</v>
      </c>
      <c r="C16" s="3" t="s">
        <v>289</v>
      </c>
      <c r="D16" s="3" t="s">
        <v>63</v>
      </c>
      <c r="E16" s="3" t="s">
        <v>101</v>
      </c>
      <c r="F16" s="124">
        <v>239.09700000000001</v>
      </c>
      <c r="G16" s="125">
        <v>97.188000000000002</v>
      </c>
      <c r="H16" s="125">
        <v>84.399000000000001</v>
      </c>
      <c r="I16" s="125">
        <v>465.84199999999998</v>
      </c>
      <c r="J16" s="125">
        <f t="shared" si="0"/>
        <v>368.654</v>
      </c>
      <c r="K16" s="114">
        <f t="shared" si="1"/>
        <v>289.25927843317595</v>
      </c>
      <c r="L16" s="37"/>
      <c r="M16" s="114">
        <f t="shared" si="2"/>
        <v>79.394721566824046</v>
      </c>
    </row>
    <row r="17" spans="1:24">
      <c r="A17" s="106" t="s">
        <v>386</v>
      </c>
      <c r="B17" s="3" t="s">
        <v>288</v>
      </c>
      <c r="C17" s="3" t="s">
        <v>289</v>
      </c>
      <c r="D17" s="106" t="s">
        <v>63</v>
      </c>
      <c r="E17" s="3" t="s">
        <v>101</v>
      </c>
      <c r="F17" s="124">
        <v>250.13</v>
      </c>
      <c r="G17" s="125">
        <v>228.37199999999999</v>
      </c>
      <c r="H17" s="125">
        <v>97.662999999999997</v>
      </c>
      <c r="I17" s="125">
        <v>439.916</v>
      </c>
      <c r="J17" s="125">
        <f t="shared" si="0"/>
        <v>211.54400000000001</v>
      </c>
      <c r="K17" s="114">
        <f t="shared" si="1"/>
        <v>157.83080839325385</v>
      </c>
      <c r="L17" s="37"/>
      <c r="M17" s="114">
        <f t="shared" si="2"/>
        <v>53.713191606746165</v>
      </c>
    </row>
    <row r="18" spans="1:24">
      <c r="A18" s="106" t="s">
        <v>387</v>
      </c>
      <c r="B18" s="3" t="s">
        <v>306</v>
      </c>
      <c r="C18" s="3" t="s">
        <v>289</v>
      </c>
      <c r="D18" s="106" t="s">
        <v>63</v>
      </c>
      <c r="E18" s="3" t="s">
        <v>101</v>
      </c>
      <c r="F18" s="124">
        <v>216.071</v>
      </c>
      <c r="G18" s="125">
        <v>213.79500000000002</v>
      </c>
      <c r="H18" s="125">
        <v>138.48099999999999</v>
      </c>
      <c r="I18" s="125">
        <v>409.512</v>
      </c>
      <c r="J18" s="125">
        <f t="shared" si="0"/>
        <v>195.71699999999998</v>
      </c>
      <c r="K18" s="114">
        <f t="shared" si="1"/>
        <v>135.78134850183497</v>
      </c>
      <c r="L18" s="37"/>
      <c r="M18" s="114">
        <f t="shared" si="2"/>
        <v>59.935651498165015</v>
      </c>
      <c r="Q18" t="s">
        <v>174</v>
      </c>
      <c r="V18" t="s">
        <v>174</v>
      </c>
    </row>
    <row r="19" spans="1:24" ht="16.5" thickBot="1">
      <c r="A19" s="106" t="s">
        <v>388</v>
      </c>
      <c r="B19" s="126" t="s">
        <v>302</v>
      </c>
      <c r="C19" s="126" t="s">
        <v>289</v>
      </c>
      <c r="D19" s="106" t="s">
        <v>63</v>
      </c>
      <c r="E19" s="3" t="s">
        <v>101</v>
      </c>
      <c r="F19" s="124">
        <v>173.68899999999999</v>
      </c>
      <c r="G19" s="125">
        <v>165.25799999999998</v>
      </c>
      <c r="H19" s="125">
        <v>103.57899999999999</v>
      </c>
      <c r="I19" s="125">
        <v>375.92599999999999</v>
      </c>
      <c r="J19" s="125">
        <f t="shared" si="0"/>
        <v>210.66800000000001</v>
      </c>
      <c r="K19" s="114">
        <f t="shared" si="1"/>
        <v>155.40543847426713</v>
      </c>
      <c r="L19" s="37"/>
      <c r="M19" s="114">
        <f t="shared" si="2"/>
        <v>55.262561525732877</v>
      </c>
      <c r="Q19" s="117" t="s">
        <v>457</v>
      </c>
    </row>
    <row r="20" spans="1:24">
      <c r="A20" s="106" t="s">
        <v>389</v>
      </c>
      <c r="B20" s="126" t="s">
        <v>306</v>
      </c>
      <c r="C20" s="126" t="s">
        <v>289</v>
      </c>
      <c r="D20" s="106" t="s">
        <v>63</v>
      </c>
      <c r="E20" s="3" t="s">
        <v>101</v>
      </c>
      <c r="F20" s="124">
        <v>191.732</v>
      </c>
      <c r="G20" s="125">
        <v>228.29700000000003</v>
      </c>
      <c r="H20" s="125">
        <v>125.053</v>
      </c>
      <c r="I20" s="125">
        <v>412.399</v>
      </c>
      <c r="J20" s="125">
        <f t="shared" si="0"/>
        <v>184.10199999999998</v>
      </c>
      <c r="K20" s="114">
        <f t="shared" si="1"/>
        <v>129.81862382834782</v>
      </c>
      <c r="L20" s="37"/>
      <c r="M20" s="114">
        <f t="shared" si="2"/>
        <v>54.283376171652151</v>
      </c>
      <c r="Q20" s="76"/>
      <c r="R20" s="76" t="s">
        <v>358</v>
      </c>
      <c r="S20" s="76" t="s">
        <v>359</v>
      </c>
      <c r="V20" s="76"/>
      <c r="W20" s="76" t="s">
        <v>358</v>
      </c>
      <c r="X20" s="76" t="s">
        <v>359</v>
      </c>
    </row>
    <row r="21" spans="1:24">
      <c r="A21" s="3" t="s">
        <v>390</v>
      </c>
      <c r="B21" s="3" t="s">
        <v>302</v>
      </c>
      <c r="C21" s="3" t="s">
        <v>289</v>
      </c>
      <c r="D21" s="3" t="s">
        <v>63</v>
      </c>
      <c r="E21" s="3" t="s">
        <v>101</v>
      </c>
      <c r="F21" s="124">
        <v>260.315</v>
      </c>
      <c r="G21" s="125">
        <v>168.291</v>
      </c>
      <c r="H21" s="125">
        <v>98.953000000000003</v>
      </c>
      <c r="I21" s="125">
        <v>387.76900000000001</v>
      </c>
      <c r="J21" s="125">
        <f t="shared" si="0"/>
        <v>219.47800000000001</v>
      </c>
      <c r="K21" s="114">
        <f t="shared" si="1"/>
        <v>163.68425096597153</v>
      </c>
      <c r="L21" s="37"/>
      <c r="M21" s="114">
        <f t="shared" si="2"/>
        <v>55.79374903402848</v>
      </c>
      <c r="Q21" t="s">
        <v>175</v>
      </c>
      <c r="R21">
        <v>190.53680273978674</v>
      </c>
      <c r="S21">
        <v>227.09468881177497</v>
      </c>
      <c r="V21" t="s">
        <v>175</v>
      </c>
      <c r="W21">
        <v>145.85414787638135</v>
      </c>
      <c r="X21">
        <v>175.93734592706764</v>
      </c>
    </row>
    <row r="22" spans="1:24">
      <c r="A22" s="3" t="s">
        <v>391</v>
      </c>
      <c r="B22" s="3" t="s">
        <v>306</v>
      </c>
      <c r="C22" s="3" t="s">
        <v>289</v>
      </c>
      <c r="D22" s="3" t="s">
        <v>63</v>
      </c>
      <c r="E22" s="3" t="s">
        <v>101</v>
      </c>
      <c r="F22" s="124">
        <v>222.99799999999999</v>
      </c>
      <c r="G22" s="125">
        <v>160.15199999999999</v>
      </c>
      <c r="H22" s="125">
        <v>99.832999999999998</v>
      </c>
      <c r="I22" s="125">
        <v>354.596</v>
      </c>
      <c r="J22" s="125">
        <f t="shared" si="0"/>
        <v>194.44400000000002</v>
      </c>
      <c r="K22" s="114">
        <f t="shared" si="1"/>
        <v>143.74773937925852</v>
      </c>
      <c r="L22" s="37"/>
      <c r="M22" s="114">
        <f t="shared" si="2"/>
        <v>50.696260620741498</v>
      </c>
      <c r="Q22" t="s">
        <v>176</v>
      </c>
      <c r="R22">
        <v>4182.0043199959382</v>
      </c>
      <c r="S22">
        <v>1965.6258407020127</v>
      </c>
      <c r="V22" t="s">
        <v>176</v>
      </c>
      <c r="W22">
        <v>359.66819040514139</v>
      </c>
      <c r="X22">
        <v>4276.9350506458859</v>
      </c>
    </row>
    <row r="23" spans="1:24">
      <c r="A23" s="3" t="s">
        <v>324</v>
      </c>
      <c r="B23" s="3" t="s">
        <v>288</v>
      </c>
      <c r="C23" s="3" t="s">
        <v>289</v>
      </c>
      <c r="D23" s="3" t="s">
        <v>63</v>
      </c>
      <c r="E23" s="3" t="s">
        <v>101</v>
      </c>
      <c r="F23" s="127">
        <v>370.10300000000001</v>
      </c>
      <c r="G23" s="114">
        <v>125.45099999999999</v>
      </c>
      <c r="H23" s="114">
        <v>128.81899999999999</v>
      </c>
      <c r="I23" s="114">
        <v>504.08199999999999</v>
      </c>
      <c r="J23" s="114">
        <f t="shared" si="0"/>
        <v>378.63099999999997</v>
      </c>
      <c r="K23" s="114">
        <f t="shared" si="1"/>
        <v>274.91617000372571</v>
      </c>
      <c r="L23" s="37"/>
      <c r="M23" s="114">
        <f t="shared" si="2"/>
        <v>103.71482999627426</v>
      </c>
      <c r="Q23" t="s">
        <v>177</v>
      </c>
      <c r="R23">
        <v>6</v>
      </c>
      <c r="S23">
        <v>11</v>
      </c>
      <c r="V23" t="s">
        <v>177</v>
      </c>
      <c r="W23">
        <v>4</v>
      </c>
      <c r="X23">
        <v>12</v>
      </c>
    </row>
    <row r="24" spans="1:24">
      <c r="A24" s="3" t="s">
        <v>392</v>
      </c>
      <c r="B24" s="3" t="s">
        <v>293</v>
      </c>
      <c r="C24" s="3" t="s">
        <v>289</v>
      </c>
      <c r="D24" s="3" t="s">
        <v>63</v>
      </c>
      <c r="E24" s="3" t="s">
        <v>101</v>
      </c>
      <c r="F24" s="124">
        <v>398.79500000000002</v>
      </c>
      <c r="G24" s="125">
        <v>146.83500000000001</v>
      </c>
      <c r="H24" s="125">
        <v>132.50399999999999</v>
      </c>
      <c r="I24" s="125">
        <v>556.40599999999995</v>
      </c>
      <c r="J24" s="125">
        <f t="shared" si="0"/>
        <v>409.57099999999991</v>
      </c>
      <c r="K24" s="114">
        <f t="shared" si="1"/>
        <v>296.49844331528726</v>
      </c>
      <c r="L24" s="37"/>
      <c r="M24" s="114">
        <f t="shared" si="2"/>
        <v>113.07255668471265</v>
      </c>
      <c r="Q24" t="s">
        <v>178</v>
      </c>
      <c r="R24">
        <v>0</v>
      </c>
      <c r="V24" t="s">
        <v>178</v>
      </c>
      <c r="W24">
        <v>0</v>
      </c>
    </row>
    <row r="25" spans="1:24">
      <c r="A25" s="3" t="s">
        <v>325</v>
      </c>
      <c r="B25" s="3" t="s">
        <v>288</v>
      </c>
      <c r="C25" s="3" t="s">
        <v>289</v>
      </c>
      <c r="D25" s="3" t="s">
        <v>63</v>
      </c>
      <c r="E25" s="3" t="s">
        <v>101</v>
      </c>
      <c r="F25" s="124">
        <v>252.48500000000001</v>
      </c>
      <c r="G25" s="125">
        <v>63.668999999999997</v>
      </c>
      <c r="H25" s="125">
        <v>67.858999999999995</v>
      </c>
      <c r="I25" s="125">
        <v>374.92399999999998</v>
      </c>
      <c r="J25" s="125">
        <f t="shared" si="0"/>
        <v>311.255</v>
      </c>
      <c r="K25" s="114">
        <f t="shared" si="1"/>
        <v>252.32709739423149</v>
      </c>
      <c r="L25" s="37"/>
      <c r="M25" s="114">
        <f t="shared" si="2"/>
        <v>58.927902605768509</v>
      </c>
      <c r="Q25" t="s">
        <v>179</v>
      </c>
      <c r="R25">
        <v>8</v>
      </c>
      <c r="V25" t="s">
        <v>179</v>
      </c>
      <c r="W25">
        <v>14</v>
      </c>
    </row>
    <row r="26" spans="1:24">
      <c r="A26" s="3" t="s">
        <v>326</v>
      </c>
      <c r="B26" s="3" t="s">
        <v>293</v>
      </c>
      <c r="C26" s="3" t="s">
        <v>289</v>
      </c>
      <c r="D26" s="3" t="s">
        <v>63</v>
      </c>
      <c r="E26" s="3" t="s">
        <v>101</v>
      </c>
      <c r="F26" s="124">
        <v>296.15300000000002</v>
      </c>
      <c r="G26" s="125">
        <v>72.03</v>
      </c>
      <c r="H26" s="125">
        <v>88.308999999999997</v>
      </c>
      <c r="I26" s="125">
        <v>487.34800000000001</v>
      </c>
      <c r="J26" s="125">
        <f t="shared" si="0"/>
        <v>415.31799999999998</v>
      </c>
      <c r="K26" s="114">
        <f t="shared" si="1"/>
        <v>324.37833110526032</v>
      </c>
      <c r="L26" s="37"/>
      <c r="M26" s="114">
        <f t="shared" si="2"/>
        <v>90.939668894739668</v>
      </c>
      <c r="Q26" t="s">
        <v>180</v>
      </c>
      <c r="R26">
        <v>-1.2353923094693573</v>
      </c>
      <c r="V26" t="s">
        <v>180</v>
      </c>
      <c r="W26">
        <v>-1.4239567204995767</v>
      </c>
    </row>
    <row r="27" spans="1:24">
      <c r="A27" s="3" t="s">
        <v>327</v>
      </c>
      <c r="B27" s="3" t="s">
        <v>306</v>
      </c>
      <c r="C27" s="3" t="s">
        <v>289</v>
      </c>
      <c r="D27" s="3" t="s">
        <v>63</v>
      </c>
      <c r="E27" s="3" t="s">
        <v>101</v>
      </c>
      <c r="F27" s="124">
        <v>240.71199999999999</v>
      </c>
      <c r="G27" s="125">
        <v>86.679000000000002</v>
      </c>
      <c r="H27" s="125">
        <v>63.54</v>
      </c>
      <c r="I27" s="125">
        <v>415.52199999999999</v>
      </c>
      <c r="J27" s="125">
        <f t="shared" si="0"/>
        <v>328.84299999999996</v>
      </c>
      <c r="K27" s="114">
        <f t="shared" si="1"/>
        <v>270.12084059400831</v>
      </c>
      <c r="L27" s="37"/>
      <c r="M27" s="114">
        <f t="shared" si="2"/>
        <v>58.722159405991647</v>
      </c>
      <c r="Q27" t="s">
        <v>181</v>
      </c>
      <c r="R27">
        <v>0.12586572850837521</v>
      </c>
      <c r="V27" t="s">
        <v>181</v>
      </c>
      <c r="W27">
        <v>8.8182324881802443E-2</v>
      </c>
    </row>
    <row r="28" spans="1:24">
      <c r="A28" s="3" t="s">
        <v>329</v>
      </c>
      <c r="B28" s="3" t="s">
        <v>306</v>
      </c>
      <c r="C28" s="3" t="s">
        <v>42</v>
      </c>
      <c r="D28" s="3" t="s">
        <v>63</v>
      </c>
      <c r="E28" s="3" t="s">
        <v>101</v>
      </c>
      <c r="F28" s="124">
        <v>282.98399999999998</v>
      </c>
      <c r="G28" s="125">
        <v>81.722999999999999</v>
      </c>
      <c r="H28" s="125">
        <v>70.846999999999994</v>
      </c>
      <c r="I28" s="125">
        <v>413.63600000000002</v>
      </c>
      <c r="J28" s="125">
        <f t="shared" si="0"/>
        <v>331.91300000000001</v>
      </c>
      <c r="K28" s="114">
        <f t="shared" si="1"/>
        <v>267.66839168279773</v>
      </c>
      <c r="L28" s="37"/>
      <c r="M28" s="114">
        <f t="shared" si="2"/>
        <v>64.244608317202278</v>
      </c>
      <c r="Q28" t="s">
        <v>182</v>
      </c>
      <c r="R28">
        <v>1.8595480375308981</v>
      </c>
      <c r="V28" t="s">
        <v>182</v>
      </c>
      <c r="W28">
        <v>1.7613101357748921</v>
      </c>
    </row>
    <row r="29" spans="1:24">
      <c r="A29" s="3" t="s">
        <v>330</v>
      </c>
      <c r="B29" s="3" t="s">
        <v>298</v>
      </c>
      <c r="C29" s="3" t="s">
        <v>42</v>
      </c>
      <c r="D29" s="3" t="s">
        <v>63</v>
      </c>
      <c r="E29" s="3" t="s">
        <v>101</v>
      </c>
      <c r="F29" s="124">
        <v>215.88</v>
      </c>
      <c r="G29" s="125">
        <v>98.961000000000013</v>
      </c>
      <c r="H29" s="125">
        <v>87.960999999999999</v>
      </c>
      <c r="I29" s="125">
        <v>413.34199999999998</v>
      </c>
      <c r="J29" s="125">
        <f t="shared" si="0"/>
        <v>314.38099999999997</v>
      </c>
      <c r="K29" s="114">
        <f t="shared" si="1"/>
        <v>243.53179272550938</v>
      </c>
      <c r="L29" s="37"/>
      <c r="M29" s="114">
        <f t="shared" si="2"/>
        <v>70.849207274490595</v>
      </c>
      <c r="Q29" t="s">
        <v>183</v>
      </c>
      <c r="R29">
        <v>0.25173145701675043</v>
      </c>
      <c r="V29" t="s">
        <v>183</v>
      </c>
      <c r="W29">
        <v>0.17636464976360489</v>
      </c>
    </row>
    <row r="30" spans="1:24" ht="16.5" thickBot="1">
      <c r="A30" s="9" t="s">
        <v>172</v>
      </c>
      <c r="B30" s="9"/>
      <c r="C30" s="9" t="s">
        <v>42</v>
      </c>
      <c r="D30" s="9" t="s">
        <v>63</v>
      </c>
      <c r="E30" s="9" t="s">
        <v>101</v>
      </c>
      <c r="F30" s="128">
        <f>AVERAGE(F4:F29)</f>
        <v>249.82361538461538</v>
      </c>
      <c r="G30" s="124">
        <f t="shared" ref="G30:M30" si="3">AVERAGE(G4:G29)</f>
        <v>116.86534615384618</v>
      </c>
      <c r="H30" s="128">
        <f t="shared" si="3"/>
        <v>93.467076923076917</v>
      </c>
      <c r="I30" s="128">
        <f t="shared" si="3"/>
        <v>419.23634615384617</v>
      </c>
      <c r="J30" s="124">
        <f t="shared" si="3"/>
        <v>302.37099999999998</v>
      </c>
      <c r="K30" s="124">
        <f t="shared" si="3"/>
        <v>232.34223783881291</v>
      </c>
      <c r="L30" s="124"/>
      <c r="M30" s="124">
        <f t="shared" si="3"/>
        <v>70.028762161187075</v>
      </c>
      <c r="Q30" s="75" t="s">
        <v>184</v>
      </c>
      <c r="R30" s="75">
        <v>2.3060041352041671</v>
      </c>
      <c r="S30" s="75"/>
      <c r="V30" s="75" t="s">
        <v>184</v>
      </c>
      <c r="W30" s="75">
        <v>2.1447866879178044</v>
      </c>
      <c r="X30" s="75"/>
    </row>
    <row r="31" spans="1:24">
      <c r="A31" s="9" t="s">
        <v>173</v>
      </c>
      <c r="B31" s="9"/>
      <c r="C31" s="9" t="s">
        <v>42</v>
      </c>
      <c r="D31" s="9" t="s">
        <v>63</v>
      </c>
      <c r="E31" s="9" t="s">
        <v>101</v>
      </c>
      <c r="F31" s="128">
        <f>STDEV(F4:F29)/SQRT(26)</f>
        <v>10.129273359628661</v>
      </c>
      <c r="G31" s="124">
        <f t="shared" ref="G31:M31" si="4">STDEV(G4:G29)/SQRT(26)</f>
        <v>9.4832459778677709</v>
      </c>
      <c r="H31" s="128">
        <f t="shared" si="4"/>
        <v>4.5469628679856511</v>
      </c>
      <c r="I31" s="128">
        <f t="shared" si="4"/>
        <v>11.847764750552615</v>
      </c>
      <c r="J31" s="124">
        <f t="shared" si="4"/>
        <v>14.824027320847376</v>
      </c>
      <c r="K31" s="124">
        <f t="shared" si="4"/>
        <v>11.624991041211084</v>
      </c>
      <c r="L31" s="124"/>
      <c r="M31" s="124">
        <f t="shared" si="4"/>
        <v>3.9442977572386249</v>
      </c>
    </row>
    <row r="32" spans="1:24">
      <c r="A32" s="3"/>
      <c r="B32" s="3"/>
      <c r="C32" s="3"/>
      <c r="D32" s="3"/>
      <c r="E32" s="3"/>
      <c r="F32" s="124"/>
      <c r="G32" s="125"/>
      <c r="H32" s="125"/>
      <c r="I32" s="125"/>
      <c r="J32" s="125"/>
      <c r="K32" s="114"/>
      <c r="L32" s="37"/>
      <c r="M32" s="37"/>
    </row>
    <row r="33" spans="1:19">
      <c r="A33" s="120" t="s">
        <v>279</v>
      </c>
      <c r="B33" s="120" t="s">
        <v>280</v>
      </c>
      <c r="C33" s="120" t="s">
        <v>281</v>
      </c>
      <c r="D33" s="120" t="s">
        <v>5</v>
      </c>
      <c r="E33" s="120" t="s">
        <v>371</v>
      </c>
      <c r="F33" s="121" t="s">
        <v>372</v>
      </c>
      <c r="G33" s="122" t="s">
        <v>373</v>
      </c>
      <c r="H33" s="122" t="s">
        <v>374</v>
      </c>
      <c r="I33" s="122" t="s">
        <v>375</v>
      </c>
      <c r="J33" s="122" t="s">
        <v>376</v>
      </c>
      <c r="K33" s="123" t="s">
        <v>377</v>
      </c>
      <c r="L33" s="37"/>
      <c r="M33" s="33" t="s">
        <v>378</v>
      </c>
    </row>
    <row r="34" spans="1:19">
      <c r="A34" s="106" t="s">
        <v>393</v>
      </c>
      <c r="B34" s="106" t="s">
        <v>394</v>
      </c>
      <c r="C34" s="106" t="s">
        <v>289</v>
      </c>
      <c r="D34" s="106" t="s">
        <v>26</v>
      </c>
      <c r="E34" s="3" t="s">
        <v>101</v>
      </c>
      <c r="F34" s="124">
        <v>229.131</v>
      </c>
      <c r="G34" s="125">
        <v>174.58199999999999</v>
      </c>
      <c r="H34" s="125">
        <v>209.14400000000001</v>
      </c>
      <c r="I34" s="125">
        <v>377.34</v>
      </c>
      <c r="J34" s="125">
        <f t="shared" ref="J34:J44" si="5">I34-G34</f>
        <v>202.75799999999998</v>
      </c>
      <c r="K34" s="114">
        <f t="shared" ref="K34:K44" si="6">1.43*J34-0.14*LN(H34)*J34-8.99</f>
        <v>129.28624767731216</v>
      </c>
      <c r="L34" s="37"/>
      <c r="M34" s="114">
        <f t="shared" ref="M34:M44" si="7">J34-K34</f>
        <v>73.47175232268782</v>
      </c>
      <c r="Q34" t="s">
        <v>174</v>
      </c>
    </row>
    <row r="35" spans="1:19" ht="16.5" thickBot="1">
      <c r="A35" s="129" t="s">
        <v>395</v>
      </c>
      <c r="B35" s="129" t="s">
        <v>288</v>
      </c>
      <c r="C35" s="129" t="s">
        <v>289</v>
      </c>
      <c r="D35" s="130" t="s">
        <v>26</v>
      </c>
      <c r="E35" s="3" t="s">
        <v>101</v>
      </c>
      <c r="F35" s="127">
        <v>161.53299999999999</v>
      </c>
      <c r="G35" s="131">
        <v>216.90300000000002</v>
      </c>
      <c r="H35" s="131">
        <v>97.561000000000007</v>
      </c>
      <c r="I35" s="131">
        <v>449.04899999999998</v>
      </c>
      <c r="J35" s="114">
        <f t="shared" si="5"/>
        <v>232.14599999999996</v>
      </c>
      <c r="K35" s="114">
        <f t="shared" si="6"/>
        <v>174.11123532933274</v>
      </c>
      <c r="L35" s="37"/>
      <c r="M35" s="114">
        <f t="shared" si="7"/>
        <v>58.034764670667215</v>
      </c>
      <c r="Q35" s="116" t="s">
        <v>458</v>
      </c>
    </row>
    <row r="36" spans="1:19">
      <c r="A36" s="3" t="s">
        <v>396</v>
      </c>
      <c r="B36" s="3" t="s">
        <v>293</v>
      </c>
      <c r="C36" s="3" t="s">
        <v>289</v>
      </c>
      <c r="D36" s="106" t="s">
        <v>26</v>
      </c>
      <c r="E36" s="3" t="s">
        <v>101</v>
      </c>
      <c r="F36" s="124">
        <v>267.899</v>
      </c>
      <c r="G36" s="125">
        <v>156.75</v>
      </c>
      <c r="H36" s="125">
        <v>90.948999999999998</v>
      </c>
      <c r="I36" s="125">
        <v>457.76900000000001</v>
      </c>
      <c r="J36" s="125">
        <f t="shared" si="5"/>
        <v>301.01900000000001</v>
      </c>
      <c r="K36" s="114">
        <f t="shared" si="6"/>
        <v>231.39117654375926</v>
      </c>
      <c r="L36" s="37"/>
      <c r="M36" s="114">
        <f t="shared" si="7"/>
        <v>69.627823456240748</v>
      </c>
      <c r="Q36" s="76"/>
      <c r="R36" s="76" t="s">
        <v>358</v>
      </c>
      <c r="S36" s="76" t="s">
        <v>359</v>
      </c>
    </row>
    <row r="37" spans="1:19">
      <c r="A37" s="3" t="s">
        <v>397</v>
      </c>
      <c r="B37" s="3" t="s">
        <v>293</v>
      </c>
      <c r="C37" s="3" t="s">
        <v>42</v>
      </c>
      <c r="D37" s="3" t="s">
        <v>26</v>
      </c>
      <c r="E37" s="3" t="s">
        <v>101</v>
      </c>
      <c r="F37" s="124">
        <v>203.77799999999999</v>
      </c>
      <c r="G37" s="125">
        <v>170.51100000000002</v>
      </c>
      <c r="H37" s="125">
        <v>168.429</v>
      </c>
      <c r="I37" s="125">
        <v>384.29300000000001</v>
      </c>
      <c r="J37" s="125">
        <f t="shared" si="5"/>
        <v>213.78199999999998</v>
      </c>
      <c r="K37" s="114">
        <f t="shared" si="6"/>
        <v>143.28435290791197</v>
      </c>
      <c r="L37" s="37"/>
      <c r="M37" s="114">
        <f t="shared" si="7"/>
        <v>70.497647092088016</v>
      </c>
      <c r="Q37" t="s">
        <v>175</v>
      </c>
      <c r="R37">
        <v>172.6637407944246</v>
      </c>
      <c r="S37">
        <v>200.40390121975378</v>
      </c>
    </row>
    <row r="38" spans="1:19">
      <c r="A38" s="3" t="s">
        <v>398</v>
      </c>
      <c r="B38" s="3" t="s">
        <v>302</v>
      </c>
      <c r="C38" s="3" t="s">
        <v>42</v>
      </c>
      <c r="D38" s="3" t="s">
        <v>26</v>
      </c>
      <c r="E38" s="3" t="s">
        <v>101</v>
      </c>
      <c r="F38" s="124">
        <v>211.554</v>
      </c>
      <c r="G38" s="125">
        <v>182.571</v>
      </c>
      <c r="H38" s="125">
        <v>166.66900000000001</v>
      </c>
      <c r="I38" s="125">
        <v>358.42599999999999</v>
      </c>
      <c r="J38" s="125">
        <f t="shared" si="5"/>
        <v>175.85499999999999</v>
      </c>
      <c r="K38" s="114">
        <f t="shared" si="6"/>
        <v>116.52802328921013</v>
      </c>
      <c r="L38" s="37"/>
      <c r="M38" s="114">
        <f t="shared" si="7"/>
        <v>59.326976710789864</v>
      </c>
      <c r="Q38" t="s">
        <v>176</v>
      </c>
      <c r="R38">
        <v>2975.6357023040505</v>
      </c>
      <c r="S38">
        <v>3714.6487029050741</v>
      </c>
    </row>
    <row r="39" spans="1:19">
      <c r="A39" s="3" t="s">
        <v>399</v>
      </c>
      <c r="B39" s="3" t="s">
        <v>306</v>
      </c>
      <c r="C39" s="3" t="s">
        <v>42</v>
      </c>
      <c r="D39" s="3" t="s">
        <v>26</v>
      </c>
      <c r="E39" s="3" t="s">
        <v>101</v>
      </c>
      <c r="F39" s="124">
        <v>211.691</v>
      </c>
      <c r="G39" s="125">
        <v>116.12700000000001</v>
      </c>
      <c r="H39" s="125">
        <v>130.416</v>
      </c>
      <c r="I39" s="125">
        <v>276.81799999999998</v>
      </c>
      <c r="J39" s="125">
        <f t="shared" si="5"/>
        <v>160.69099999999997</v>
      </c>
      <c r="K39" s="114">
        <f t="shared" si="6"/>
        <v>111.22259839723048</v>
      </c>
      <c r="L39" s="37"/>
      <c r="M39" s="114">
        <f t="shared" si="7"/>
        <v>49.46840160276949</v>
      </c>
      <c r="Q39" t="s">
        <v>177</v>
      </c>
      <c r="R39">
        <v>10</v>
      </c>
      <c r="S39">
        <v>23</v>
      </c>
    </row>
    <row r="40" spans="1:19">
      <c r="A40" s="3" t="s">
        <v>400</v>
      </c>
      <c r="B40" s="3" t="s">
        <v>288</v>
      </c>
      <c r="C40" s="3" t="s">
        <v>42</v>
      </c>
      <c r="D40" s="3" t="s">
        <v>26</v>
      </c>
      <c r="E40" s="3" t="s">
        <v>101</v>
      </c>
      <c r="F40" s="124">
        <v>133.16900000000001</v>
      </c>
      <c r="G40" s="125">
        <v>128.70600000000002</v>
      </c>
      <c r="H40" s="125">
        <v>50.295000000000002</v>
      </c>
      <c r="I40" s="125">
        <v>162.803</v>
      </c>
      <c r="J40" s="125">
        <f t="shared" si="5"/>
        <v>34.09699999999998</v>
      </c>
      <c r="K40" s="114">
        <f t="shared" si="6"/>
        <v>21.066273858549785</v>
      </c>
      <c r="L40" s="37"/>
      <c r="M40" s="114">
        <f t="shared" si="7"/>
        <v>13.030726141450195</v>
      </c>
      <c r="Q40" t="s">
        <v>178</v>
      </c>
      <c r="R40">
        <v>0</v>
      </c>
    </row>
    <row r="41" spans="1:19">
      <c r="A41" s="106" t="s">
        <v>401</v>
      </c>
      <c r="B41" s="106" t="s">
        <v>288</v>
      </c>
      <c r="C41" s="106" t="s">
        <v>42</v>
      </c>
      <c r="D41" s="106" t="s">
        <v>26</v>
      </c>
      <c r="E41" s="3" t="s">
        <v>101</v>
      </c>
      <c r="F41" s="125">
        <v>244.304</v>
      </c>
      <c r="G41" s="125">
        <v>205.62900000000002</v>
      </c>
      <c r="H41" s="125">
        <v>186.36</v>
      </c>
      <c r="I41" s="125">
        <v>322.85500000000002</v>
      </c>
      <c r="J41" s="125">
        <f t="shared" si="5"/>
        <v>117.226</v>
      </c>
      <c r="K41" s="114">
        <f t="shared" si="6"/>
        <v>72.848373095502922</v>
      </c>
      <c r="L41" s="37"/>
      <c r="M41" s="114">
        <f t="shared" si="7"/>
        <v>44.377626904497077</v>
      </c>
      <c r="Q41" t="s">
        <v>179</v>
      </c>
      <c r="R41">
        <v>19</v>
      </c>
    </row>
    <row r="42" spans="1:19">
      <c r="A42" s="106" t="s">
        <v>402</v>
      </c>
      <c r="B42" s="106" t="s">
        <v>293</v>
      </c>
      <c r="C42" s="106" t="s">
        <v>42</v>
      </c>
      <c r="D42" s="106" t="s">
        <v>26</v>
      </c>
      <c r="E42" s="3" t="s">
        <v>101</v>
      </c>
      <c r="F42" s="125">
        <v>221.185</v>
      </c>
      <c r="G42" s="125">
        <v>141.81</v>
      </c>
      <c r="H42" s="125">
        <v>187.893</v>
      </c>
      <c r="I42" s="125">
        <v>301.66899999999998</v>
      </c>
      <c r="J42" s="125">
        <f t="shared" si="5"/>
        <v>159.85899999999998</v>
      </c>
      <c r="K42" s="114">
        <f t="shared" si="6"/>
        <v>102.42817872432609</v>
      </c>
      <c r="L42" s="37"/>
      <c r="M42" s="114">
        <f t="shared" si="7"/>
        <v>57.430821275673893</v>
      </c>
      <c r="Q42" t="s">
        <v>180</v>
      </c>
      <c r="R42">
        <v>-1.2947010348268513</v>
      </c>
    </row>
    <row r="43" spans="1:19">
      <c r="A43" s="106" t="s">
        <v>403</v>
      </c>
      <c r="B43" s="106" t="s">
        <v>302</v>
      </c>
      <c r="C43" s="106" t="s">
        <v>42</v>
      </c>
      <c r="D43" s="106" t="s">
        <v>26</v>
      </c>
      <c r="E43" s="3" t="s">
        <v>101</v>
      </c>
      <c r="F43" s="125">
        <v>334.25799999999998</v>
      </c>
      <c r="G43" s="125">
        <v>163.875</v>
      </c>
      <c r="H43" s="125">
        <v>182.67099999999999</v>
      </c>
      <c r="I43" s="125">
        <v>338.697</v>
      </c>
      <c r="J43" s="125">
        <f t="shared" si="5"/>
        <v>174.822</v>
      </c>
      <c r="K43" s="114">
        <f t="shared" si="6"/>
        <v>113.54691089773445</v>
      </c>
      <c r="L43" s="37"/>
      <c r="M43" s="114">
        <f t="shared" si="7"/>
        <v>61.275089102265554</v>
      </c>
      <c r="Q43" t="s">
        <v>181</v>
      </c>
      <c r="R43">
        <v>0.10546857358927136</v>
      </c>
    </row>
    <row r="44" spans="1:19">
      <c r="A44" s="106" t="s">
        <v>404</v>
      </c>
      <c r="B44" s="106" t="s">
        <v>306</v>
      </c>
      <c r="C44" s="106" t="s">
        <v>42</v>
      </c>
      <c r="D44" s="106" t="s">
        <v>26</v>
      </c>
      <c r="E44" s="3" t="s">
        <v>101</v>
      </c>
      <c r="F44" s="125">
        <v>305.33800000000002</v>
      </c>
      <c r="G44" s="125">
        <v>149.49</v>
      </c>
      <c r="H44" s="125">
        <v>184.01400000000001</v>
      </c>
      <c r="I44" s="125">
        <v>355.72199999999998</v>
      </c>
      <c r="J44" s="125">
        <f t="shared" si="5"/>
        <v>206.23199999999997</v>
      </c>
      <c r="K44" s="114">
        <f t="shared" si="6"/>
        <v>135.35143490158964</v>
      </c>
      <c r="L44" s="37"/>
      <c r="M44" s="114">
        <f t="shared" si="7"/>
        <v>70.880565098410329</v>
      </c>
      <c r="Q44" t="s">
        <v>182</v>
      </c>
      <c r="R44">
        <v>1.7291328115213698</v>
      </c>
    </row>
    <row r="45" spans="1:19">
      <c r="A45" s="9" t="s">
        <v>172</v>
      </c>
      <c r="B45" s="9"/>
      <c r="C45" s="9" t="s">
        <v>42</v>
      </c>
      <c r="D45" s="106" t="s">
        <v>26</v>
      </c>
      <c r="E45" s="9" t="s">
        <v>101</v>
      </c>
      <c r="F45" s="128">
        <f>AVERAGE(F34:F44)</f>
        <v>229.44000000000003</v>
      </c>
      <c r="G45" s="124">
        <f t="shared" ref="G45:M45" si="8">AVERAGE(G34:G44)</f>
        <v>164.26854545454546</v>
      </c>
      <c r="H45" s="128">
        <f t="shared" si="8"/>
        <v>150.40009090909095</v>
      </c>
      <c r="I45" s="128">
        <f t="shared" si="8"/>
        <v>344.13099999999997</v>
      </c>
      <c r="J45" s="124">
        <f t="shared" si="8"/>
        <v>179.86245454545454</v>
      </c>
      <c r="K45" s="124">
        <f t="shared" si="8"/>
        <v>122.82407323840545</v>
      </c>
      <c r="L45" s="124"/>
      <c r="M45" s="124">
        <f t="shared" si="8"/>
        <v>57.038381307049114</v>
      </c>
      <c r="Q45" t="s">
        <v>183</v>
      </c>
      <c r="R45">
        <v>0.21093714717854273</v>
      </c>
    </row>
    <row r="46" spans="1:19" ht="16.5" thickBot="1">
      <c r="A46" s="9" t="s">
        <v>173</v>
      </c>
      <c r="B46" s="9"/>
      <c r="C46" s="9" t="s">
        <v>42</v>
      </c>
      <c r="D46" s="106" t="s">
        <v>26</v>
      </c>
      <c r="E46" s="9" t="s">
        <v>101</v>
      </c>
      <c r="F46" s="128">
        <f>STDEV(F34:F44)/SQRT(11)</f>
        <v>17.50026845040848</v>
      </c>
      <c r="G46" s="124">
        <f t="shared" ref="G46:M46" si="9">STDEV(G34:G44)/SQRT(11)</f>
        <v>9.2063054196208007</v>
      </c>
      <c r="H46" s="128">
        <f t="shared" si="9"/>
        <v>15.272524476359196</v>
      </c>
      <c r="I46" s="128">
        <f t="shared" si="9"/>
        <v>24.619283928734319</v>
      </c>
      <c r="J46" s="124">
        <f t="shared" si="9"/>
        <v>20.396660608747425</v>
      </c>
      <c r="K46" s="124">
        <f t="shared" si="9"/>
        <v>16.114087429471564</v>
      </c>
      <c r="L46" s="124"/>
      <c r="M46" s="124">
        <f t="shared" si="9"/>
        <v>5.2048183820302212</v>
      </c>
      <c r="Q46" s="75" t="s">
        <v>184</v>
      </c>
      <c r="R46" s="75">
        <v>2.0930240544083096</v>
      </c>
      <c r="S46" s="75"/>
    </row>
    <row r="47" spans="1:19">
      <c r="A47" s="3"/>
      <c r="B47" s="3"/>
      <c r="C47" s="3"/>
      <c r="D47" s="3"/>
      <c r="E47" s="3"/>
      <c r="F47" s="124"/>
      <c r="G47" s="125"/>
      <c r="H47" s="125"/>
      <c r="I47" s="125"/>
      <c r="J47" s="125"/>
      <c r="K47" s="114"/>
      <c r="L47" s="37"/>
      <c r="M47" s="37"/>
    </row>
    <row r="48" spans="1:19">
      <c r="A48" s="120" t="s">
        <v>279</v>
      </c>
      <c r="B48" s="120" t="s">
        <v>280</v>
      </c>
      <c r="C48" s="120" t="s">
        <v>281</v>
      </c>
      <c r="D48" s="120" t="s">
        <v>5</v>
      </c>
      <c r="E48" s="120" t="s">
        <v>371</v>
      </c>
      <c r="F48" s="121" t="s">
        <v>372</v>
      </c>
      <c r="G48" s="122" t="s">
        <v>373</v>
      </c>
      <c r="H48" s="122" t="s">
        <v>374</v>
      </c>
      <c r="I48" s="122" t="s">
        <v>375</v>
      </c>
      <c r="J48" s="122" t="s">
        <v>376</v>
      </c>
      <c r="K48" s="123" t="s">
        <v>377</v>
      </c>
      <c r="L48" s="37"/>
      <c r="M48" s="33" t="s">
        <v>378</v>
      </c>
    </row>
    <row r="49" spans="1:19">
      <c r="A49" s="3" t="s">
        <v>405</v>
      </c>
      <c r="B49" s="3" t="s">
        <v>288</v>
      </c>
      <c r="C49" s="3" t="s">
        <v>211</v>
      </c>
      <c r="D49" s="3" t="s">
        <v>63</v>
      </c>
      <c r="E49" s="3" t="s">
        <v>101</v>
      </c>
      <c r="F49" s="124">
        <v>97.057000000000002</v>
      </c>
      <c r="G49" s="125">
        <v>140.76599999999999</v>
      </c>
      <c r="H49" s="125">
        <v>64.932000000000002</v>
      </c>
      <c r="I49" s="125">
        <v>260.85000000000002</v>
      </c>
      <c r="J49" s="125">
        <f t="shared" ref="J49:J77" si="10">I49-G49</f>
        <v>120.08400000000003</v>
      </c>
      <c r="K49" s="114">
        <f t="shared" ref="K49:K77" si="11">1.43*J49-0.14*LN(H49)*J49-8.99</f>
        <v>92.568919964978605</v>
      </c>
      <c r="L49" s="37"/>
      <c r="M49" s="114">
        <f t="shared" ref="M49:M77" si="12">J49-K49</f>
        <v>27.515080035021427</v>
      </c>
    </row>
    <row r="50" spans="1:19">
      <c r="A50" s="129" t="s">
        <v>406</v>
      </c>
      <c r="B50" s="129" t="s">
        <v>306</v>
      </c>
      <c r="C50" s="129" t="s">
        <v>211</v>
      </c>
      <c r="D50" s="129" t="s">
        <v>63</v>
      </c>
      <c r="E50" s="3" t="s">
        <v>101</v>
      </c>
      <c r="F50" s="127">
        <v>120.383</v>
      </c>
      <c r="G50" s="131">
        <v>135.06900000000002</v>
      </c>
      <c r="H50" s="131">
        <v>74.430000000000007</v>
      </c>
      <c r="I50" s="131">
        <v>224.31800000000001</v>
      </c>
      <c r="J50" s="114">
        <f t="shared" si="10"/>
        <v>89.248999999999995</v>
      </c>
      <c r="K50" s="114">
        <f t="shared" si="11"/>
        <v>64.784984096056192</v>
      </c>
      <c r="L50" s="37"/>
      <c r="M50" s="114">
        <f t="shared" si="12"/>
        <v>24.464015903943803</v>
      </c>
      <c r="Q50" s="37" t="s">
        <v>175</v>
      </c>
      <c r="R50" s="116" t="s">
        <v>213</v>
      </c>
      <c r="S50" s="116" t="s">
        <v>210</v>
      </c>
    </row>
    <row r="51" spans="1:19">
      <c r="A51" s="129" t="s">
        <v>309</v>
      </c>
      <c r="B51" s="129" t="s">
        <v>288</v>
      </c>
      <c r="C51" s="129" t="s">
        <v>27</v>
      </c>
      <c r="D51" s="129" t="s">
        <v>63</v>
      </c>
      <c r="E51" s="3" t="s">
        <v>101</v>
      </c>
      <c r="F51" s="124">
        <v>220.34200000000001</v>
      </c>
      <c r="G51" s="125">
        <v>107.175</v>
      </c>
      <c r="H51" s="125">
        <v>66.242000000000004</v>
      </c>
      <c r="I51" s="125">
        <v>342.34</v>
      </c>
      <c r="J51" s="125">
        <f t="shared" si="10"/>
        <v>235.16499999999996</v>
      </c>
      <c r="K51" s="114">
        <f t="shared" si="11"/>
        <v>189.23903070633861</v>
      </c>
      <c r="L51" s="37"/>
      <c r="M51" s="114">
        <f t="shared" si="12"/>
        <v>45.925969293661353</v>
      </c>
      <c r="Q51" s="87" t="s">
        <v>357</v>
      </c>
      <c r="R51">
        <v>55.178903529233722</v>
      </c>
    </row>
    <row r="52" spans="1:19">
      <c r="A52" s="3" t="s">
        <v>311</v>
      </c>
      <c r="B52" s="3" t="s">
        <v>293</v>
      </c>
      <c r="C52" s="3" t="s">
        <v>27</v>
      </c>
      <c r="D52" s="3" t="s">
        <v>63</v>
      </c>
      <c r="E52" s="3" t="s">
        <v>101</v>
      </c>
      <c r="F52" s="127">
        <v>260.97199999999998</v>
      </c>
      <c r="G52" s="125">
        <v>81.204000000000008</v>
      </c>
      <c r="H52" s="125">
        <v>77.807000000000002</v>
      </c>
      <c r="I52" s="125">
        <v>422.82799999999997</v>
      </c>
      <c r="J52" s="125">
        <f t="shared" si="10"/>
        <v>341.62399999999997</v>
      </c>
      <c r="K52" s="114">
        <f t="shared" si="11"/>
        <v>271.28092724050464</v>
      </c>
      <c r="L52" s="37"/>
      <c r="M52" s="114">
        <f t="shared" si="12"/>
        <v>70.343072759495328</v>
      </c>
      <c r="Q52" s="87" t="s">
        <v>356</v>
      </c>
      <c r="R52">
        <v>70.028762161187075</v>
      </c>
    </row>
    <row r="53" spans="1:19">
      <c r="A53" s="3" t="s">
        <v>312</v>
      </c>
      <c r="B53" s="3" t="s">
        <v>302</v>
      </c>
      <c r="C53" s="3" t="s">
        <v>27</v>
      </c>
      <c r="D53" s="3" t="s">
        <v>63</v>
      </c>
      <c r="E53" s="3" t="s">
        <v>101</v>
      </c>
      <c r="F53" s="124">
        <v>267.59800000000001</v>
      </c>
      <c r="G53" s="125">
        <v>82.242000000000004</v>
      </c>
      <c r="H53" s="125">
        <v>88.001999999999995</v>
      </c>
      <c r="I53" s="125">
        <v>414.697</v>
      </c>
      <c r="J53" s="125">
        <f t="shared" si="10"/>
        <v>332.45499999999998</v>
      </c>
      <c r="K53" s="114">
        <f t="shared" si="11"/>
        <v>258.02777070862743</v>
      </c>
      <c r="L53" s="37"/>
      <c r="M53" s="114">
        <f t="shared" si="12"/>
        <v>74.427229291372555</v>
      </c>
    </row>
    <row r="54" spans="1:19">
      <c r="A54" s="3" t="s">
        <v>407</v>
      </c>
      <c r="B54" s="3" t="s">
        <v>293</v>
      </c>
      <c r="C54" s="3" t="s">
        <v>27</v>
      </c>
      <c r="D54" s="3" t="s">
        <v>63</v>
      </c>
      <c r="E54" s="3" t="s">
        <v>101</v>
      </c>
      <c r="F54" s="124">
        <v>94.948999999999998</v>
      </c>
      <c r="G54" s="125">
        <v>121.161</v>
      </c>
      <c r="H54" s="125">
        <v>67.613</v>
      </c>
      <c r="I54" s="125">
        <v>205.816</v>
      </c>
      <c r="J54" s="125">
        <f t="shared" si="10"/>
        <v>84.655000000000001</v>
      </c>
      <c r="K54" s="114">
        <f t="shared" si="11"/>
        <v>62.125953313345356</v>
      </c>
      <c r="L54" s="37"/>
      <c r="M54" s="114">
        <f t="shared" si="12"/>
        <v>22.529046686654645</v>
      </c>
    </row>
    <row r="55" spans="1:19">
      <c r="A55" s="3" t="s">
        <v>408</v>
      </c>
      <c r="B55" s="3" t="s">
        <v>302</v>
      </c>
      <c r="C55" s="3" t="s">
        <v>27</v>
      </c>
      <c r="D55" s="3" t="s">
        <v>63</v>
      </c>
      <c r="E55" s="3" t="s">
        <v>101</v>
      </c>
      <c r="F55" s="124">
        <v>144.50399999999999</v>
      </c>
      <c r="G55" s="125">
        <v>128.78100000000001</v>
      </c>
      <c r="H55" s="125">
        <v>68.084000000000003</v>
      </c>
      <c r="I55" s="125">
        <v>266.27100000000002</v>
      </c>
      <c r="J55" s="125">
        <f t="shared" si="10"/>
        <v>137.49</v>
      </c>
      <c r="K55" s="114">
        <f t="shared" si="11"/>
        <v>106.37732097792649</v>
      </c>
      <c r="L55" s="37"/>
      <c r="M55" s="114">
        <f t="shared" si="12"/>
        <v>31.112679022073522</v>
      </c>
      <c r="Q55" s="116" t="s">
        <v>173</v>
      </c>
    </row>
    <row r="56" spans="1:19">
      <c r="A56" s="3" t="s">
        <v>334</v>
      </c>
      <c r="B56" s="3" t="s">
        <v>288</v>
      </c>
      <c r="C56" s="3" t="s">
        <v>27</v>
      </c>
      <c r="D56" s="3" t="s">
        <v>63</v>
      </c>
      <c r="E56" s="3" t="s">
        <v>101</v>
      </c>
      <c r="F56" s="124">
        <v>181.76599999999999</v>
      </c>
      <c r="G56" s="125">
        <v>103.03200000000001</v>
      </c>
      <c r="H56" s="125">
        <v>125.09399999999999</v>
      </c>
      <c r="I56" s="125">
        <v>355.53899999999999</v>
      </c>
      <c r="J56" s="125">
        <f t="shared" si="10"/>
        <v>252.50699999999998</v>
      </c>
      <c r="K56" s="114">
        <f t="shared" si="11"/>
        <v>181.38281369249307</v>
      </c>
      <c r="L56" s="37"/>
      <c r="M56" s="114">
        <f t="shared" si="12"/>
        <v>71.124186307506903</v>
      </c>
      <c r="Q56" s="87" t="s">
        <v>357</v>
      </c>
      <c r="R56">
        <v>5.8523786728687082</v>
      </c>
    </row>
    <row r="57" spans="1:19">
      <c r="A57" s="3" t="s">
        <v>335</v>
      </c>
      <c r="B57" s="3" t="s">
        <v>293</v>
      </c>
      <c r="C57" s="3" t="s">
        <v>27</v>
      </c>
      <c r="D57" s="3" t="s">
        <v>63</v>
      </c>
      <c r="E57" s="3" t="s">
        <v>101</v>
      </c>
      <c r="F57" s="124">
        <v>235.64699999999999</v>
      </c>
      <c r="G57" s="125">
        <v>94.596000000000004</v>
      </c>
      <c r="H57" s="125">
        <v>208.244</v>
      </c>
      <c r="I57" s="125">
        <v>452.93799999999999</v>
      </c>
      <c r="J57" s="125">
        <f t="shared" si="10"/>
        <v>358.34199999999998</v>
      </c>
      <c r="K57" s="114">
        <f t="shared" si="11"/>
        <v>235.60727383108207</v>
      </c>
      <c r="L57" s="37"/>
      <c r="M57" s="114">
        <f t="shared" si="12"/>
        <v>122.73472616891792</v>
      </c>
      <c r="Q57" s="87" t="s">
        <v>356</v>
      </c>
      <c r="R57">
        <v>3.9442977572386249</v>
      </c>
    </row>
    <row r="58" spans="1:19">
      <c r="A58" s="3" t="s">
        <v>341</v>
      </c>
      <c r="B58" s="3" t="s">
        <v>302</v>
      </c>
      <c r="C58" s="3" t="s">
        <v>27</v>
      </c>
      <c r="D58" s="3" t="s">
        <v>63</v>
      </c>
      <c r="E58" s="3" t="s">
        <v>101</v>
      </c>
      <c r="F58" s="124">
        <v>346.66699999999997</v>
      </c>
      <c r="G58" s="125">
        <v>78.614999999999995</v>
      </c>
      <c r="H58" s="125">
        <v>330.65600000000001</v>
      </c>
      <c r="I58" s="125">
        <v>522.40700000000004</v>
      </c>
      <c r="J58" s="125">
        <f t="shared" si="10"/>
        <v>443.79200000000003</v>
      </c>
      <c r="K58" s="114">
        <f t="shared" si="11"/>
        <v>265.20644411608237</v>
      </c>
      <c r="L58" s="37"/>
      <c r="M58" s="114">
        <f t="shared" si="12"/>
        <v>178.58555588391766</v>
      </c>
    </row>
    <row r="59" spans="1:19">
      <c r="A59" s="3" t="s">
        <v>336</v>
      </c>
      <c r="B59" s="3" t="s">
        <v>306</v>
      </c>
      <c r="C59" s="3" t="s">
        <v>27</v>
      </c>
      <c r="D59" s="3" t="s">
        <v>63</v>
      </c>
      <c r="E59" s="3" t="s">
        <v>101</v>
      </c>
      <c r="F59" s="124">
        <v>193.04599999999999</v>
      </c>
      <c r="G59" s="125">
        <v>91.488</v>
      </c>
      <c r="H59" s="125">
        <v>166.75</v>
      </c>
      <c r="I59" s="125">
        <v>288.48500000000001</v>
      </c>
      <c r="J59" s="125">
        <f t="shared" si="10"/>
        <v>196.99700000000001</v>
      </c>
      <c r="K59" s="114">
        <f t="shared" si="11"/>
        <v>131.60490794152128</v>
      </c>
      <c r="L59" s="37"/>
      <c r="M59" s="114">
        <f t="shared" si="12"/>
        <v>65.392092058478738</v>
      </c>
    </row>
    <row r="60" spans="1:19">
      <c r="A60" s="3" t="s">
        <v>337</v>
      </c>
      <c r="B60" s="3" t="s">
        <v>298</v>
      </c>
      <c r="C60" s="3" t="s">
        <v>27</v>
      </c>
      <c r="D60" s="3" t="s">
        <v>63</v>
      </c>
      <c r="E60" s="3" t="s">
        <v>101</v>
      </c>
      <c r="F60" s="124">
        <v>197.59100000000001</v>
      </c>
      <c r="G60" s="125">
        <v>93.635999999999996</v>
      </c>
      <c r="H60" s="125">
        <v>180.404</v>
      </c>
      <c r="I60" s="125">
        <v>354.125</v>
      </c>
      <c r="J60" s="125">
        <f t="shared" si="10"/>
        <v>260.48900000000003</v>
      </c>
      <c r="K60" s="114">
        <f t="shared" si="11"/>
        <v>174.04837108742424</v>
      </c>
      <c r="L60" s="37"/>
      <c r="M60" s="114">
        <f t="shared" si="12"/>
        <v>86.440628912575789</v>
      </c>
    </row>
    <row r="61" spans="1:19">
      <c r="A61" s="3" t="s">
        <v>409</v>
      </c>
      <c r="B61" s="3" t="s">
        <v>288</v>
      </c>
      <c r="C61" s="3" t="s">
        <v>27</v>
      </c>
      <c r="D61" s="3" t="s">
        <v>63</v>
      </c>
      <c r="E61" s="3" t="s">
        <v>101</v>
      </c>
      <c r="F61" s="124">
        <v>120.542</v>
      </c>
      <c r="G61" s="125">
        <v>103.866</v>
      </c>
      <c r="H61" s="125">
        <v>164.05099999999999</v>
      </c>
      <c r="I61" s="125">
        <v>264.34199999999998</v>
      </c>
      <c r="J61" s="125">
        <f t="shared" si="10"/>
        <v>160.476</v>
      </c>
      <c r="K61" s="114">
        <f t="shared" si="11"/>
        <v>105.90683142701693</v>
      </c>
      <c r="L61" s="37"/>
      <c r="M61" s="114">
        <f t="shared" si="12"/>
        <v>54.569168572983074</v>
      </c>
    </row>
    <row r="62" spans="1:19">
      <c r="A62" s="3" t="s">
        <v>410</v>
      </c>
      <c r="B62" s="3" t="s">
        <v>293</v>
      </c>
      <c r="C62" s="3" t="s">
        <v>27</v>
      </c>
      <c r="D62" s="3" t="s">
        <v>63</v>
      </c>
      <c r="E62" s="3" t="s">
        <v>101</v>
      </c>
      <c r="F62" s="124">
        <v>104.871</v>
      </c>
      <c r="G62" s="125">
        <v>84.257999999999996</v>
      </c>
      <c r="H62" s="125">
        <v>114.14400000000001</v>
      </c>
      <c r="I62" s="125">
        <v>225.66399999999999</v>
      </c>
      <c r="J62" s="125">
        <f t="shared" si="10"/>
        <v>141.40600000000001</v>
      </c>
      <c r="K62" s="114">
        <f t="shared" si="11"/>
        <v>99.433826354462667</v>
      </c>
      <c r="L62" s="37"/>
      <c r="M62" s="114">
        <f t="shared" si="12"/>
        <v>41.972173645537339</v>
      </c>
    </row>
    <row r="63" spans="1:19">
      <c r="A63" s="3" t="s">
        <v>411</v>
      </c>
      <c r="B63" s="3" t="s">
        <v>302</v>
      </c>
      <c r="C63" s="3" t="s">
        <v>27</v>
      </c>
      <c r="D63" s="3" t="s">
        <v>63</v>
      </c>
      <c r="E63" s="3" t="s">
        <v>101</v>
      </c>
      <c r="F63" s="124">
        <v>118.27500000000001</v>
      </c>
      <c r="G63" s="125">
        <v>87.408000000000001</v>
      </c>
      <c r="H63" s="125">
        <v>143.916</v>
      </c>
      <c r="I63" s="125">
        <v>203.65100000000001</v>
      </c>
      <c r="J63" s="125">
        <f t="shared" si="10"/>
        <v>116.24300000000001</v>
      </c>
      <c r="K63" s="114">
        <f t="shared" si="11"/>
        <v>76.368144914688429</v>
      </c>
      <c r="L63" s="37"/>
      <c r="M63" s="114">
        <f t="shared" si="12"/>
        <v>39.87485508531158</v>
      </c>
    </row>
    <row r="64" spans="1:19">
      <c r="A64" s="3" t="s">
        <v>412</v>
      </c>
      <c r="B64" s="3" t="s">
        <v>306</v>
      </c>
      <c r="C64" s="3" t="s">
        <v>27</v>
      </c>
      <c r="D64" s="3" t="s">
        <v>63</v>
      </c>
      <c r="E64" s="3" t="s">
        <v>101</v>
      </c>
      <c r="F64" s="127">
        <v>118.96</v>
      </c>
      <c r="G64" s="125">
        <v>110.00699999999999</v>
      </c>
      <c r="H64" s="125">
        <v>128.11500000000001</v>
      </c>
      <c r="I64" s="125">
        <v>313.34300000000002</v>
      </c>
      <c r="J64" s="125">
        <f t="shared" si="10"/>
        <v>203.33600000000001</v>
      </c>
      <c r="K64" s="114">
        <f t="shared" si="11"/>
        <v>143.63197602181697</v>
      </c>
      <c r="L64" s="37"/>
      <c r="M64" s="114">
        <f t="shared" si="12"/>
        <v>59.704023978183045</v>
      </c>
    </row>
    <row r="65" spans="1:13">
      <c r="A65" s="3" t="s">
        <v>413</v>
      </c>
      <c r="B65" s="3" t="s">
        <v>298</v>
      </c>
      <c r="C65" s="3" t="s">
        <v>27</v>
      </c>
      <c r="D65" s="3" t="s">
        <v>63</v>
      </c>
      <c r="E65" s="3" t="s">
        <v>101</v>
      </c>
      <c r="F65" s="127">
        <v>108.93300000000001</v>
      </c>
      <c r="G65" s="125">
        <v>101.661</v>
      </c>
      <c r="H65" s="125">
        <v>75.763000000000005</v>
      </c>
      <c r="I65" s="125">
        <v>323.41699999999997</v>
      </c>
      <c r="J65" s="125">
        <f t="shared" si="10"/>
        <v>221.75599999999997</v>
      </c>
      <c r="K65" s="114">
        <f t="shared" si="11"/>
        <v>173.76679090382711</v>
      </c>
      <c r="L65" s="37"/>
      <c r="M65" s="114">
        <f t="shared" si="12"/>
        <v>47.989209096172857</v>
      </c>
    </row>
    <row r="66" spans="1:13">
      <c r="A66" s="3" t="s">
        <v>414</v>
      </c>
      <c r="B66" s="3" t="s">
        <v>288</v>
      </c>
      <c r="C66" s="3" t="s">
        <v>27</v>
      </c>
      <c r="D66" s="3" t="s">
        <v>63</v>
      </c>
      <c r="E66" s="3" t="s">
        <v>101</v>
      </c>
      <c r="F66" s="127">
        <v>117.014</v>
      </c>
      <c r="G66" s="125">
        <v>103.94400000000002</v>
      </c>
      <c r="H66" s="125">
        <v>82.208500000000001</v>
      </c>
      <c r="I66" s="125">
        <v>347.91699999999997</v>
      </c>
      <c r="J66" s="125">
        <f t="shared" si="10"/>
        <v>243.97299999999996</v>
      </c>
      <c r="K66" s="114">
        <f t="shared" si="11"/>
        <v>189.28777970197916</v>
      </c>
      <c r="L66" s="37"/>
      <c r="M66" s="114">
        <f t="shared" si="12"/>
        <v>54.685220298020795</v>
      </c>
    </row>
    <row r="67" spans="1:13">
      <c r="A67" s="3" t="s">
        <v>415</v>
      </c>
      <c r="B67" s="3" t="s">
        <v>293</v>
      </c>
      <c r="C67" s="3" t="s">
        <v>27</v>
      </c>
      <c r="D67" s="3" t="s">
        <v>63</v>
      </c>
      <c r="E67" s="3" t="s">
        <v>101</v>
      </c>
      <c r="F67" s="127">
        <v>81.504000000000005</v>
      </c>
      <c r="G67" s="125">
        <v>102.369</v>
      </c>
      <c r="H67" s="125">
        <v>77.513000000000005</v>
      </c>
      <c r="I67" s="125">
        <v>309.86099999999999</v>
      </c>
      <c r="J67" s="125">
        <f t="shared" si="10"/>
        <v>207.49199999999999</v>
      </c>
      <c r="K67" s="114">
        <f t="shared" si="11"/>
        <v>161.34798595332978</v>
      </c>
      <c r="L67" s="37"/>
      <c r="M67" s="114">
        <f t="shared" si="12"/>
        <v>46.144014046670208</v>
      </c>
    </row>
    <row r="68" spans="1:13">
      <c r="A68" s="3" t="s">
        <v>416</v>
      </c>
      <c r="B68" s="3" t="s">
        <v>302</v>
      </c>
      <c r="C68" s="3" t="s">
        <v>27</v>
      </c>
      <c r="D68" s="3" t="s">
        <v>63</v>
      </c>
      <c r="E68" s="3" t="s">
        <v>101</v>
      </c>
      <c r="F68" s="127">
        <v>118.468</v>
      </c>
      <c r="G68" s="125">
        <v>104.10300000000001</v>
      </c>
      <c r="H68" s="125">
        <v>57.506</v>
      </c>
      <c r="I68" s="125">
        <v>319.68599999999998</v>
      </c>
      <c r="J68" s="125">
        <f t="shared" si="10"/>
        <v>215.58299999999997</v>
      </c>
      <c r="K68" s="114">
        <f t="shared" si="11"/>
        <v>177.00110716155035</v>
      </c>
      <c r="L68" s="37"/>
      <c r="M68" s="114">
        <f t="shared" si="12"/>
        <v>38.581892838449619</v>
      </c>
    </row>
    <row r="69" spans="1:13">
      <c r="A69" s="3" t="s">
        <v>417</v>
      </c>
      <c r="B69" s="3" t="s">
        <v>306</v>
      </c>
      <c r="C69" s="3" t="s">
        <v>27</v>
      </c>
      <c r="D69" s="3" t="s">
        <v>63</v>
      </c>
      <c r="E69" s="3" t="s">
        <v>101</v>
      </c>
      <c r="F69" s="124">
        <v>89.114999999999995</v>
      </c>
      <c r="G69" s="125">
        <v>107.80199999999999</v>
      </c>
      <c r="H69" s="125">
        <v>83.617999999999995</v>
      </c>
      <c r="I69" s="125">
        <v>293.94200000000001</v>
      </c>
      <c r="J69" s="125">
        <f t="shared" si="10"/>
        <v>186.14000000000001</v>
      </c>
      <c r="K69" s="114">
        <f t="shared" si="11"/>
        <v>141.84366596914481</v>
      </c>
      <c r="L69" s="37"/>
      <c r="M69" s="114">
        <f t="shared" si="12"/>
        <v>44.296334030855206</v>
      </c>
    </row>
    <row r="70" spans="1:13">
      <c r="A70" s="3" t="s">
        <v>418</v>
      </c>
      <c r="B70" s="3" t="s">
        <v>288</v>
      </c>
      <c r="C70" s="3" t="s">
        <v>27</v>
      </c>
      <c r="D70" s="3" t="s">
        <v>63</v>
      </c>
      <c r="E70" s="3" t="s">
        <v>101</v>
      </c>
      <c r="F70" s="124">
        <v>68.590999999999994</v>
      </c>
      <c r="G70" s="125">
        <v>102.84299999999999</v>
      </c>
      <c r="H70" s="125">
        <v>54.955500000000001</v>
      </c>
      <c r="I70" s="125">
        <v>309.61200000000002</v>
      </c>
      <c r="J70" s="125">
        <f t="shared" si="10"/>
        <v>206.76900000000003</v>
      </c>
      <c r="K70" s="114">
        <f t="shared" si="11"/>
        <v>170.71018221580857</v>
      </c>
      <c r="L70" s="37"/>
      <c r="M70" s="114">
        <f t="shared" si="12"/>
        <v>36.058817784191461</v>
      </c>
    </row>
    <row r="71" spans="1:13">
      <c r="A71" s="3" t="s">
        <v>419</v>
      </c>
      <c r="B71" s="3" t="s">
        <v>306</v>
      </c>
      <c r="C71" s="3" t="s">
        <v>27</v>
      </c>
      <c r="D71" s="3" t="s">
        <v>63</v>
      </c>
      <c r="E71" s="3" t="s">
        <v>101</v>
      </c>
      <c r="F71" s="127">
        <v>97.709000000000003</v>
      </c>
      <c r="G71" s="125">
        <v>103.08</v>
      </c>
      <c r="H71" s="125">
        <v>60.465000000000003</v>
      </c>
      <c r="I71" s="125">
        <v>315.83</v>
      </c>
      <c r="J71" s="114">
        <f t="shared" si="10"/>
        <v>212.75</v>
      </c>
      <c r="K71" s="114">
        <f t="shared" si="11"/>
        <v>173.06250335020877</v>
      </c>
      <c r="L71" s="37"/>
      <c r="M71" s="114">
        <f t="shared" si="12"/>
        <v>39.687496649791228</v>
      </c>
    </row>
    <row r="72" spans="1:13">
      <c r="A72" s="106" t="s">
        <v>420</v>
      </c>
      <c r="B72" s="126" t="s">
        <v>288</v>
      </c>
      <c r="C72" s="126" t="s">
        <v>27</v>
      </c>
      <c r="D72" s="126" t="s">
        <v>63</v>
      </c>
      <c r="E72" s="3" t="s">
        <v>101</v>
      </c>
      <c r="F72" s="114">
        <v>102.928</v>
      </c>
      <c r="G72" s="125">
        <v>95.238</v>
      </c>
      <c r="H72" s="125">
        <v>113.98</v>
      </c>
      <c r="I72" s="125">
        <v>229.26599999999999</v>
      </c>
      <c r="J72" s="125">
        <f t="shared" si="10"/>
        <v>134.02799999999999</v>
      </c>
      <c r="K72" s="114">
        <f t="shared" si="11"/>
        <v>93.803683414789319</v>
      </c>
      <c r="L72" s="37"/>
      <c r="M72" s="114">
        <f t="shared" si="12"/>
        <v>40.224316585210673</v>
      </c>
    </row>
    <row r="73" spans="1:13">
      <c r="A73" s="132" t="s">
        <v>421</v>
      </c>
      <c r="B73" s="3" t="s">
        <v>293</v>
      </c>
      <c r="C73" s="3" t="s">
        <v>27</v>
      </c>
      <c r="D73" s="3" t="s">
        <v>63</v>
      </c>
      <c r="E73" s="3" t="s">
        <v>101</v>
      </c>
      <c r="F73" s="114">
        <v>110.04600000000001</v>
      </c>
      <c r="G73" s="125">
        <v>104.316</v>
      </c>
      <c r="H73" s="125">
        <v>160.59399999999999</v>
      </c>
      <c r="I73" s="125">
        <v>258.39800000000002</v>
      </c>
      <c r="J73" s="125">
        <f t="shared" si="10"/>
        <v>154.08200000000002</v>
      </c>
      <c r="K73" s="114">
        <f t="shared" si="11"/>
        <v>101.78831371790407</v>
      </c>
      <c r="L73" s="37"/>
      <c r="M73" s="114">
        <f t="shared" si="12"/>
        <v>52.293686282095948</v>
      </c>
    </row>
    <row r="74" spans="1:13">
      <c r="A74" s="132" t="s">
        <v>422</v>
      </c>
      <c r="B74" s="3" t="s">
        <v>302</v>
      </c>
      <c r="C74" s="3" t="s">
        <v>27</v>
      </c>
      <c r="D74" s="3" t="s">
        <v>63</v>
      </c>
      <c r="E74" s="3" t="s">
        <v>101</v>
      </c>
      <c r="F74" s="114">
        <v>148.017</v>
      </c>
      <c r="G74" s="125">
        <v>91.329000000000008</v>
      </c>
      <c r="H74" s="125">
        <v>193.90799999999999</v>
      </c>
      <c r="I74" s="125">
        <v>267.05200000000002</v>
      </c>
      <c r="J74" s="125">
        <f t="shared" si="10"/>
        <v>175.72300000000001</v>
      </c>
      <c r="K74" s="114">
        <f t="shared" si="11"/>
        <v>112.70982182519835</v>
      </c>
      <c r="L74" s="37"/>
      <c r="M74" s="114">
        <f t="shared" si="12"/>
        <v>63.013178174801666</v>
      </c>
    </row>
    <row r="75" spans="1:13">
      <c r="A75" s="132" t="s">
        <v>423</v>
      </c>
      <c r="B75" s="3" t="s">
        <v>306</v>
      </c>
      <c r="C75" s="3" t="s">
        <v>27</v>
      </c>
      <c r="D75" s="3" t="s">
        <v>63</v>
      </c>
      <c r="E75" s="3" t="s">
        <v>101</v>
      </c>
      <c r="F75" s="114">
        <v>105.78700000000001</v>
      </c>
      <c r="G75" s="125">
        <v>95.588999999999999</v>
      </c>
      <c r="H75" s="125">
        <v>127.223</v>
      </c>
      <c r="I75" s="125">
        <v>246.244</v>
      </c>
      <c r="J75" s="125">
        <f t="shared" si="10"/>
        <v>150.655</v>
      </c>
      <c r="K75" s="114">
        <f t="shared" si="11"/>
        <v>104.23750667325437</v>
      </c>
      <c r="L75" s="37"/>
      <c r="M75" s="114">
        <f t="shared" si="12"/>
        <v>46.417493326745628</v>
      </c>
    </row>
    <row r="76" spans="1:13">
      <c r="A76" s="132" t="s">
        <v>424</v>
      </c>
      <c r="B76" s="3" t="s">
        <v>425</v>
      </c>
      <c r="C76" s="3" t="s">
        <v>27</v>
      </c>
      <c r="D76" s="3" t="s">
        <v>63</v>
      </c>
      <c r="E76" s="3" t="s">
        <v>101</v>
      </c>
      <c r="F76" s="114">
        <v>90.766000000000005</v>
      </c>
      <c r="G76" s="125">
        <v>90.981000000000009</v>
      </c>
      <c r="H76" s="125">
        <v>103.5</v>
      </c>
      <c r="I76" s="125">
        <v>195.548</v>
      </c>
      <c r="J76" s="125">
        <f t="shared" si="10"/>
        <v>104.56699999999999</v>
      </c>
      <c r="K76" s="114">
        <f t="shared" si="11"/>
        <v>72.620358124392453</v>
      </c>
      <c r="L76" s="37"/>
      <c r="M76" s="114">
        <f t="shared" si="12"/>
        <v>31.94664187560754</v>
      </c>
    </row>
    <row r="77" spans="1:13">
      <c r="A77" s="132" t="s">
        <v>426</v>
      </c>
      <c r="B77" s="3" t="s">
        <v>425</v>
      </c>
      <c r="C77" s="3" t="s">
        <v>27</v>
      </c>
      <c r="D77" s="106" t="s">
        <v>63</v>
      </c>
      <c r="E77" s="3" t="s">
        <v>101</v>
      </c>
      <c r="F77" s="125">
        <v>116.295</v>
      </c>
      <c r="G77" s="125">
        <v>72.197999999999993</v>
      </c>
      <c r="H77" s="125">
        <v>93.075999999999993</v>
      </c>
      <c r="I77" s="125">
        <v>234.137</v>
      </c>
      <c r="J77" s="125">
        <f t="shared" si="10"/>
        <v>161.93900000000002</v>
      </c>
      <c r="K77" s="114">
        <f t="shared" si="11"/>
        <v>119.80360224646999</v>
      </c>
      <c r="L77" s="37"/>
      <c r="M77" s="114">
        <f t="shared" si="12"/>
        <v>42.135397753530029</v>
      </c>
    </row>
    <row r="78" spans="1:13">
      <c r="A78" s="9" t="s">
        <v>172</v>
      </c>
      <c r="B78" s="9"/>
      <c r="C78" s="3" t="s">
        <v>27</v>
      </c>
      <c r="D78" s="106" t="s">
        <v>63</v>
      </c>
      <c r="E78" s="9" t="s">
        <v>101</v>
      </c>
      <c r="F78" s="128">
        <f>AVERAGE(F49:F77)</f>
        <v>144.08079310344823</v>
      </c>
      <c r="G78" s="128">
        <f t="shared" ref="G78:M78" si="13">AVERAGE(G49:G77)</f>
        <v>100.64679310344826</v>
      </c>
      <c r="H78" s="128">
        <f t="shared" si="13"/>
        <v>115.61358620689654</v>
      </c>
      <c r="I78" s="128">
        <f t="shared" si="13"/>
        <v>302.36289655172413</v>
      </c>
      <c r="J78" s="124">
        <f t="shared" si="13"/>
        <v>201.71610344827585</v>
      </c>
      <c r="K78" s="124">
        <f t="shared" si="13"/>
        <v>146.53719991904219</v>
      </c>
      <c r="L78" s="124"/>
      <c r="M78" s="124">
        <f t="shared" si="13"/>
        <v>55.178903529233722</v>
      </c>
    </row>
    <row r="79" spans="1:13">
      <c r="A79" s="9" t="s">
        <v>173</v>
      </c>
      <c r="B79" s="9"/>
      <c r="C79" s="3" t="s">
        <v>27</v>
      </c>
      <c r="D79" s="106" t="s">
        <v>63</v>
      </c>
      <c r="E79" s="9" t="s">
        <v>101</v>
      </c>
      <c r="F79" s="128">
        <f>STDEV(F49:F77)/SQRT(29)</f>
        <v>12.396188212230914</v>
      </c>
      <c r="G79" s="128">
        <f t="shared" ref="G79:M79" si="14">STDEV(G49:G77)/SQRT(29)</f>
        <v>2.9602012710242898</v>
      </c>
      <c r="H79" s="128">
        <f t="shared" si="14"/>
        <v>11.246838703917613</v>
      </c>
      <c r="I79" s="128">
        <f t="shared" si="14"/>
        <v>14.557007222865698</v>
      </c>
      <c r="J79" s="124">
        <f t="shared" si="14"/>
        <v>15.722272113069449</v>
      </c>
      <c r="K79" s="124">
        <f t="shared" si="14"/>
        <v>11.101964271540131</v>
      </c>
      <c r="L79" s="124"/>
      <c r="M79" s="124">
        <f t="shared" si="14"/>
        <v>5.8523786728687082</v>
      </c>
    </row>
    <row r="80" spans="1:13">
      <c r="A80" s="132"/>
      <c r="B80" s="3"/>
      <c r="C80" s="3"/>
      <c r="D80" s="106"/>
      <c r="E80" s="37"/>
      <c r="F80" s="125"/>
      <c r="G80" s="125"/>
      <c r="H80" s="125"/>
      <c r="I80" s="125"/>
      <c r="J80" s="125"/>
      <c r="K80" s="114"/>
      <c r="L80" s="37"/>
      <c r="M80" s="37"/>
    </row>
    <row r="81" spans="1:13">
      <c r="A81" s="120" t="s">
        <v>279</v>
      </c>
      <c r="B81" s="120" t="s">
        <v>280</v>
      </c>
      <c r="C81" s="120" t="s">
        <v>281</v>
      </c>
      <c r="D81" s="120" t="s">
        <v>5</v>
      </c>
      <c r="E81" s="120" t="s">
        <v>371</v>
      </c>
      <c r="F81" s="121" t="s">
        <v>372</v>
      </c>
      <c r="G81" s="122" t="s">
        <v>373</v>
      </c>
      <c r="H81" s="122" t="s">
        <v>374</v>
      </c>
      <c r="I81" s="122" t="s">
        <v>375</v>
      </c>
      <c r="J81" s="122" t="s">
        <v>376</v>
      </c>
      <c r="K81" s="123" t="s">
        <v>377</v>
      </c>
      <c r="L81" s="37"/>
      <c r="M81" s="33" t="s">
        <v>378</v>
      </c>
    </row>
    <row r="82" spans="1:13">
      <c r="A82" s="3" t="s">
        <v>427</v>
      </c>
      <c r="B82" s="3" t="s">
        <v>302</v>
      </c>
      <c r="C82" s="3" t="s">
        <v>428</v>
      </c>
      <c r="D82" s="3" t="s">
        <v>26</v>
      </c>
      <c r="E82" s="3" t="s">
        <v>101</v>
      </c>
      <c r="F82" s="124">
        <v>165.83199999999999</v>
      </c>
      <c r="G82" s="125">
        <v>151.34699999999998</v>
      </c>
      <c r="H82" s="125">
        <v>84.542000000000002</v>
      </c>
      <c r="I82" s="125">
        <v>340.74900000000002</v>
      </c>
      <c r="J82" s="125">
        <f t="shared" ref="J82:J105" si="15">I82-G82</f>
        <v>189.40200000000004</v>
      </c>
      <c r="K82" s="114">
        <f t="shared" ref="K82:K105" si="16">1.43*J82-0.14*LN(H82)*J82-8.99</f>
        <v>144.19553760927107</v>
      </c>
      <c r="L82" s="37"/>
      <c r="M82" s="114">
        <f t="shared" ref="M82:M105" si="17">J82-K82</f>
        <v>45.206462390728973</v>
      </c>
    </row>
    <row r="83" spans="1:13">
      <c r="A83" s="3" t="s">
        <v>429</v>
      </c>
      <c r="B83" s="3" t="s">
        <v>293</v>
      </c>
      <c r="C83" s="3" t="s">
        <v>428</v>
      </c>
      <c r="D83" s="3" t="s">
        <v>26</v>
      </c>
      <c r="E83" s="3" t="s">
        <v>101</v>
      </c>
      <c r="F83" s="124">
        <v>163.77799999999999</v>
      </c>
      <c r="G83" s="125">
        <v>151.64400000000001</v>
      </c>
      <c r="H83" s="125">
        <v>95.412000000000006</v>
      </c>
      <c r="I83" s="125">
        <v>341.86900000000003</v>
      </c>
      <c r="J83" s="125">
        <f t="shared" si="15"/>
        <v>190.22500000000002</v>
      </c>
      <c r="K83" s="114">
        <f t="shared" si="16"/>
        <v>141.63993067434825</v>
      </c>
      <c r="L83" s="37"/>
      <c r="M83" s="114">
        <f t="shared" si="17"/>
        <v>48.585069325651773</v>
      </c>
    </row>
    <row r="84" spans="1:13">
      <c r="A84" s="3" t="s">
        <v>430</v>
      </c>
      <c r="B84" s="3" t="s">
        <v>394</v>
      </c>
      <c r="C84" s="3" t="s">
        <v>428</v>
      </c>
      <c r="D84" s="3" t="s">
        <v>26</v>
      </c>
      <c r="E84" s="3" t="s">
        <v>101</v>
      </c>
      <c r="F84" s="127">
        <v>116.331</v>
      </c>
      <c r="G84" s="125">
        <v>156.52800000000002</v>
      </c>
      <c r="H84" s="125">
        <v>111.952</v>
      </c>
      <c r="I84" s="125">
        <v>308.40100000000001</v>
      </c>
      <c r="J84" s="114">
        <f t="shared" si="15"/>
        <v>151.87299999999999</v>
      </c>
      <c r="K84" s="114">
        <f t="shared" si="16"/>
        <v>107.87174326198294</v>
      </c>
      <c r="L84" s="37"/>
      <c r="M84" s="114">
        <f t="shared" si="17"/>
        <v>44.001256738017048</v>
      </c>
    </row>
    <row r="85" spans="1:13">
      <c r="A85" s="126" t="s">
        <v>431</v>
      </c>
      <c r="B85" s="126" t="s">
        <v>288</v>
      </c>
      <c r="C85" s="126" t="s">
        <v>211</v>
      </c>
      <c r="D85" s="106" t="s">
        <v>26</v>
      </c>
      <c r="E85" s="3" t="s">
        <v>101</v>
      </c>
      <c r="F85" s="124">
        <v>112.827</v>
      </c>
      <c r="G85" s="125">
        <v>147.12899999999999</v>
      </c>
      <c r="H85" s="125">
        <v>79.608999999999995</v>
      </c>
      <c r="I85" s="125">
        <v>261.61599999999999</v>
      </c>
      <c r="J85" s="125">
        <f t="shared" si="15"/>
        <v>114.48699999999999</v>
      </c>
      <c r="K85" s="114">
        <f t="shared" si="16"/>
        <v>84.569028128293596</v>
      </c>
      <c r="L85" s="37"/>
      <c r="M85" s="114">
        <f t="shared" si="17"/>
        <v>29.917971871706399</v>
      </c>
    </row>
    <row r="86" spans="1:13">
      <c r="A86" s="126" t="s">
        <v>432</v>
      </c>
      <c r="B86" s="126" t="s">
        <v>293</v>
      </c>
      <c r="C86" s="126" t="s">
        <v>211</v>
      </c>
      <c r="D86" s="106" t="s">
        <v>26</v>
      </c>
      <c r="E86" s="3" t="s">
        <v>101</v>
      </c>
      <c r="F86" s="127">
        <v>136.72800000000001</v>
      </c>
      <c r="G86" s="125">
        <v>179.613</v>
      </c>
      <c r="H86" s="125">
        <v>88.738</v>
      </c>
      <c r="I86" s="125">
        <v>307.04500000000002</v>
      </c>
      <c r="J86" s="125">
        <f t="shared" si="15"/>
        <v>127.43200000000002</v>
      </c>
      <c r="K86" s="114">
        <f t="shared" si="16"/>
        <v>93.210929239902612</v>
      </c>
      <c r="L86" s="37"/>
      <c r="M86" s="114">
        <f t="shared" si="17"/>
        <v>34.221070760097405</v>
      </c>
    </row>
    <row r="87" spans="1:13">
      <c r="A87" s="3" t="s">
        <v>433</v>
      </c>
      <c r="B87" s="3" t="s">
        <v>302</v>
      </c>
      <c r="C87" s="3" t="s">
        <v>211</v>
      </c>
      <c r="D87" s="106" t="s">
        <v>26</v>
      </c>
      <c r="E87" s="3" t="s">
        <v>101</v>
      </c>
      <c r="F87" s="127">
        <v>103.053</v>
      </c>
      <c r="G87" s="125">
        <v>148.833</v>
      </c>
      <c r="H87" s="125">
        <v>89.864000000000004</v>
      </c>
      <c r="I87" s="125">
        <v>310.22699999999998</v>
      </c>
      <c r="J87" s="125">
        <f t="shared" si="15"/>
        <v>161.39399999999998</v>
      </c>
      <c r="K87" s="114">
        <f t="shared" si="16"/>
        <v>120.16367015022762</v>
      </c>
      <c r="L87" s="37"/>
      <c r="M87" s="114">
        <f t="shared" si="17"/>
        <v>41.23032984977236</v>
      </c>
    </row>
    <row r="88" spans="1:13">
      <c r="A88" s="3" t="s">
        <v>434</v>
      </c>
      <c r="B88" s="3" t="s">
        <v>306</v>
      </c>
      <c r="C88" s="3" t="s">
        <v>211</v>
      </c>
      <c r="D88" s="106" t="s">
        <v>26</v>
      </c>
      <c r="E88" s="3" t="s">
        <v>101</v>
      </c>
      <c r="F88" s="127">
        <v>72.388999999999996</v>
      </c>
      <c r="G88" s="125">
        <v>129.447</v>
      </c>
      <c r="H88" s="125">
        <v>62.557000000000002</v>
      </c>
      <c r="I88" s="125">
        <v>222.13800000000001</v>
      </c>
      <c r="J88" s="125">
        <f t="shared" si="15"/>
        <v>92.691000000000003</v>
      </c>
      <c r="K88" s="114">
        <f t="shared" si="16"/>
        <v>69.885319342963072</v>
      </c>
      <c r="L88" s="37"/>
      <c r="M88" s="114">
        <f t="shared" si="17"/>
        <v>22.80568065703693</v>
      </c>
    </row>
    <row r="89" spans="1:13">
      <c r="A89" s="3" t="s">
        <v>435</v>
      </c>
      <c r="B89" s="3" t="s">
        <v>302</v>
      </c>
      <c r="C89" s="3" t="s">
        <v>211</v>
      </c>
      <c r="D89" s="3" t="s">
        <v>26</v>
      </c>
      <c r="E89" s="3" t="s">
        <v>101</v>
      </c>
      <c r="F89" s="124">
        <v>118.905</v>
      </c>
      <c r="G89" s="125">
        <v>170.58600000000001</v>
      </c>
      <c r="H89" s="114">
        <v>71.994</v>
      </c>
      <c r="I89" s="125">
        <v>303.80500000000001</v>
      </c>
      <c r="J89" s="125">
        <f t="shared" si="15"/>
        <v>133.21899999999999</v>
      </c>
      <c r="K89" s="114">
        <f t="shared" si="16"/>
        <v>101.75207856714151</v>
      </c>
      <c r="L89" s="37"/>
      <c r="M89" s="114">
        <f t="shared" si="17"/>
        <v>31.466921432858484</v>
      </c>
    </row>
    <row r="90" spans="1:13">
      <c r="A90" s="3" t="s">
        <v>436</v>
      </c>
      <c r="B90" s="3" t="s">
        <v>288</v>
      </c>
      <c r="C90" s="3" t="s">
        <v>27</v>
      </c>
      <c r="D90" s="3" t="s">
        <v>26</v>
      </c>
      <c r="E90" s="3" t="s">
        <v>101</v>
      </c>
      <c r="F90" s="124">
        <v>154.08600000000001</v>
      </c>
      <c r="G90" s="125">
        <v>161.48400000000001</v>
      </c>
      <c r="H90" s="114">
        <v>98.114000000000004</v>
      </c>
      <c r="I90" s="125">
        <v>334.85700000000003</v>
      </c>
      <c r="J90" s="125">
        <f t="shared" si="15"/>
        <v>173.37300000000002</v>
      </c>
      <c r="K90" s="114">
        <f t="shared" si="16"/>
        <v>127.61783204312557</v>
      </c>
      <c r="L90" s="37"/>
      <c r="M90" s="114">
        <f t="shared" si="17"/>
        <v>45.755167956874445</v>
      </c>
    </row>
    <row r="91" spans="1:13">
      <c r="A91" s="3" t="s">
        <v>437</v>
      </c>
      <c r="B91" s="3" t="s">
        <v>293</v>
      </c>
      <c r="C91" s="3" t="s">
        <v>27</v>
      </c>
      <c r="D91" s="3" t="s">
        <v>26</v>
      </c>
      <c r="E91" s="3" t="s">
        <v>101</v>
      </c>
      <c r="F91" s="124">
        <v>122.081</v>
      </c>
      <c r="G91" s="125">
        <v>164.517</v>
      </c>
      <c r="H91" s="114">
        <v>109.33199999999999</v>
      </c>
      <c r="I91" s="125">
        <v>338.21499999999997</v>
      </c>
      <c r="J91" s="125">
        <f t="shared" si="15"/>
        <v>173.69799999999998</v>
      </c>
      <c r="K91" s="114">
        <f t="shared" si="16"/>
        <v>125.24129969888425</v>
      </c>
      <c r="L91" s="37"/>
      <c r="M91" s="114">
        <f t="shared" si="17"/>
        <v>48.456700301115731</v>
      </c>
    </row>
    <row r="92" spans="1:13">
      <c r="A92" s="3" t="s">
        <v>438</v>
      </c>
      <c r="B92" s="3" t="s">
        <v>302</v>
      </c>
      <c r="C92" s="3" t="s">
        <v>27</v>
      </c>
      <c r="D92" s="3" t="s">
        <v>26</v>
      </c>
      <c r="E92" s="3" t="s">
        <v>101</v>
      </c>
      <c r="F92" s="124">
        <v>126.105</v>
      </c>
      <c r="G92" s="125">
        <v>224.673</v>
      </c>
      <c r="H92" s="114">
        <v>124.254</v>
      </c>
      <c r="I92" s="125">
        <v>369.327</v>
      </c>
      <c r="J92" s="125">
        <f t="shared" si="15"/>
        <v>144.654</v>
      </c>
      <c r="K92" s="114">
        <f t="shared" si="16"/>
        <v>100.20555805178766</v>
      </c>
      <c r="L92" s="37"/>
      <c r="M92" s="114">
        <f t="shared" si="17"/>
        <v>44.448441948212334</v>
      </c>
    </row>
    <row r="93" spans="1:13">
      <c r="A93" s="3" t="s">
        <v>439</v>
      </c>
      <c r="B93" s="3" t="s">
        <v>425</v>
      </c>
      <c r="C93" s="3" t="s">
        <v>27</v>
      </c>
      <c r="D93" s="3" t="s">
        <v>26</v>
      </c>
      <c r="E93" s="3" t="s">
        <v>101</v>
      </c>
      <c r="F93" s="124">
        <v>146.96799999999999</v>
      </c>
      <c r="G93" s="125">
        <v>154.233</v>
      </c>
      <c r="H93" s="114">
        <v>128.86000000000001</v>
      </c>
      <c r="I93" s="125">
        <v>324.19200000000001</v>
      </c>
      <c r="J93" s="125">
        <f t="shared" si="15"/>
        <v>169.959</v>
      </c>
      <c r="K93" s="114">
        <f t="shared" si="16"/>
        <v>118.44156735005109</v>
      </c>
      <c r="L93" s="37"/>
      <c r="M93" s="114">
        <f t="shared" si="17"/>
        <v>51.517432649948915</v>
      </c>
    </row>
    <row r="94" spans="1:13">
      <c r="A94" s="3" t="s">
        <v>440</v>
      </c>
      <c r="B94" s="3" t="s">
        <v>306</v>
      </c>
      <c r="C94" s="3" t="s">
        <v>27</v>
      </c>
      <c r="D94" s="3" t="s">
        <v>26</v>
      </c>
      <c r="E94" s="3" t="s">
        <v>101</v>
      </c>
      <c r="F94" s="124">
        <v>167.447</v>
      </c>
      <c r="G94" s="125">
        <v>175.02600000000001</v>
      </c>
      <c r="H94" s="114">
        <v>140.97800000000001</v>
      </c>
      <c r="I94" s="125">
        <v>343.81299999999999</v>
      </c>
      <c r="J94" s="125">
        <f t="shared" si="15"/>
        <v>168.78699999999998</v>
      </c>
      <c r="K94" s="114">
        <f t="shared" si="16"/>
        <v>115.43901027968984</v>
      </c>
      <c r="L94" s="37"/>
      <c r="M94" s="114">
        <f t="shared" si="17"/>
        <v>53.347989720310139</v>
      </c>
    </row>
    <row r="95" spans="1:13">
      <c r="A95" s="3" t="s">
        <v>441</v>
      </c>
      <c r="B95" s="3" t="s">
        <v>288</v>
      </c>
      <c r="C95" s="3" t="s">
        <v>27</v>
      </c>
      <c r="D95" s="3" t="s">
        <v>26</v>
      </c>
      <c r="E95" s="3" t="s">
        <v>101</v>
      </c>
      <c r="F95" s="124">
        <v>116.864</v>
      </c>
      <c r="G95" s="125">
        <v>155.44499999999999</v>
      </c>
      <c r="H95" s="114">
        <v>90.773499999999999</v>
      </c>
      <c r="I95" s="125">
        <v>279.142</v>
      </c>
      <c r="J95" s="125">
        <f t="shared" si="15"/>
        <v>123.697</v>
      </c>
      <c r="K95" s="114">
        <f t="shared" si="16"/>
        <v>89.822697005960478</v>
      </c>
      <c r="L95" s="37"/>
      <c r="M95" s="114">
        <f t="shared" si="17"/>
        <v>33.874302994039525</v>
      </c>
    </row>
    <row r="96" spans="1:13">
      <c r="A96" s="3" t="s">
        <v>442</v>
      </c>
      <c r="B96" s="3" t="s">
        <v>394</v>
      </c>
      <c r="C96" s="3" t="s">
        <v>27</v>
      </c>
      <c r="D96" s="3" t="s">
        <v>26</v>
      </c>
      <c r="E96" s="3" t="s">
        <v>101</v>
      </c>
      <c r="F96" s="124">
        <v>90.995999999999995</v>
      </c>
      <c r="G96" s="125">
        <v>142.137</v>
      </c>
      <c r="H96" s="114">
        <v>97.978999999999999</v>
      </c>
      <c r="I96" s="125">
        <v>249.54300000000001</v>
      </c>
      <c r="J96" s="125">
        <f t="shared" si="15"/>
        <v>107.40600000000001</v>
      </c>
      <c r="K96" s="114">
        <f t="shared" si="16"/>
        <v>75.660380143310078</v>
      </c>
      <c r="L96" s="37"/>
      <c r="M96" s="114">
        <f t="shared" si="17"/>
        <v>31.745619856689927</v>
      </c>
    </row>
    <row r="97" spans="1:13">
      <c r="A97" s="3" t="s">
        <v>443</v>
      </c>
      <c r="B97" s="3" t="s">
        <v>306</v>
      </c>
      <c r="C97" s="3" t="s">
        <v>27</v>
      </c>
      <c r="D97" s="3" t="s">
        <v>26</v>
      </c>
      <c r="E97" s="3" t="s">
        <v>101</v>
      </c>
      <c r="F97" s="124">
        <v>97.837000000000003</v>
      </c>
      <c r="G97" s="125">
        <v>147.49200000000002</v>
      </c>
      <c r="H97" s="114">
        <v>106.09100000000001</v>
      </c>
      <c r="I97" s="125">
        <v>279.01799999999997</v>
      </c>
      <c r="J97" s="125">
        <f t="shared" si="15"/>
        <v>131.52599999999995</v>
      </c>
      <c r="K97" s="114">
        <f t="shared" si="16"/>
        <v>93.205490204468873</v>
      </c>
      <c r="L97" s="37"/>
      <c r="M97" s="114">
        <f t="shared" si="17"/>
        <v>38.32050979553108</v>
      </c>
    </row>
    <row r="98" spans="1:13">
      <c r="A98" s="3" t="s">
        <v>444</v>
      </c>
      <c r="B98" s="3" t="s">
        <v>298</v>
      </c>
      <c r="C98" s="3" t="s">
        <v>27</v>
      </c>
      <c r="D98" s="3" t="s">
        <v>26</v>
      </c>
      <c r="E98" s="3" t="s">
        <v>101</v>
      </c>
      <c r="F98" s="124">
        <v>88.366</v>
      </c>
      <c r="G98" s="125">
        <v>120.876</v>
      </c>
      <c r="H98" s="114">
        <v>131.898</v>
      </c>
      <c r="I98" s="125">
        <v>294.315</v>
      </c>
      <c r="J98" s="125">
        <f t="shared" si="15"/>
        <v>173.43899999999999</v>
      </c>
      <c r="K98" s="114">
        <f t="shared" si="16"/>
        <v>120.48498062821641</v>
      </c>
      <c r="L98" s="37"/>
      <c r="M98" s="114">
        <f t="shared" si="17"/>
        <v>52.954019371783588</v>
      </c>
    </row>
    <row r="99" spans="1:13">
      <c r="A99" s="3" t="s">
        <v>445</v>
      </c>
      <c r="B99" s="3" t="s">
        <v>288</v>
      </c>
      <c r="C99" s="3" t="s">
        <v>27</v>
      </c>
      <c r="D99" s="3" t="s">
        <v>26</v>
      </c>
      <c r="E99" s="3" t="s">
        <v>101</v>
      </c>
      <c r="F99" s="124">
        <v>95.524000000000001</v>
      </c>
      <c r="G99" s="125">
        <v>182.721</v>
      </c>
      <c r="H99" s="114">
        <v>74.634</v>
      </c>
      <c r="I99" s="125">
        <v>282.23899999999998</v>
      </c>
      <c r="J99" s="125">
        <f t="shared" si="15"/>
        <v>99.517999999999972</v>
      </c>
      <c r="K99" s="114">
        <f t="shared" si="16"/>
        <v>73.235407644997522</v>
      </c>
      <c r="L99" s="37"/>
      <c r="M99" s="114">
        <f t="shared" si="17"/>
        <v>26.28259235500245</v>
      </c>
    </row>
    <row r="100" spans="1:13">
      <c r="A100" s="3" t="s">
        <v>446</v>
      </c>
      <c r="B100" s="3" t="s">
        <v>293</v>
      </c>
      <c r="C100" s="3" t="s">
        <v>27</v>
      </c>
      <c r="D100" s="3" t="s">
        <v>26</v>
      </c>
      <c r="E100" s="3" t="s">
        <v>101</v>
      </c>
      <c r="F100" s="124">
        <v>157.64500000000001</v>
      </c>
      <c r="G100" s="125">
        <v>172.065</v>
      </c>
      <c r="H100" s="114">
        <v>101.717</v>
      </c>
      <c r="I100" s="125">
        <v>265.68200000000002</v>
      </c>
      <c r="J100" s="125">
        <f t="shared" si="15"/>
        <v>93.617000000000019</v>
      </c>
      <c r="K100" s="114">
        <f t="shared" si="16"/>
        <v>64.302073138565916</v>
      </c>
      <c r="L100" s="37"/>
      <c r="M100" s="114">
        <f t="shared" si="17"/>
        <v>29.314926861434103</v>
      </c>
    </row>
    <row r="101" spans="1:13">
      <c r="A101" s="3" t="s">
        <v>447</v>
      </c>
      <c r="B101" s="3" t="s">
        <v>306</v>
      </c>
      <c r="C101" s="3" t="s">
        <v>27</v>
      </c>
      <c r="D101" s="3" t="s">
        <v>26</v>
      </c>
      <c r="E101" s="3" t="s">
        <v>101</v>
      </c>
      <c r="F101" s="127">
        <v>133.30600000000001</v>
      </c>
      <c r="G101" s="125">
        <v>168.58799999999999</v>
      </c>
      <c r="H101" s="125">
        <v>78.564999999999998</v>
      </c>
      <c r="I101" s="125">
        <v>232.50800000000001</v>
      </c>
      <c r="J101" s="125">
        <f t="shared" si="15"/>
        <v>63.920000000000016</v>
      </c>
      <c r="K101" s="114">
        <f t="shared" si="16"/>
        <v>43.363696258172425</v>
      </c>
      <c r="L101" s="37"/>
      <c r="M101" s="114">
        <f t="shared" si="17"/>
        <v>20.556303741827591</v>
      </c>
    </row>
    <row r="102" spans="1:13">
      <c r="A102" s="132" t="s">
        <v>448</v>
      </c>
      <c r="B102" s="3" t="s">
        <v>288</v>
      </c>
      <c r="C102" s="3" t="s">
        <v>27</v>
      </c>
      <c r="D102" s="106" t="s">
        <v>26</v>
      </c>
      <c r="E102" s="3" t="s">
        <v>101</v>
      </c>
      <c r="F102" s="114">
        <v>86.534999999999997</v>
      </c>
      <c r="G102" s="125">
        <v>133.43099999999998</v>
      </c>
      <c r="H102" s="125">
        <v>91.355000000000004</v>
      </c>
      <c r="I102" s="125">
        <v>185.85300000000001</v>
      </c>
      <c r="J102" s="125">
        <f t="shared" si="15"/>
        <v>52.422000000000025</v>
      </c>
      <c r="K102" s="114">
        <f t="shared" si="16"/>
        <v>32.839326436335568</v>
      </c>
      <c r="L102" s="37"/>
      <c r="M102" s="114">
        <f t="shared" si="17"/>
        <v>19.582673563664457</v>
      </c>
    </row>
    <row r="103" spans="1:13">
      <c r="A103" s="132" t="s">
        <v>449</v>
      </c>
      <c r="B103" s="3" t="s">
        <v>293</v>
      </c>
      <c r="C103" s="3" t="s">
        <v>27</v>
      </c>
      <c r="D103" s="106" t="s">
        <v>26</v>
      </c>
      <c r="E103" s="3" t="s">
        <v>101</v>
      </c>
      <c r="F103" s="114">
        <v>80.481999999999999</v>
      </c>
      <c r="G103" s="125">
        <v>145.929</v>
      </c>
      <c r="H103" s="125">
        <v>128.92500000000001</v>
      </c>
      <c r="I103" s="125">
        <v>266.39</v>
      </c>
      <c r="J103" s="125">
        <f t="shared" si="15"/>
        <v>120.46099999999998</v>
      </c>
      <c r="K103" s="114">
        <f t="shared" si="16"/>
        <v>81.320537130648475</v>
      </c>
      <c r="L103" s="37"/>
      <c r="M103" s="114">
        <f t="shared" si="17"/>
        <v>39.140462869351509</v>
      </c>
    </row>
    <row r="104" spans="1:13">
      <c r="A104" s="132" t="s">
        <v>450</v>
      </c>
      <c r="B104" s="3" t="s">
        <v>302</v>
      </c>
      <c r="C104" s="3" t="s">
        <v>27</v>
      </c>
      <c r="D104" s="106" t="s">
        <v>26</v>
      </c>
      <c r="E104" s="3" t="s">
        <v>101</v>
      </c>
      <c r="F104" s="114">
        <v>143.029</v>
      </c>
      <c r="G104" s="125">
        <v>139.57499999999999</v>
      </c>
      <c r="H104" s="125">
        <v>111.616</v>
      </c>
      <c r="I104" s="125">
        <v>207.18100000000001</v>
      </c>
      <c r="J104" s="125">
        <f t="shared" si="15"/>
        <v>67.606000000000023</v>
      </c>
      <c r="K104" s="114">
        <f t="shared" si="16"/>
        <v>43.05924978057368</v>
      </c>
      <c r="L104" s="37"/>
      <c r="M104" s="114">
        <f t="shared" si="17"/>
        <v>24.546750219426343</v>
      </c>
    </row>
    <row r="105" spans="1:13">
      <c r="A105" s="132" t="s">
        <v>451</v>
      </c>
      <c r="B105" s="3" t="s">
        <v>306</v>
      </c>
      <c r="C105" s="3" t="s">
        <v>27</v>
      </c>
      <c r="D105" s="106" t="s">
        <v>26</v>
      </c>
      <c r="E105" s="3" t="s">
        <v>101</v>
      </c>
      <c r="F105" s="125">
        <v>142.86099999999999</v>
      </c>
      <c r="G105" s="125">
        <v>137.62200000000001</v>
      </c>
      <c r="H105" s="125">
        <v>102.47799999999999</v>
      </c>
      <c r="I105" s="125">
        <v>209.87700000000001</v>
      </c>
      <c r="J105" s="125">
        <f t="shared" si="15"/>
        <v>72.254999999999995</v>
      </c>
      <c r="K105" s="114">
        <f t="shared" si="16"/>
        <v>47.502518296091431</v>
      </c>
      <c r="L105" s="37"/>
      <c r="M105" s="114">
        <f t="shared" si="17"/>
        <v>24.752481703908565</v>
      </c>
    </row>
    <row r="106" spans="1:13">
      <c r="A106" s="9" t="s">
        <v>172</v>
      </c>
      <c r="B106" s="9"/>
      <c r="C106" s="3" t="s">
        <v>27</v>
      </c>
      <c r="D106" s="106" t="s">
        <v>63</v>
      </c>
      <c r="E106" s="9" t="s">
        <v>101</v>
      </c>
      <c r="F106" s="128">
        <f>AVERAGE(F82:F105)</f>
        <v>122.49895833333333</v>
      </c>
      <c r="G106" s="128">
        <f t="shared" ref="G106:M106" si="18">AVERAGE(G82:G105)</f>
        <v>156.70587500000002</v>
      </c>
      <c r="H106" s="128">
        <f t="shared" si="18"/>
        <v>100.09322916666667</v>
      </c>
      <c r="I106" s="128">
        <f t="shared" si="18"/>
        <v>285.75008333333329</v>
      </c>
      <c r="J106" s="124">
        <f t="shared" si="18"/>
        <v>129.04420833333333</v>
      </c>
      <c r="K106" s="124">
        <f t="shared" si="18"/>
        <v>92.292910877708735</v>
      </c>
      <c r="L106" s="124"/>
      <c r="M106" s="124">
        <f t="shared" si="18"/>
        <v>36.751297455624588</v>
      </c>
    </row>
    <row r="107" spans="1:13">
      <c r="A107" s="9" t="s">
        <v>173</v>
      </c>
      <c r="B107" s="9"/>
      <c r="C107" s="3" t="s">
        <v>27</v>
      </c>
      <c r="D107" s="106" t="s">
        <v>63</v>
      </c>
      <c r="E107" s="9" t="s">
        <v>101</v>
      </c>
      <c r="F107" s="128">
        <f>STDEV(F82:F105)/SQRT(24)</f>
        <v>5.9007321013113643</v>
      </c>
      <c r="G107" s="128">
        <f t="shared" ref="G107:M107" si="19">STDEV(G82:G105)/SQRT(24)</f>
        <v>4.3956378654167629</v>
      </c>
      <c r="H107" s="128">
        <f t="shared" si="19"/>
        <v>4.1978720510786838</v>
      </c>
      <c r="I107" s="128">
        <f t="shared" si="19"/>
        <v>10.13497513169072</v>
      </c>
      <c r="J107" s="124">
        <f t="shared" si="19"/>
        <v>8.4858897529060009</v>
      </c>
      <c r="K107" s="124">
        <f t="shared" si="19"/>
        <v>6.4718571863662273</v>
      </c>
      <c r="L107" s="124"/>
      <c r="M107" s="124">
        <f t="shared" si="19"/>
        <v>2.1907918407391009</v>
      </c>
    </row>
    <row r="108" spans="1:13">
      <c r="A108" s="37"/>
      <c r="B108" s="37"/>
      <c r="C108" s="37"/>
      <c r="D108" s="37"/>
      <c r="E108" s="37"/>
      <c r="F108" s="114"/>
      <c r="G108" s="114"/>
      <c r="H108" s="114"/>
      <c r="I108" s="114"/>
      <c r="J108" s="114"/>
      <c r="K108" s="114"/>
      <c r="L108" s="37"/>
      <c r="M108" s="37"/>
    </row>
    <row r="109" spans="1:13">
      <c r="A109" s="37"/>
      <c r="B109" s="37"/>
      <c r="C109" s="37"/>
      <c r="D109" s="37"/>
      <c r="E109" s="37"/>
      <c r="F109" s="114"/>
      <c r="G109" s="114"/>
      <c r="H109" s="114"/>
      <c r="I109" s="114"/>
      <c r="J109" s="114"/>
      <c r="K109" s="114"/>
      <c r="L109" s="37"/>
      <c r="M109" s="37"/>
    </row>
    <row r="110" spans="1:13" ht="18.75">
      <c r="A110" s="119" t="s">
        <v>452</v>
      </c>
      <c r="B110" s="37"/>
      <c r="C110" s="37"/>
      <c r="D110" s="37"/>
      <c r="E110" s="37"/>
      <c r="F110" s="114"/>
      <c r="G110" s="114"/>
      <c r="H110" s="114"/>
      <c r="I110" s="114"/>
      <c r="J110" s="114"/>
      <c r="K110" s="114"/>
      <c r="L110" s="37"/>
      <c r="M110" s="37"/>
    </row>
    <row r="111" spans="1:13">
      <c r="A111" s="120" t="s">
        <v>279</v>
      </c>
      <c r="B111" s="120" t="s">
        <v>280</v>
      </c>
      <c r="C111" s="120" t="s">
        <v>281</v>
      </c>
      <c r="D111" s="120" t="s">
        <v>5</v>
      </c>
      <c r="E111" s="120" t="s">
        <v>371</v>
      </c>
      <c r="F111" s="133" t="s">
        <v>372</v>
      </c>
      <c r="G111" s="120" t="s">
        <v>373</v>
      </c>
      <c r="H111" s="120" t="s">
        <v>374</v>
      </c>
      <c r="I111" s="120" t="s">
        <v>375</v>
      </c>
      <c r="J111" s="120" t="s">
        <v>376</v>
      </c>
      <c r="K111" s="123" t="s">
        <v>377</v>
      </c>
      <c r="L111" s="37"/>
      <c r="M111" s="33" t="s">
        <v>378</v>
      </c>
    </row>
    <row r="112" spans="1:13">
      <c r="A112" s="134" t="s">
        <v>386</v>
      </c>
      <c r="B112" s="125" t="s">
        <v>288</v>
      </c>
      <c r="C112" s="125" t="s">
        <v>289</v>
      </c>
      <c r="D112" s="134" t="s">
        <v>63</v>
      </c>
      <c r="E112" s="125">
        <v>12</v>
      </c>
      <c r="F112" s="124">
        <v>251.30699999999999</v>
      </c>
      <c r="G112" s="125">
        <v>518.63699999999994</v>
      </c>
      <c r="H112" s="125">
        <v>119.91500000000001</v>
      </c>
      <c r="I112" s="125">
        <v>1100.556</v>
      </c>
      <c r="J112" s="125">
        <f t="shared" ref="J112" si="20">I112-G112</f>
        <v>581.9190000000001</v>
      </c>
      <c r="K112" s="114">
        <f t="shared" ref="K112:K117" si="21">1.43*J112-0.14*LN(H112)*J112-8.99</f>
        <v>433.18136036952274</v>
      </c>
      <c r="L112" s="37"/>
      <c r="M112" s="114">
        <f t="shared" ref="M112:M117" si="22">J112-K112</f>
        <v>148.73763963047736</v>
      </c>
    </row>
    <row r="113" spans="1:13">
      <c r="A113" s="134" t="s">
        <v>387</v>
      </c>
      <c r="B113" s="125" t="s">
        <v>306</v>
      </c>
      <c r="C113" s="125" t="s">
        <v>289</v>
      </c>
      <c r="D113" s="134" t="s">
        <v>63</v>
      </c>
      <c r="E113" s="125">
        <v>12</v>
      </c>
      <c r="F113" s="124">
        <v>214.75700000000001</v>
      </c>
      <c r="G113" s="125">
        <v>515.30700000000002</v>
      </c>
      <c r="H113" s="125">
        <v>127.366</v>
      </c>
      <c r="I113" s="125">
        <v>1036.92</v>
      </c>
      <c r="J113" s="125">
        <f>I113-G113</f>
        <v>521.61300000000006</v>
      </c>
      <c r="K113" s="114">
        <f t="shared" si="21"/>
        <v>382.95570608369025</v>
      </c>
      <c r="L113" s="37"/>
      <c r="M113" s="114">
        <f t="shared" si="22"/>
        <v>138.65729391630981</v>
      </c>
    </row>
    <row r="114" spans="1:13">
      <c r="A114" s="134" t="s">
        <v>388</v>
      </c>
      <c r="B114" s="124" t="s">
        <v>302</v>
      </c>
      <c r="C114" s="124" t="s">
        <v>289</v>
      </c>
      <c r="D114" s="134" t="s">
        <v>63</v>
      </c>
      <c r="E114" s="125">
        <v>12</v>
      </c>
      <c r="F114" s="124">
        <v>262.72399999999999</v>
      </c>
      <c r="G114" s="125">
        <v>355.85699999999997</v>
      </c>
      <c r="H114" s="125">
        <v>118.605</v>
      </c>
      <c r="I114" s="125">
        <v>1066.617</v>
      </c>
      <c r="J114" s="125">
        <f>I114-G114</f>
        <v>710.76</v>
      </c>
      <c r="K114" s="114">
        <f t="shared" si="21"/>
        <v>532.1742697916726</v>
      </c>
      <c r="L114" s="37"/>
      <c r="M114" s="114">
        <f t="shared" si="22"/>
        <v>178.58573020832739</v>
      </c>
    </row>
    <row r="115" spans="1:13">
      <c r="A115" s="134" t="s">
        <v>389</v>
      </c>
      <c r="B115" s="124" t="s">
        <v>306</v>
      </c>
      <c r="C115" s="124" t="s">
        <v>289</v>
      </c>
      <c r="D115" s="134" t="s">
        <v>63</v>
      </c>
      <c r="E115" s="125">
        <v>12</v>
      </c>
      <c r="F115" s="124">
        <v>296.86500000000001</v>
      </c>
      <c r="G115" s="125">
        <v>475.57500000000005</v>
      </c>
      <c r="H115" s="125">
        <v>153.465</v>
      </c>
      <c r="I115" s="125">
        <v>1552.5510000000002</v>
      </c>
      <c r="J115" s="125">
        <f>I115-G115</f>
        <v>1076.9760000000001</v>
      </c>
      <c r="K115" s="114">
        <f t="shared" si="21"/>
        <v>772.15560469600291</v>
      </c>
      <c r="L115" s="37"/>
      <c r="M115" s="114">
        <f t="shared" si="22"/>
        <v>304.8203953039972</v>
      </c>
    </row>
    <row r="116" spans="1:13">
      <c r="A116" s="125" t="s">
        <v>390</v>
      </c>
      <c r="B116" s="125" t="s">
        <v>302</v>
      </c>
      <c r="C116" s="125" t="s">
        <v>289</v>
      </c>
      <c r="D116" s="125" t="s">
        <v>63</v>
      </c>
      <c r="E116" s="125">
        <v>12</v>
      </c>
      <c r="F116" s="125">
        <v>327.05599999999998</v>
      </c>
      <c r="G116" s="125">
        <v>277.197</v>
      </c>
      <c r="H116" s="125">
        <v>145.06200000000001</v>
      </c>
      <c r="I116" s="125">
        <v>790.80000000000007</v>
      </c>
      <c r="J116" s="125">
        <f>I116-G116</f>
        <v>513.60300000000007</v>
      </c>
      <c r="K116" s="114">
        <f t="shared" si="21"/>
        <v>367.58239798988046</v>
      </c>
      <c r="L116" s="37"/>
      <c r="M116" s="114">
        <f t="shared" si="22"/>
        <v>146.0206020101196</v>
      </c>
    </row>
    <row r="117" spans="1:13">
      <c r="A117" s="125" t="s">
        <v>391</v>
      </c>
      <c r="B117" s="125" t="s">
        <v>306</v>
      </c>
      <c r="C117" s="125" t="s">
        <v>289</v>
      </c>
      <c r="D117" s="125" t="s">
        <v>63</v>
      </c>
      <c r="E117" s="125">
        <v>12</v>
      </c>
      <c r="F117" s="125">
        <v>431.58199999999999</v>
      </c>
      <c r="G117" s="125">
        <v>160.10400000000001</v>
      </c>
      <c r="H117" s="125">
        <v>173.70400000000001</v>
      </c>
      <c r="I117" s="125">
        <v>904.5809999999999</v>
      </c>
      <c r="J117" s="125">
        <f>I117-G117</f>
        <v>744.47699999999986</v>
      </c>
      <c r="K117" s="114">
        <f t="shared" si="21"/>
        <v>518.07784463051075</v>
      </c>
      <c r="L117" s="37"/>
      <c r="M117" s="114">
        <f t="shared" si="22"/>
        <v>226.39915536948911</v>
      </c>
    </row>
    <row r="118" spans="1:13">
      <c r="A118" s="9" t="s">
        <v>172</v>
      </c>
      <c r="B118" s="9"/>
      <c r="C118" s="125" t="s">
        <v>289</v>
      </c>
      <c r="D118" s="138" t="s">
        <v>63</v>
      </c>
      <c r="E118" s="9" t="s">
        <v>210</v>
      </c>
      <c r="F118" s="124">
        <f t="shared" ref="F118:K118" si="23">AVERAGE(F112:F117)</f>
        <v>297.38183333333336</v>
      </c>
      <c r="G118" s="124">
        <f t="shared" si="23"/>
        <v>383.77949999999993</v>
      </c>
      <c r="H118" s="124">
        <f t="shared" si="23"/>
        <v>139.68616666666665</v>
      </c>
      <c r="I118" s="124">
        <f t="shared" si="23"/>
        <v>1075.3375000000001</v>
      </c>
      <c r="J118" s="124">
        <f t="shared" si="23"/>
        <v>691.55799999999999</v>
      </c>
      <c r="K118" s="124">
        <f t="shared" si="23"/>
        <v>501.02119726021334</v>
      </c>
      <c r="L118" s="124"/>
      <c r="M118" s="124">
        <f>AVERAGE(M112:M117)</f>
        <v>190.53680273978674</v>
      </c>
    </row>
    <row r="119" spans="1:13">
      <c r="A119" s="9" t="s">
        <v>173</v>
      </c>
      <c r="B119" s="9"/>
      <c r="C119" s="125" t="s">
        <v>289</v>
      </c>
      <c r="D119" s="138" t="s">
        <v>63</v>
      </c>
      <c r="E119" s="9" t="s">
        <v>210</v>
      </c>
      <c r="F119" s="124">
        <f t="shared" ref="F119:K119" si="24">STDEV(F112:F117)/SQRT(6)</f>
        <v>31.113462669629598</v>
      </c>
      <c r="G119" s="124">
        <f t="shared" si="24"/>
        <v>59.465022490956848</v>
      </c>
      <c r="H119" s="124">
        <f t="shared" si="24"/>
        <v>8.8751900314553769</v>
      </c>
      <c r="I119" s="124">
        <f t="shared" si="24"/>
        <v>106.46439466624506</v>
      </c>
      <c r="J119" s="124">
        <f t="shared" si="24"/>
        <v>86.465054108582052</v>
      </c>
      <c r="K119" s="124">
        <f t="shared" si="24"/>
        <v>60.861297737845007</v>
      </c>
      <c r="L119" s="124"/>
      <c r="M119" s="124">
        <f>STDEV(M112:M117)/SQRT(6)</f>
        <v>26.400771200844176</v>
      </c>
    </row>
    <row r="120" spans="1:13">
      <c r="A120" s="125"/>
      <c r="B120" s="125"/>
      <c r="C120" s="125"/>
      <c r="D120" s="125"/>
      <c r="E120" s="125"/>
      <c r="F120" s="125"/>
      <c r="G120" s="125"/>
      <c r="H120" s="125"/>
      <c r="I120" s="125"/>
      <c r="J120" s="125"/>
      <c r="K120" s="114"/>
      <c r="L120" s="37"/>
      <c r="M120" s="114"/>
    </row>
    <row r="121" spans="1:13">
      <c r="A121" s="125" t="s">
        <v>395</v>
      </c>
      <c r="B121" s="125" t="s">
        <v>288</v>
      </c>
      <c r="C121" s="125" t="s">
        <v>289</v>
      </c>
      <c r="D121" s="134" t="s">
        <v>26</v>
      </c>
      <c r="E121" s="125">
        <v>12</v>
      </c>
      <c r="F121" s="124">
        <v>261.21800000000002</v>
      </c>
      <c r="G121" s="125">
        <v>444.49799999999999</v>
      </c>
      <c r="H121" s="125">
        <v>155.81899999999999</v>
      </c>
      <c r="I121" s="125">
        <v>889.14</v>
      </c>
      <c r="J121" s="125">
        <f>I121-G121</f>
        <v>444.642</v>
      </c>
      <c r="K121" s="114">
        <f t="shared" ref="K121:K124" si="25">1.43*J121-0.14*LN(H121)*J121-8.99</f>
        <v>312.56739728641963</v>
      </c>
      <c r="L121" s="37"/>
      <c r="M121" s="114">
        <f t="shared" ref="M121:M124" si="26">J121-K121</f>
        <v>132.07460271358036</v>
      </c>
    </row>
    <row r="122" spans="1:13">
      <c r="A122" s="125" t="s">
        <v>396</v>
      </c>
      <c r="B122" s="125" t="s">
        <v>293</v>
      </c>
      <c r="C122" s="125" t="s">
        <v>289</v>
      </c>
      <c r="D122" s="134" t="s">
        <v>26</v>
      </c>
      <c r="E122" s="125">
        <v>12</v>
      </c>
      <c r="F122" s="125">
        <v>420.17700000000002</v>
      </c>
      <c r="G122" s="125">
        <v>507.54300000000001</v>
      </c>
      <c r="H122" s="125">
        <v>188.08199999999999</v>
      </c>
      <c r="I122" s="125">
        <v>1043.7570000000001</v>
      </c>
      <c r="J122" s="125">
        <f>I122-G122</f>
        <v>536.21400000000006</v>
      </c>
      <c r="K122" s="114">
        <f t="shared" si="25"/>
        <v>364.66379516635465</v>
      </c>
      <c r="L122" s="37"/>
      <c r="M122" s="114">
        <f t="shared" si="26"/>
        <v>171.55020483364541</v>
      </c>
    </row>
    <row r="123" spans="1:13">
      <c r="A123" s="125" t="s">
        <v>397</v>
      </c>
      <c r="B123" s="125" t="s">
        <v>293</v>
      </c>
      <c r="C123" s="125" t="s">
        <v>42</v>
      </c>
      <c r="D123" s="125" t="s">
        <v>26</v>
      </c>
      <c r="E123" s="125">
        <v>12</v>
      </c>
      <c r="F123" s="125">
        <v>456.60599999999999</v>
      </c>
      <c r="G123" s="125">
        <v>455.94600000000003</v>
      </c>
      <c r="H123" s="125">
        <v>165.15299999999999</v>
      </c>
      <c r="I123" s="125">
        <v>884.15099999999995</v>
      </c>
      <c r="J123" s="125">
        <f>I123-G123</f>
        <v>428.20499999999993</v>
      </c>
      <c r="K123" s="114">
        <f t="shared" si="25"/>
        <v>297.19279353129588</v>
      </c>
      <c r="L123" s="37"/>
      <c r="M123" s="114">
        <f t="shared" si="26"/>
        <v>131.01220646870405</v>
      </c>
    </row>
    <row r="124" spans="1:13">
      <c r="A124" s="125" t="s">
        <v>398</v>
      </c>
      <c r="B124" s="125" t="s">
        <v>302</v>
      </c>
      <c r="C124" s="125" t="s">
        <v>42</v>
      </c>
      <c r="D124" s="125" t="s">
        <v>26</v>
      </c>
      <c r="E124" s="125">
        <v>12</v>
      </c>
      <c r="F124" s="125">
        <v>454.22399999999999</v>
      </c>
      <c r="G124" s="125">
        <v>329.14499999999998</v>
      </c>
      <c r="H124" s="125">
        <v>146.19800000000001</v>
      </c>
      <c r="I124" s="125">
        <v>850.95299999999997</v>
      </c>
      <c r="J124" s="125">
        <f>I124-G124</f>
        <v>521.80799999999999</v>
      </c>
      <c r="K124" s="114">
        <f t="shared" si="25"/>
        <v>373.02842251040443</v>
      </c>
      <c r="L124" s="37"/>
      <c r="M124" s="114">
        <f t="shared" si="26"/>
        <v>148.77957748959557</v>
      </c>
    </row>
    <row r="125" spans="1:13">
      <c r="A125" s="9" t="s">
        <v>172</v>
      </c>
      <c r="B125" s="9"/>
      <c r="C125" s="125" t="s">
        <v>289</v>
      </c>
      <c r="D125" s="125" t="s">
        <v>26</v>
      </c>
      <c r="E125" s="9" t="s">
        <v>210</v>
      </c>
      <c r="F125" s="124">
        <f t="shared" ref="F125:K125" si="27">AVERAGE(F121:F124)</f>
        <v>398.05624999999998</v>
      </c>
      <c r="G125" s="124">
        <f t="shared" si="27"/>
        <v>434.28300000000002</v>
      </c>
      <c r="H125" s="124">
        <f t="shared" si="27"/>
        <v>163.81299999999999</v>
      </c>
      <c r="I125" s="124">
        <f t="shared" si="27"/>
        <v>917.00024999999994</v>
      </c>
      <c r="J125" s="124">
        <f t="shared" si="27"/>
        <v>482.71724999999998</v>
      </c>
      <c r="K125" s="124">
        <f t="shared" si="27"/>
        <v>336.86310212361866</v>
      </c>
      <c r="L125" s="124"/>
      <c r="M125" s="124">
        <f>AVERAGE(M121:M124)</f>
        <v>145.85414787638135</v>
      </c>
    </row>
    <row r="126" spans="1:13">
      <c r="A126" s="9" t="s">
        <v>173</v>
      </c>
      <c r="B126" s="9"/>
      <c r="C126" s="125" t="s">
        <v>289</v>
      </c>
      <c r="D126" s="125" t="s">
        <v>26</v>
      </c>
      <c r="E126" s="9" t="s">
        <v>210</v>
      </c>
      <c r="F126" s="124">
        <f t="shared" ref="F126:K126" si="28">STDEV(F121:F124)/SQRT(4)</f>
        <v>46.365327930065462</v>
      </c>
      <c r="G126" s="124">
        <f t="shared" si="28"/>
        <v>37.632718962360286</v>
      </c>
      <c r="H126" s="124">
        <f t="shared" si="28"/>
        <v>8.9674049665069386</v>
      </c>
      <c r="I126" s="124">
        <f t="shared" si="28"/>
        <v>43.0936767004453</v>
      </c>
      <c r="J126" s="124">
        <f t="shared" si="28"/>
        <v>27.097507663298135</v>
      </c>
      <c r="K126" s="124">
        <f t="shared" si="28"/>
        <v>18.807852060778821</v>
      </c>
      <c r="L126" s="124"/>
      <c r="M126" s="124">
        <f>STDEV(M121:M124)/SQRT(4)</f>
        <v>9.4824599973469628</v>
      </c>
    </row>
    <row r="127" spans="1:13">
      <c r="A127" s="125"/>
      <c r="B127" s="125"/>
      <c r="C127" s="125"/>
      <c r="D127" s="125"/>
      <c r="E127" s="125"/>
      <c r="F127" s="125"/>
      <c r="G127" s="125"/>
      <c r="H127" s="125"/>
      <c r="I127" s="125"/>
      <c r="J127" s="125"/>
      <c r="K127" s="114"/>
      <c r="L127" s="37"/>
      <c r="M127" s="37"/>
    </row>
    <row r="128" spans="1:13">
      <c r="A128" s="120" t="s">
        <v>279</v>
      </c>
      <c r="B128" s="120" t="s">
        <v>280</v>
      </c>
      <c r="C128" s="120" t="s">
        <v>281</v>
      </c>
      <c r="D128" s="120" t="s">
        <v>5</v>
      </c>
      <c r="E128" s="120" t="s">
        <v>371</v>
      </c>
      <c r="F128" s="133" t="s">
        <v>372</v>
      </c>
      <c r="G128" s="120" t="s">
        <v>373</v>
      </c>
      <c r="H128" s="120" t="s">
        <v>374</v>
      </c>
      <c r="I128" s="120" t="s">
        <v>375</v>
      </c>
      <c r="J128" s="120" t="s">
        <v>376</v>
      </c>
      <c r="K128" s="123" t="s">
        <v>377</v>
      </c>
      <c r="L128" s="37"/>
      <c r="M128" s="33" t="s">
        <v>378</v>
      </c>
    </row>
    <row r="129" spans="1:13">
      <c r="A129" s="125" t="s">
        <v>405</v>
      </c>
      <c r="B129" s="125" t="s">
        <v>288</v>
      </c>
      <c r="C129" s="125" t="s">
        <v>211</v>
      </c>
      <c r="D129" s="125" t="s">
        <v>63</v>
      </c>
      <c r="E129" s="125">
        <v>12</v>
      </c>
      <c r="F129" s="125">
        <v>275.13</v>
      </c>
      <c r="G129" s="125">
        <v>84.834000000000003</v>
      </c>
      <c r="H129" s="125">
        <v>205.35400000000001</v>
      </c>
      <c r="I129" s="125">
        <v>841.87200000000007</v>
      </c>
      <c r="J129" s="125">
        <f t="shared" ref="J129:J139" si="29">I129-G129</f>
        <v>757.03800000000001</v>
      </c>
      <c r="K129" s="114">
        <f t="shared" ref="K129:K139" si="30">1.43*J129-0.14*LN(H129)*J129-8.99</f>
        <v>509.23056328445205</v>
      </c>
      <c r="L129" s="37"/>
      <c r="M129" s="114">
        <f t="shared" ref="M129:M139" si="31">J129-K129</f>
        <v>247.80743671554796</v>
      </c>
    </row>
    <row r="130" spans="1:13">
      <c r="A130" s="125" t="s">
        <v>406</v>
      </c>
      <c r="B130" s="125" t="s">
        <v>306</v>
      </c>
      <c r="C130" s="125" t="s">
        <v>211</v>
      </c>
      <c r="D130" s="125" t="s">
        <v>63</v>
      </c>
      <c r="E130" s="125">
        <v>12</v>
      </c>
      <c r="F130" s="125">
        <v>520.41499999999996</v>
      </c>
      <c r="G130" s="125">
        <v>123.65700000000001</v>
      </c>
      <c r="H130" s="125">
        <v>216.364</v>
      </c>
      <c r="I130" s="125">
        <v>1111.29</v>
      </c>
      <c r="J130" s="125">
        <f t="shared" si="29"/>
        <v>987.63299999999992</v>
      </c>
      <c r="K130" s="114">
        <f t="shared" si="30"/>
        <v>659.86005033443053</v>
      </c>
      <c r="L130" s="37"/>
      <c r="M130" s="114">
        <f t="shared" si="31"/>
        <v>327.7729496655694</v>
      </c>
    </row>
    <row r="131" spans="1:13">
      <c r="A131" s="125" t="s">
        <v>309</v>
      </c>
      <c r="B131" s="125" t="s">
        <v>288</v>
      </c>
      <c r="C131" s="125" t="s">
        <v>27</v>
      </c>
      <c r="D131" s="125" t="s">
        <v>63</v>
      </c>
      <c r="E131" s="125">
        <v>12</v>
      </c>
      <c r="F131" s="124">
        <v>397.78199999999998</v>
      </c>
      <c r="G131" s="125">
        <v>58.491</v>
      </c>
      <c r="H131" s="125">
        <v>133.28200000000001</v>
      </c>
      <c r="I131" s="125">
        <v>806.59199999999987</v>
      </c>
      <c r="J131" s="125">
        <f t="shared" si="29"/>
        <v>748.10099999999989</v>
      </c>
      <c r="K131" s="114">
        <f t="shared" si="30"/>
        <v>548.38608697324378</v>
      </c>
      <c r="L131" s="37"/>
      <c r="M131" s="114">
        <f t="shared" si="31"/>
        <v>199.71491302675611</v>
      </c>
    </row>
    <row r="132" spans="1:13">
      <c r="A132" s="125" t="s">
        <v>311</v>
      </c>
      <c r="B132" s="125" t="s">
        <v>293</v>
      </c>
      <c r="C132" s="125" t="s">
        <v>27</v>
      </c>
      <c r="D132" s="125" t="s">
        <v>63</v>
      </c>
      <c r="E132" s="125">
        <v>12</v>
      </c>
      <c r="F132" s="124">
        <v>370.07499999999999</v>
      </c>
      <c r="G132" s="125">
        <v>50.943000000000005</v>
      </c>
      <c r="H132" s="125">
        <v>121.26600000000001</v>
      </c>
      <c r="I132" s="125">
        <v>936.87000000000012</v>
      </c>
      <c r="J132" s="125">
        <f t="shared" si="29"/>
        <v>885.92700000000013</v>
      </c>
      <c r="K132" s="114">
        <f t="shared" si="30"/>
        <v>662.792402458168</v>
      </c>
      <c r="L132" s="37"/>
      <c r="M132" s="114">
        <f t="shared" si="31"/>
        <v>223.13459754183214</v>
      </c>
    </row>
    <row r="133" spans="1:13">
      <c r="A133" s="125" t="s">
        <v>312</v>
      </c>
      <c r="B133" s="125" t="s">
        <v>302</v>
      </c>
      <c r="C133" s="125" t="s">
        <v>27</v>
      </c>
      <c r="D133" s="125" t="s">
        <v>63</v>
      </c>
      <c r="E133" s="125">
        <v>12</v>
      </c>
      <c r="F133" s="124">
        <v>399.64400000000001</v>
      </c>
      <c r="G133" s="125">
        <v>60.485999999999997</v>
      </c>
      <c r="H133" s="125">
        <v>116.783</v>
      </c>
      <c r="I133" s="125">
        <v>974.34300000000007</v>
      </c>
      <c r="J133" s="125">
        <f t="shared" si="29"/>
        <v>913.85700000000008</v>
      </c>
      <c r="K133" s="114">
        <f t="shared" si="30"/>
        <v>688.79058273952035</v>
      </c>
      <c r="L133" s="37"/>
      <c r="M133" s="114">
        <f t="shared" si="31"/>
        <v>225.06641726047974</v>
      </c>
    </row>
    <row r="134" spans="1:13">
      <c r="A134" s="125" t="s">
        <v>407</v>
      </c>
      <c r="B134" s="125" t="s">
        <v>293</v>
      </c>
      <c r="C134" s="125" t="s">
        <v>27</v>
      </c>
      <c r="D134" s="125" t="s">
        <v>63</v>
      </c>
      <c r="E134" s="125">
        <v>12</v>
      </c>
      <c r="F134" s="125">
        <v>277.03500000000003</v>
      </c>
      <c r="G134" s="125">
        <v>81.693000000000012</v>
      </c>
      <c r="H134" s="125">
        <v>174.76400000000001</v>
      </c>
      <c r="I134" s="125">
        <v>844.42500000000007</v>
      </c>
      <c r="J134" s="125">
        <f t="shared" si="29"/>
        <v>762.73200000000008</v>
      </c>
      <c r="K134" s="114">
        <f t="shared" si="30"/>
        <v>530.3522060239236</v>
      </c>
      <c r="L134" s="37"/>
      <c r="M134" s="114">
        <f t="shared" si="31"/>
        <v>232.37979397607648</v>
      </c>
    </row>
    <row r="135" spans="1:13">
      <c r="A135" s="125" t="s">
        <v>408</v>
      </c>
      <c r="B135" s="125" t="s">
        <v>302</v>
      </c>
      <c r="C135" s="125" t="s">
        <v>27</v>
      </c>
      <c r="D135" s="125" t="s">
        <v>63</v>
      </c>
      <c r="E135" s="125">
        <v>12</v>
      </c>
      <c r="F135" s="125">
        <v>250.86199999999999</v>
      </c>
      <c r="G135" s="125">
        <v>73.592999999999989</v>
      </c>
      <c r="H135" s="125">
        <v>177.63900000000001</v>
      </c>
      <c r="I135" s="125">
        <v>641.54700000000003</v>
      </c>
      <c r="J135" s="125">
        <f t="shared" si="29"/>
        <v>567.95400000000006</v>
      </c>
      <c r="K135" s="114">
        <f t="shared" si="30"/>
        <v>391.32358716078039</v>
      </c>
      <c r="L135" s="37"/>
      <c r="M135" s="114">
        <f t="shared" si="31"/>
        <v>176.63041283921967</v>
      </c>
    </row>
    <row r="136" spans="1:13">
      <c r="A136" s="125" t="s">
        <v>313</v>
      </c>
      <c r="B136" s="125" t="s">
        <v>288</v>
      </c>
      <c r="C136" s="125" t="s">
        <v>27</v>
      </c>
      <c r="D136" s="125" t="s">
        <v>63</v>
      </c>
      <c r="E136" s="125">
        <v>12</v>
      </c>
      <c r="F136" s="124">
        <v>404.846</v>
      </c>
      <c r="G136" s="125">
        <v>45.096000000000004</v>
      </c>
      <c r="H136" s="125">
        <v>101.26600000000001</v>
      </c>
      <c r="I136" s="125">
        <v>796.51499999999999</v>
      </c>
      <c r="J136" s="125">
        <f t="shared" si="29"/>
        <v>751.41899999999998</v>
      </c>
      <c r="K136" s="114">
        <f t="shared" si="30"/>
        <v>579.75798223201457</v>
      </c>
      <c r="L136" s="37"/>
      <c r="M136" s="114">
        <f t="shared" si="31"/>
        <v>171.66101776798541</v>
      </c>
    </row>
    <row r="137" spans="1:13">
      <c r="A137" s="125" t="s">
        <v>316</v>
      </c>
      <c r="B137" s="125" t="s">
        <v>293</v>
      </c>
      <c r="C137" s="125" t="s">
        <v>27</v>
      </c>
      <c r="D137" s="125" t="s">
        <v>63</v>
      </c>
      <c r="E137" s="125">
        <v>12</v>
      </c>
      <c r="F137" s="124">
        <v>403.83300000000003</v>
      </c>
      <c r="G137" s="125">
        <v>43.173000000000002</v>
      </c>
      <c r="H137" s="125">
        <v>100.366</v>
      </c>
      <c r="I137" s="125">
        <v>897.80399999999986</v>
      </c>
      <c r="J137" s="125">
        <f t="shared" si="29"/>
        <v>854.63099999999986</v>
      </c>
      <c r="K137" s="114">
        <f t="shared" si="30"/>
        <v>661.69424833526796</v>
      </c>
      <c r="L137" s="37"/>
      <c r="M137" s="114">
        <f t="shared" si="31"/>
        <v>192.9367516647319</v>
      </c>
    </row>
    <row r="138" spans="1:13">
      <c r="A138" s="125" t="s">
        <v>317</v>
      </c>
      <c r="B138" s="125" t="s">
        <v>302</v>
      </c>
      <c r="C138" s="125" t="s">
        <v>27</v>
      </c>
      <c r="D138" s="125" t="s">
        <v>63</v>
      </c>
      <c r="E138" s="125">
        <v>12</v>
      </c>
      <c r="F138" s="124">
        <v>422.505</v>
      </c>
      <c r="G138" s="125">
        <v>68.775000000000006</v>
      </c>
      <c r="H138" s="125">
        <v>137.11000000000001</v>
      </c>
      <c r="I138" s="125">
        <v>1057.0710000000001</v>
      </c>
      <c r="J138" s="125">
        <f t="shared" si="29"/>
        <v>988.29600000000016</v>
      </c>
      <c r="K138" s="114">
        <f t="shared" si="30"/>
        <v>723.42658577845179</v>
      </c>
      <c r="L138" s="37"/>
      <c r="M138" s="114">
        <f t="shared" si="31"/>
        <v>264.86941422154837</v>
      </c>
    </row>
    <row r="139" spans="1:13">
      <c r="A139" s="135" t="s">
        <v>318</v>
      </c>
      <c r="B139" s="125" t="s">
        <v>453</v>
      </c>
      <c r="C139" s="125" t="s">
        <v>27</v>
      </c>
      <c r="D139" s="125" t="s">
        <v>63</v>
      </c>
      <c r="E139" s="125">
        <v>12</v>
      </c>
      <c r="F139" s="124">
        <v>477.09800000000001</v>
      </c>
      <c r="G139" s="125">
        <v>61.596000000000004</v>
      </c>
      <c r="H139" s="125">
        <v>113.63</v>
      </c>
      <c r="I139" s="125">
        <v>1037.8020000000001</v>
      </c>
      <c r="J139" s="125">
        <f t="shared" si="29"/>
        <v>976.20600000000013</v>
      </c>
      <c r="K139" s="114">
        <f t="shared" si="30"/>
        <v>740.13812775022291</v>
      </c>
      <c r="L139" s="37"/>
      <c r="M139" s="114">
        <f t="shared" si="31"/>
        <v>236.06787224977722</v>
      </c>
    </row>
    <row r="140" spans="1:13">
      <c r="A140" s="9" t="s">
        <v>172</v>
      </c>
      <c r="B140" s="9"/>
      <c r="C140" s="9" t="s">
        <v>27</v>
      </c>
      <c r="D140" s="137" t="s">
        <v>63</v>
      </c>
      <c r="E140" s="9" t="s">
        <v>210</v>
      </c>
      <c r="F140" s="136">
        <f t="shared" ref="F140:K140" si="32">AVERAGE(F129:F139)</f>
        <v>381.74772727272733</v>
      </c>
      <c r="G140" s="136">
        <f t="shared" si="32"/>
        <v>68.394272727272721</v>
      </c>
      <c r="H140" s="136">
        <f t="shared" si="32"/>
        <v>145.25672727272729</v>
      </c>
      <c r="I140" s="136">
        <f t="shared" si="32"/>
        <v>904.19372727272741</v>
      </c>
      <c r="J140" s="136">
        <f t="shared" si="32"/>
        <v>835.79945454545452</v>
      </c>
      <c r="K140" s="136">
        <f t="shared" si="32"/>
        <v>608.70476573367966</v>
      </c>
      <c r="L140" s="136"/>
      <c r="M140" s="136">
        <f>AVERAGE(M129:M139)</f>
        <v>227.09468881177497</v>
      </c>
    </row>
    <row r="141" spans="1:13">
      <c r="A141" s="9" t="s">
        <v>173</v>
      </c>
      <c r="B141" s="9"/>
      <c r="C141" s="9" t="s">
        <v>27</v>
      </c>
      <c r="D141" s="137" t="s">
        <v>63</v>
      </c>
      <c r="E141" s="9" t="s">
        <v>210</v>
      </c>
      <c r="F141" s="136">
        <f t="shared" ref="F141:K141" si="33">STDEV(F129:F139)/SQRT(11)</f>
        <v>25.437897185852695</v>
      </c>
      <c r="G141" s="136">
        <f t="shared" si="33"/>
        <v>6.8877774843834922</v>
      </c>
      <c r="H141" s="136">
        <f t="shared" si="33"/>
        <v>12.480493839363078</v>
      </c>
      <c r="I141" s="136">
        <f t="shared" si="33"/>
        <v>41.308307813339965</v>
      </c>
      <c r="J141" s="136">
        <f t="shared" si="33"/>
        <v>39.666505841341369</v>
      </c>
      <c r="K141" s="136">
        <f t="shared" si="33"/>
        <v>32.046111696127895</v>
      </c>
      <c r="L141" s="136"/>
      <c r="M141" s="136">
        <f>STDEV(M129:M139)/SQRT(11)</f>
        <v>13.367619767394551</v>
      </c>
    </row>
    <row r="142" spans="1:13">
      <c r="A142" s="135"/>
      <c r="B142" s="125"/>
      <c r="C142" s="125"/>
      <c r="D142" s="125"/>
      <c r="E142" s="125"/>
      <c r="F142" s="124"/>
      <c r="G142" s="125"/>
      <c r="H142" s="125"/>
      <c r="I142" s="125"/>
      <c r="J142" s="125"/>
      <c r="K142" s="114"/>
      <c r="L142" s="37"/>
      <c r="M142" s="114"/>
    </row>
    <row r="143" spans="1:13">
      <c r="A143" s="125" t="s">
        <v>427</v>
      </c>
      <c r="B143" s="125" t="s">
        <v>302</v>
      </c>
      <c r="C143" s="125" t="s">
        <v>428</v>
      </c>
      <c r="D143" s="125" t="s">
        <v>26</v>
      </c>
      <c r="E143" s="125">
        <v>12</v>
      </c>
      <c r="F143" s="124">
        <v>243.64099999999999</v>
      </c>
      <c r="G143" s="125">
        <v>147.279</v>
      </c>
      <c r="H143" s="125">
        <v>134.285</v>
      </c>
      <c r="I143" s="125">
        <v>616.91999999999996</v>
      </c>
      <c r="J143" s="125">
        <f t="shared" ref="J143:J154" si="34">I143-G143</f>
        <v>469.64099999999996</v>
      </c>
      <c r="K143" s="114">
        <f t="shared" ref="K143:K154" si="35">1.43*J143-0.14*LN(H143)*J143-8.99</f>
        <v>340.42524422749403</v>
      </c>
      <c r="L143" s="37"/>
      <c r="M143" s="114">
        <f t="shared" ref="M143:M154" si="36">J143-K143</f>
        <v>129.21575577250593</v>
      </c>
    </row>
    <row r="144" spans="1:13">
      <c r="A144" s="125" t="s">
        <v>429</v>
      </c>
      <c r="B144" s="125" t="s">
        <v>293</v>
      </c>
      <c r="C144" s="125" t="s">
        <v>428</v>
      </c>
      <c r="D144" s="125" t="s">
        <v>26</v>
      </c>
      <c r="E144" s="125">
        <v>12</v>
      </c>
      <c r="F144" s="127">
        <v>208.48699999999999</v>
      </c>
      <c r="G144" s="125">
        <v>193.52100000000002</v>
      </c>
      <c r="H144" s="125">
        <v>128.12299999999999</v>
      </c>
      <c r="I144" s="125">
        <v>640.95899999999995</v>
      </c>
      <c r="J144" s="125">
        <f t="shared" si="34"/>
        <v>447.43799999999993</v>
      </c>
      <c r="K144" s="114">
        <f t="shared" si="35"/>
        <v>326.84859409769967</v>
      </c>
      <c r="L144" s="37"/>
      <c r="M144" s="114">
        <f t="shared" si="36"/>
        <v>120.58940590230026</v>
      </c>
    </row>
    <row r="145" spans="1:13">
      <c r="A145" s="125" t="s">
        <v>430</v>
      </c>
      <c r="B145" s="125" t="s">
        <v>394</v>
      </c>
      <c r="C145" s="125" t="s">
        <v>428</v>
      </c>
      <c r="D145" s="125" t="s">
        <v>26</v>
      </c>
      <c r="E145" s="125">
        <v>12</v>
      </c>
      <c r="F145" s="127">
        <v>308.58300000000003</v>
      </c>
      <c r="G145" s="125">
        <v>167.40300000000002</v>
      </c>
      <c r="H145" s="125">
        <v>290.88200000000001</v>
      </c>
      <c r="I145" s="125">
        <v>645.90899999999999</v>
      </c>
      <c r="J145" s="125">
        <f t="shared" si="34"/>
        <v>478.50599999999997</v>
      </c>
      <c r="K145" s="114">
        <f t="shared" si="35"/>
        <v>295.24005892025559</v>
      </c>
      <c r="L145" s="37"/>
      <c r="M145" s="114">
        <f t="shared" si="36"/>
        <v>183.26594107974438</v>
      </c>
    </row>
    <row r="146" spans="1:13">
      <c r="A146" s="124" t="s">
        <v>431</v>
      </c>
      <c r="B146" s="124" t="s">
        <v>288</v>
      </c>
      <c r="C146" s="124" t="s">
        <v>211</v>
      </c>
      <c r="D146" s="134" t="s">
        <v>26</v>
      </c>
      <c r="E146" s="125">
        <v>12</v>
      </c>
      <c r="F146" s="127">
        <v>304.86</v>
      </c>
      <c r="G146" s="125">
        <v>179.16899999999998</v>
      </c>
      <c r="H146" s="125">
        <v>235.203</v>
      </c>
      <c r="I146" s="125">
        <v>1057.779</v>
      </c>
      <c r="J146" s="125">
        <f t="shared" si="34"/>
        <v>878.61</v>
      </c>
      <c r="K146" s="114">
        <f t="shared" si="35"/>
        <v>575.75759013700065</v>
      </c>
      <c r="L146" s="37"/>
      <c r="M146" s="114">
        <f t="shared" si="36"/>
        <v>302.85240986299937</v>
      </c>
    </row>
    <row r="147" spans="1:13">
      <c r="A147" s="124" t="s">
        <v>432</v>
      </c>
      <c r="B147" s="124" t="s">
        <v>293</v>
      </c>
      <c r="C147" s="124" t="s">
        <v>211</v>
      </c>
      <c r="D147" s="134" t="s">
        <v>26</v>
      </c>
      <c r="E147" s="125">
        <v>12</v>
      </c>
      <c r="F147" s="127">
        <v>262.17700000000002</v>
      </c>
      <c r="G147" s="125">
        <v>176.208</v>
      </c>
      <c r="H147" s="125">
        <v>215.69499999999999</v>
      </c>
      <c r="I147" s="125">
        <v>753.20699999999999</v>
      </c>
      <c r="J147" s="125">
        <f t="shared" si="34"/>
        <v>576.99900000000002</v>
      </c>
      <c r="K147" s="114">
        <f t="shared" si="35"/>
        <v>382.01847752771118</v>
      </c>
      <c r="L147" s="37"/>
      <c r="M147" s="114">
        <f t="shared" si="36"/>
        <v>194.98052247228884</v>
      </c>
    </row>
    <row r="148" spans="1:13">
      <c r="A148" s="125" t="s">
        <v>434</v>
      </c>
      <c r="B148" s="125" t="s">
        <v>306</v>
      </c>
      <c r="C148" s="125" t="s">
        <v>211</v>
      </c>
      <c r="D148" s="134" t="s">
        <v>26</v>
      </c>
      <c r="E148" s="125">
        <v>12</v>
      </c>
      <c r="F148" s="127">
        <v>216.26300000000001</v>
      </c>
      <c r="G148" s="125">
        <v>142.24799999999999</v>
      </c>
      <c r="H148" s="125">
        <v>132.13499999999999</v>
      </c>
      <c r="I148" s="125">
        <v>489.471</v>
      </c>
      <c r="J148" s="125">
        <f t="shared" si="34"/>
        <v>347.22300000000001</v>
      </c>
      <c r="K148" s="114">
        <f t="shared" si="35"/>
        <v>250.13024090992076</v>
      </c>
      <c r="L148" s="37"/>
      <c r="M148" s="114">
        <f t="shared" si="36"/>
        <v>97.092759090079255</v>
      </c>
    </row>
    <row r="149" spans="1:13">
      <c r="A149" s="125" t="s">
        <v>435</v>
      </c>
      <c r="B149" s="125" t="s">
        <v>302</v>
      </c>
      <c r="C149" s="125" t="s">
        <v>211</v>
      </c>
      <c r="D149" s="125" t="s">
        <v>26</v>
      </c>
      <c r="E149" s="125">
        <v>12</v>
      </c>
      <c r="F149" s="125">
        <v>392.06900000000002</v>
      </c>
      <c r="G149" s="125">
        <v>161.571</v>
      </c>
      <c r="H149" s="125">
        <v>201.892</v>
      </c>
      <c r="I149" s="125">
        <v>715.03800000000001</v>
      </c>
      <c r="J149" s="125">
        <f t="shared" si="34"/>
        <v>553.46699999999998</v>
      </c>
      <c r="K149" s="114">
        <f t="shared" si="35"/>
        <v>371.19610923078795</v>
      </c>
      <c r="L149" s="37"/>
      <c r="M149" s="114">
        <f t="shared" si="36"/>
        <v>182.27089076921203</v>
      </c>
    </row>
    <row r="150" spans="1:13">
      <c r="A150" s="125" t="s">
        <v>436</v>
      </c>
      <c r="B150" s="125" t="s">
        <v>288</v>
      </c>
      <c r="C150" s="125" t="s">
        <v>27</v>
      </c>
      <c r="D150" s="125" t="s">
        <v>26</v>
      </c>
      <c r="E150" s="125">
        <v>12</v>
      </c>
      <c r="F150" s="125">
        <v>281.85500000000002</v>
      </c>
      <c r="G150" s="125">
        <v>271.54199999999997</v>
      </c>
      <c r="H150" s="125">
        <v>158.43700000000001</v>
      </c>
      <c r="I150" s="125">
        <v>503.93100000000004</v>
      </c>
      <c r="J150" s="125">
        <f t="shared" si="34"/>
        <v>232.38900000000007</v>
      </c>
      <c r="K150" s="114">
        <f t="shared" si="35"/>
        <v>158.52761406270741</v>
      </c>
      <c r="L150" s="37"/>
      <c r="M150" s="114">
        <f t="shared" si="36"/>
        <v>73.861385937292653</v>
      </c>
    </row>
    <row r="151" spans="1:13">
      <c r="A151" s="125" t="s">
        <v>437</v>
      </c>
      <c r="B151" s="125" t="s">
        <v>293</v>
      </c>
      <c r="C151" s="125" t="s">
        <v>27</v>
      </c>
      <c r="D151" s="125" t="s">
        <v>26</v>
      </c>
      <c r="E151" s="125">
        <v>12</v>
      </c>
      <c r="F151" s="125">
        <v>339.38600000000002</v>
      </c>
      <c r="G151" s="125">
        <v>163.73400000000001</v>
      </c>
      <c r="H151" s="125">
        <v>225.691</v>
      </c>
      <c r="I151" s="125">
        <v>781.29299999999989</v>
      </c>
      <c r="J151" s="125">
        <f t="shared" si="34"/>
        <v>617.55899999999986</v>
      </c>
      <c r="K151" s="114">
        <f t="shared" si="35"/>
        <v>405.58763720951015</v>
      </c>
      <c r="L151" s="37"/>
      <c r="M151" s="114">
        <f t="shared" si="36"/>
        <v>211.97136279048971</v>
      </c>
    </row>
    <row r="152" spans="1:13">
      <c r="A152" s="125" t="s">
        <v>438</v>
      </c>
      <c r="B152" s="125" t="s">
        <v>302</v>
      </c>
      <c r="C152" s="125" t="s">
        <v>27</v>
      </c>
      <c r="D152" s="125" t="s">
        <v>26</v>
      </c>
      <c r="E152" s="125">
        <v>12</v>
      </c>
      <c r="F152" s="125">
        <v>436.37400000000002</v>
      </c>
      <c r="G152" s="125">
        <v>210.93599999999998</v>
      </c>
      <c r="H152" s="125">
        <v>243.87100000000001</v>
      </c>
      <c r="I152" s="125">
        <v>886.27800000000002</v>
      </c>
      <c r="J152" s="125">
        <f t="shared" si="34"/>
        <v>675.3420000000001</v>
      </c>
      <c r="K152" s="114">
        <f t="shared" si="35"/>
        <v>437.0534578926173</v>
      </c>
      <c r="L152" s="37"/>
      <c r="M152" s="114">
        <f t="shared" si="36"/>
        <v>238.2885421073828</v>
      </c>
    </row>
    <row r="153" spans="1:13">
      <c r="A153" s="125" t="s">
        <v>439</v>
      </c>
      <c r="B153" s="125" t="s">
        <v>425</v>
      </c>
      <c r="C153" s="125" t="s">
        <v>27</v>
      </c>
      <c r="D153" s="125" t="s">
        <v>26</v>
      </c>
      <c r="E153" s="125">
        <v>12</v>
      </c>
      <c r="F153" s="125">
        <v>255.00899999999999</v>
      </c>
      <c r="G153" s="125">
        <v>232.929</v>
      </c>
      <c r="H153" s="125">
        <v>178.358</v>
      </c>
      <c r="I153" s="125">
        <v>706.52699999999993</v>
      </c>
      <c r="J153" s="125">
        <f t="shared" si="34"/>
        <v>473.59799999999996</v>
      </c>
      <c r="K153" s="114">
        <f t="shared" si="35"/>
        <v>324.55039587727026</v>
      </c>
      <c r="L153" s="37"/>
      <c r="M153" s="114">
        <f t="shared" si="36"/>
        <v>149.04760412272969</v>
      </c>
    </row>
    <row r="154" spans="1:13">
      <c r="A154" s="125" t="s">
        <v>440</v>
      </c>
      <c r="B154" s="125" t="s">
        <v>306</v>
      </c>
      <c r="C154" s="125" t="s">
        <v>27</v>
      </c>
      <c r="D154" s="125" t="s">
        <v>26</v>
      </c>
      <c r="E154" s="125">
        <v>12</v>
      </c>
      <c r="F154" s="125">
        <v>408.12700000000001</v>
      </c>
      <c r="G154" s="125">
        <v>226.50599999999997</v>
      </c>
      <c r="H154" s="125">
        <v>285.50900000000001</v>
      </c>
      <c r="I154" s="125">
        <v>831.65699999999993</v>
      </c>
      <c r="J154" s="125">
        <f t="shared" si="34"/>
        <v>605.15099999999995</v>
      </c>
      <c r="K154" s="114">
        <f t="shared" si="35"/>
        <v>377.33942878221342</v>
      </c>
      <c r="L154" s="37"/>
      <c r="M154" s="114">
        <f t="shared" si="36"/>
        <v>227.81157121778654</v>
      </c>
    </row>
    <row r="155" spans="1:13">
      <c r="A155" s="9" t="s">
        <v>172</v>
      </c>
      <c r="B155" s="9"/>
      <c r="C155" s="9" t="s">
        <v>27</v>
      </c>
      <c r="D155" s="3" t="s">
        <v>26</v>
      </c>
      <c r="E155" s="9" t="s">
        <v>210</v>
      </c>
      <c r="F155" s="136">
        <f t="shared" ref="F155:K155" si="37">AVERAGE(F143:F154)</f>
        <v>304.73591666666664</v>
      </c>
      <c r="G155" s="136">
        <f t="shared" si="37"/>
        <v>189.42049999999998</v>
      </c>
      <c r="H155" s="136">
        <f t="shared" si="37"/>
        <v>202.50675000000001</v>
      </c>
      <c r="I155" s="136">
        <f t="shared" si="37"/>
        <v>719.08074999999997</v>
      </c>
      <c r="J155" s="136">
        <f t="shared" si="37"/>
        <v>529.66025000000002</v>
      </c>
      <c r="K155" s="136">
        <f t="shared" si="37"/>
        <v>353.72290407293235</v>
      </c>
      <c r="L155" s="136"/>
      <c r="M155" s="136">
        <f>AVERAGE(M143:M154)</f>
        <v>175.93734592706764</v>
      </c>
    </row>
    <row r="156" spans="1:13">
      <c r="A156" s="9" t="s">
        <v>173</v>
      </c>
      <c r="B156" s="9"/>
      <c r="C156" s="9" t="s">
        <v>27</v>
      </c>
      <c r="D156" s="3" t="s">
        <v>26</v>
      </c>
      <c r="E156" s="9" t="s">
        <v>210</v>
      </c>
      <c r="F156" s="136">
        <f t="shared" ref="F156:K156" si="38">STDEV(F143:F154)/SQRT(12)</f>
        <v>21.758362381440833</v>
      </c>
      <c r="G156" s="136">
        <f t="shared" si="38"/>
        <v>11.245528037442661</v>
      </c>
      <c r="H156" s="136">
        <f t="shared" si="38"/>
        <v>16.481408072350749</v>
      </c>
      <c r="I156" s="136">
        <f t="shared" si="38"/>
        <v>46.176352202662393</v>
      </c>
      <c r="J156" s="136">
        <f t="shared" si="38"/>
        <v>47.434001253595888</v>
      </c>
      <c r="K156" s="136">
        <f t="shared" si="38"/>
        <v>29.464925474239632</v>
      </c>
      <c r="L156" s="136"/>
      <c r="M156" s="136">
        <f>STDEV(M143:M154)/SQRT(12)</f>
        <v>18.878857333548833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93"/>
  <sheetViews>
    <sheetView tabSelected="1" workbookViewId="0">
      <selection activeCell="N1" sqref="N1"/>
    </sheetView>
  </sheetViews>
  <sheetFormatPr defaultColWidth="8.875" defaultRowHeight="15.75"/>
  <sheetData>
    <row r="1" spans="1:24" ht="19.5" thickBot="1">
      <c r="A1" s="119" t="s">
        <v>541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3" t="s">
        <v>460</v>
      </c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>
      <c r="A2" s="37" t="s">
        <v>195</v>
      </c>
      <c r="B2" s="37" t="s">
        <v>196</v>
      </c>
      <c r="C2" s="37" t="s">
        <v>5</v>
      </c>
      <c r="D2" s="37" t="s">
        <v>197</v>
      </c>
      <c r="E2" s="37" t="s">
        <v>344</v>
      </c>
      <c r="F2" s="37" t="s">
        <v>199</v>
      </c>
      <c r="G2" s="37" t="s">
        <v>200</v>
      </c>
      <c r="H2" s="37" t="s">
        <v>201</v>
      </c>
      <c r="I2" s="37" t="s">
        <v>202</v>
      </c>
      <c r="J2" s="37" t="s">
        <v>461</v>
      </c>
      <c r="K2" s="37"/>
      <c r="L2" s="139"/>
      <c r="M2" s="140"/>
      <c r="N2" s="140"/>
      <c r="O2" s="140"/>
      <c r="P2" s="140"/>
      <c r="Q2" s="140"/>
      <c r="R2" s="140"/>
      <c r="S2" s="141"/>
      <c r="T2" s="37"/>
      <c r="U2" s="37"/>
      <c r="V2" s="37"/>
      <c r="W2" s="37"/>
      <c r="X2" s="37"/>
    </row>
    <row r="3" spans="1:24">
      <c r="A3" s="37" t="s">
        <v>395</v>
      </c>
      <c r="B3" s="37" t="s">
        <v>462</v>
      </c>
      <c r="C3" s="37" t="s">
        <v>26</v>
      </c>
      <c r="D3" s="37" t="s">
        <v>210</v>
      </c>
      <c r="E3" s="37" t="s">
        <v>463</v>
      </c>
      <c r="F3" s="37">
        <v>0.153</v>
      </c>
      <c r="G3" s="37">
        <v>6.0229999999999997</v>
      </c>
      <c r="H3" s="37">
        <v>6.0229999999999997</v>
      </c>
      <c r="I3" s="37"/>
      <c r="J3" s="37">
        <f t="shared" ref="J3:J28" si="0">G3*120</f>
        <v>722.76</v>
      </c>
      <c r="K3" s="37"/>
      <c r="L3" s="142" t="s">
        <v>464</v>
      </c>
      <c r="M3" s="37">
        <v>1</v>
      </c>
      <c r="N3" s="37">
        <v>2</v>
      </c>
      <c r="O3" s="37">
        <v>3</v>
      </c>
      <c r="P3" s="37">
        <v>4</v>
      </c>
      <c r="Q3" s="37"/>
      <c r="R3" s="37"/>
      <c r="S3" s="143"/>
      <c r="T3" s="37"/>
      <c r="U3" s="37"/>
      <c r="V3" s="37"/>
      <c r="W3" s="37"/>
      <c r="X3" s="37"/>
    </row>
    <row r="4" spans="1:24">
      <c r="A4" s="37" t="s">
        <v>390</v>
      </c>
      <c r="B4" s="37" t="s">
        <v>462</v>
      </c>
      <c r="C4" s="37" t="s">
        <v>63</v>
      </c>
      <c r="D4" s="37" t="s">
        <v>210</v>
      </c>
      <c r="E4" s="37" t="s">
        <v>465</v>
      </c>
      <c r="F4" s="37">
        <v>0.15</v>
      </c>
      <c r="G4" s="37">
        <v>6.2590000000000003</v>
      </c>
      <c r="H4" s="37">
        <v>6.2590000000000003</v>
      </c>
      <c r="I4" s="37"/>
      <c r="J4" s="37">
        <f t="shared" si="0"/>
        <v>751.08</v>
      </c>
      <c r="K4" s="37"/>
      <c r="L4" s="142">
        <v>37</v>
      </c>
      <c r="M4" s="37">
        <v>0.15310000000000001</v>
      </c>
      <c r="N4" s="37">
        <v>0.14199999999999999</v>
      </c>
      <c r="O4" s="37">
        <v>0.1245</v>
      </c>
      <c r="P4" s="37">
        <v>0.1221</v>
      </c>
      <c r="Q4" s="37"/>
      <c r="R4" s="37"/>
      <c r="S4" s="143"/>
      <c r="T4" s="37"/>
      <c r="U4" s="37"/>
      <c r="V4" s="37"/>
      <c r="W4" s="37"/>
      <c r="X4" s="37"/>
    </row>
    <row r="5" spans="1:24">
      <c r="A5" s="37" t="s">
        <v>391</v>
      </c>
      <c r="B5" s="37" t="s">
        <v>462</v>
      </c>
      <c r="C5" s="37" t="s">
        <v>63</v>
      </c>
      <c r="D5" s="37" t="s">
        <v>210</v>
      </c>
      <c r="E5" s="37" t="s">
        <v>466</v>
      </c>
      <c r="F5" s="37">
        <v>0.18</v>
      </c>
      <c r="G5" s="37">
        <v>4.5949999999999998</v>
      </c>
      <c r="H5" s="37">
        <v>4.5949999999999998</v>
      </c>
      <c r="I5" s="37"/>
      <c r="J5" s="37">
        <f t="shared" si="0"/>
        <v>551.4</v>
      </c>
      <c r="K5" s="37"/>
      <c r="L5" s="142"/>
      <c r="M5" s="37">
        <v>0.1208</v>
      </c>
      <c r="N5" s="37">
        <v>0.1295</v>
      </c>
      <c r="O5" s="37">
        <v>0.14979999999999999</v>
      </c>
      <c r="P5" s="37">
        <v>0.14949999999999999</v>
      </c>
      <c r="Q5" s="37"/>
      <c r="R5" s="37"/>
      <c r="S5" s="143"/>
      <c r="T5" s="37"/>
      <c r="U5" s="37"/>
      <c r="V5" s="37"/>
      <c r="W5" s="37"/>
      <c r="X5" s="37"/>
    </row>
    <row r="6" spans="1:24">
      <c r="A6" s="37" t="s">
        <v>397</v>
      </c>
      <c r="B6" s="37" t="s">
        <v>462</v>
      </c>
      <c r="C6" s="37" t="s">
        <v>26</v>
      </c>
      <c r="D6" s="37" t="s">
        <v>210</v>
      </c>
      <c r="E6" s="37" t="s">
        <v>205</v>
      </c>
      <c r="F6" s="37">
        <v>0.16800000000000001</v>
      </c>
      <c r="G6" s="37">
        <v>5.1849999999999996</v>
      </c>
      <c r="H6" s="37">
        <v>5.1849999999999996</v>
      </c>
      <c r="I6" s="37"/>
      <c r="J6" s="37">
        <f t="shared" si="0"/>
        <v>622.19999999999993</v>
      </c>
      <c r="K6" s="37"/>
      <c r="L6" s="142"/>
      <c r="M6" s="37">
        <v>0.14960000000000001</v>
      </c>
      <c r="N6" s="37">
        <v>0.1532</v>
      </c>
      <c r="O6" s="37">
        <v>0.1555</v>
      </c>
      <c r="P6" s="37">
        <v>0.16420000000000001</v>
      </c>
      <c r="Q6" s="37"/>
      <c r="R6" s="37"/>
      <c r="S6" s="143"/>
      <c r="T6" s="37"/>
      <c r="U6" s="37"/>
      <c r="V6" s="37"/>
      <c r="W6" s="37"/>
      <c r="X6" s="37"/>
    </row>
    <row r="7" spans="1:24">
      <c r="A7" s="37" t="s">
        <v>467</v>
      </c>
      <c r="B7" s="37" t="s">
        <v>462</v>
      </c>
      <c r="C7" s="37" t="s">
        <v>63</v>
      </c>
      <c r="D7" s="37" t="s">
        <v>210</v>
      </c>
      <c r="E7" s="37" t="s">
        <v>237</v>
      </c>
      <c r="F7" s="37">
        <v>0.15</v>
      </c>
      <c r="G7" s="37">
        <v>6.2460000000000004</v>
      </c>
      <c r="H7" s="37">
        <v>6.2460000000000004</v>
      </c>
      <c r="I7" s="37"/>
      <c r="J7" s="37">
        <f t="shared" si="0"/>
        <v>749.5200000000001</v>
      </c>
      <c r="K7" s="37"/>
      <c r="L7" s="142"/>
      <c r="M7" s="37">
        <v>0.18010000000000001</v>
      </c>
      <c r="N7" s="37">
        <v>0.19270000000000001</v>
      </c>
      <c r="O7" s="37">
        <v>0.1346</v>
      </c>
      <c r="P7" s="37">
        <v>0.23930000000000001</v>
      </c>
      <c r="Q7" s="37"/>
      <c r="R7" s="37"/>
      <c r="S7" s="143"/>
      <c r="T7" s="37"/>
      <c r="U7" s="37"/>
      <c r="V7" s="37"/>
      <c r="W7" s="37"/>
      <c r="X7" s="37"/>
    </row>
    <row r="8" spans="1:24">
      <c r="A8" s="37" t="s">
        <v>468</v>
      </c>
      <c r="B8" s="37" t="s">
        <v>462</v>
      </c>
      <c r="C8" s="37" t="s">
        <v>63</v>
      </c>
      <c r="D8" s="37" t="s">
        <v>210</v>
      </c>
      <c r="E8" s="37" t="s">
        <v>239</v>
      </c>
      <c r="F8" s="37">
        <v>0.156</v>
      </c>
      <c r="G8" s="37">
        <v>5.8689999999999998</v>
      </c>
      <c r="H8" s="37">
        <v>5.8689999999999998</v>
      </c>
      <c r="I8" s="37"/>
      <c r="J8" s="37">
        <f t="shared" si="0"/>
        <v>704.28</v>
      </c>
      <c r="K8" s="37"/>
      <c r="L8" s="142"/>
      <c r="M8" s="37">
        <v>0.16750000000000001</v>
      </c>
      <c r="N8" s="37">
        <v>0.17119999999999999</v>
      </c>
      <c r="O8" s="37">
        <v>0.19989999999999999</v>
      </c>
      <c r="P8" s="37">
        <v>8.7900000000000006E-2</v>
      </c>
      <c r="Q8" s="37"/>
      <c r="R8" s="37"/>
      <c r="S8" s="143"/>
      <c r="T8" s="37"/>
      <c r="U8" s="37"/>
      <c r="V8" s="37"/>
      <c r="W8" s="37"/>
      <c r="X8" s="37"/>
    </row>
    <row r="9" spans="1:24">
      <c r="A9" s="37" t="s">
        <v>469</v>
      </c>
      <c r="B9" s="37" t="s">
        <v>462</v>
      </c>
      <c r="C9" s="37" t="s">
        <v>63</v>
      </c>
      <c r="D9" s="37" t="s">
        <v>210</v>
      </c>
      <c r="E9" s="37" t="s">
        <v>240</v>
      </c>
      <c r="F9" s="37">
        <v>0.13500000000000001</v>
      </c>
      <c r="G9" s="37">
        <v>7.4640000000000004</v>
      </c>
      <c r="H9" s="37">
        <v>7.4640000000000004</v>
      </c>
      <c r="I9" s="37"/>
      <c r="J9" s="37">
        <f t="shared" si="0"/>
        <v>895.68000000000006</v>
      </c>
      <c r="K9" s="37"/>
      <c r="L9" s="142"/>
      <c r="M9" s="37">
        <v>0.17330000000000001</v>
      </c>
      <c r="N9" s="37">
        <v>0.13619999999999999</v>
      </c>
      <c r="O9" s="37">
        <v>0.15859999999999999</v>
      </c>
      <c r="P9" s="37">
        <v>0.64929999999999999</v>
      </c>
      <c r="Q9" s="37"/>
      <c r="R9" s="37"/>
      <c r="S9" s="143"/>
      <c r="T9" s="37"/>
      <c r="U9" s="37"/>
      <c r="V9" s="37"/>
      <c r="W9" s="37"/>
      <c r="X9" s="37"/>
    </row>
    <row r="10" spans="1:24">
      <c r="A10" s="37" t="s">
        <v>470</v>
      </c>
      <c r="B10" s="37" t="s">
        <v>462</v>
      </c>
      <c r="C10" s="37" t="s">
        <v>26</v>
      </c>
      <c r="D10" s="37" t="s">
        <v>210</v>
      </c>
      <c r="E10" s="37" t="s">
        <v>242</v>
      </c>
      <c r="F10" s="37">
        <v>0.2</v>
      </c>
      <c r="G10" s="37">
        <v>3.8620000000000001</v>
      </c>
      <c r="H10" s="37">
        <v>3.8620000000000001</v>
      </c>
      <c r="I10" s="37"/>
      <c r="J10" s="37">
        <f t="shared" si="0"/>
        <v>463.44</v>
      </c>
      <c r="K10" s="37"/>
      <c r="L10" s="142"/>
      <c r="M10" s="37">
        <v>4.0000000000000001E-3</v>
      </c>
      <c r="N10" s="37">
        <v>0.14249999999999999</v>
      </c>
      <c r="O10" s="37">
        <v>0.14019999999999999</v>
      </c>
      <c r="P10" s="37">
        <v>1.0685</v>
      </c>
      <c r="Q10" s="37"/>
      <c r="R10" s="37"/>
      <c r="S10" s="143"/>
      <c r="T10" s="37"/>
      <c r="U10" s="37"/>
      <c r="V10" s="37"/>
      <c r="W10" s="37"/>
      <c r="X10" s="37"/>
    </row>
    <row r="11" spans="1:24">
      <c r="A11" s="37" t="s">
        <v>471</v>
      </c>
      <c r="B11" s="37" t="s">
        <v>462</v>
      </c>
      <c r="C11" s="37" t="s">
        <v>26</v>
      </c>
      <c r="D11" s="37" t="s">
        <v>210</v>
      </c>
      <c r="E11" s="37" t="s">
        <v>249</v>
      </c>
      <c r="F11" s="37">
        <v>0.16400000000000001</v>
      </c>
      <c r="G11" s="37">
        <v>5.36</v>
      </c>
      <c r="H11" s="37">
        <v>5.36</v>
      </c>
      <c r="I11" s="37"/>
      <c r="J11" s="37">
        <f t="shared" si="0"/>
        <v>643.20000000000005</v>
      </c>
      <c r="K11" s="37"/>
      <c r="L11" s="142"/>
      <c r="M11" s="37">
        <v>0.1217</v>
      </c>
      <c r="N11" s="37">
        <v>0.1452</v>
      </c>
      <c r="O11" s="37">
        <v>0.1203</v>
      </c>
      <c r="P11" s="37">
        <v>1.3142</v>
      </c>
      <c r="Q11" s="37"/>
      <c r="R11" s="37"/>
      <c r="S11" s="143"/>
      <c r="T11" s="37"/>
      <c r="U11" s="37"/>
      <c r="V11" s="37"/>
      <c r="W11" s="37"/>
      <c r="X11" s="37"/>
    </row>
    <row r="12" spans="1:24">
      <c r="A12" s="37" t="s">
        <v>435</v>
      </c>
      <c r="B12" s="37" t="s">
        <v>211</v>
      </c>
      <c r="C12" s="37" t="s">
        <v>26</v>
      </c>
      <c r="D12" s="37" t="s">
        <v>210</v>
      </c>
      <c r="E12" s="37" t="s">
        <v>472</v>
      </c>
      <c r="F12" s="37">
        <v>0.121</v>
      </c>
      <c r="G12" s="37">
        <v>8.9380000000000006</v>
      </c>
      <c r="H12" s="37">
        <v>8.9380000000000006</v>
      </c>
      <c r="I12" s="37"/>
      <c r="J12" s="37">
        <f t="shared" si="0"/>
        <v>1072.5600000000002</v>
      </c>
      <c r="K12" s="37"/>
      <c r="L12" s="142"/>
      <c r="M12" s="37"/>
      <c r="N12" s="37"/>
      <c r="O12" s="37"/>
      <c r="P12" s="37"/>
      <c r="Q12" s="37"/>
      <c r="R12" s="37"/>
      <c r="S12" s="143"/>
      <c r="T12" s="37"/>
      <c r="U12" s="37"/>
      <c r="V12" s="37"/>
      <c r="W12" s="37"/>
      <c r="X12" s="37"/>
    </row>
    <row r="13" spans="1:24">
      <c r="A13" s="37" t="s">
        <v>405</v>
      </c>
      <c r="B13" s="37" t="s">
        <v>211</v>
      </c>
      <c r="C13" s="37" t="s">
        <v>63</v>
      </c>
      <c r="D13" s="37" t="s">
        <v>210</v>
      </c>
      <c r="E13" s="37" t="s">
        <v>207</v>
      </c>
      <c r="F13" s="37">
        <v>0.17299999999999999</v>
      </c>
      <c r="G13" s="37">
        <v>4.899</v>
      </c>
      <c r="H13" s="37">
        <v>4.899</v>
      </c>
      <c r="I13" s="37"/>
      <c r="J13" s="37">
        <f t="shared" si="0"/>
        <v>587.88</v>
      </c>
      <c r="K13" s="37"/>
      <c r="L13" s="142" t="s">
        <v>473</v>
      </c>
      <c r="M13" s="37" t="s">
        <v>474</v>
      </c>
      <c r="N13" s="37" t="s">
        <v>475</v>
      </c>
      <c r="O13" s="37" t="s">
        <v>476</v>
      </c>
      <c r="P13" s="37" t="s">
        <v>199</v>
      </c>
      <c r="Q13" s="37" t="s">
        <v>477</v>
      </c>
      <c r="R13" s="37" t="s">
        <v>202</v>
      </c>
      <c r="S13" s="143" t="s">
        <v>203</v>
      </c>
      <c r="T13" s="37"/>
      <c r="U13" s="37"/>
      <c r="V13" s="37"/>
      <c r="W13" s="37"/>
      <c r="X13" s="37"/>
    </row>
    <row r="14" spans="1:24">
      <c r="A14" s="37" t="s">
        <v>436</v>
      </c>
      <c r="B14" s="37" t="s">
        <v>211</v>
      </c>
      <c r="C14" s="37" t="s">
        <v>26</v>
      </c>
      <c r="D14" s="37" t="s">
        <v>210</v>
      </c>
      <c r="E14" s="37" t="s">
        <v>215</v>
      </c>
      <c r="F14" s="37">
        <v>0.122</v>
      </c>
      <c r="G14" s="37">
        <v>8.8279999999999994</v>
      </c>
      <c r="H14" s="37">
        <v>8.8279999999999994</v>
      </c>
      <c r="I14" s="37"/>
      <c r="J14" s="37">
        <f t="shared" si="0"/>
        <v>1059.3599999999999</v>
      </c>
      <c r="K14" s="37"/>
      <c r="L14" s="142" t="s">
        <v>478</v>
      </c>
      <c r="M14" s="37">
        <v>0</v>
      </c>
      <c r="N14" s="37" t="s">
        <v>256</v>
      </c>
      <c r="O14" s="37">
        <v>0.16800000000000001</v>
      </c>
      <c r="P14" s="37">
        <v>1.3140000000000001</v>
      </c>
      <c r="Q14" s="37">
        <v>1.3140000000000001</v>
      </c>
      <c r="R14" s="37">
        <v>0</v>
      </c>
      <c r="S14" s="143">
        <v>0</v>
      </c>
      <c r="T14" s="37"/>
      <c r="U14" s="37"/>
      <c r="V14" s="37"/>
      <c r="W14" s="37"/>
      <c r="X14" s="37"/>
    </row>
    <row r="15" spans="1:24">
      <c r="A15" s="37" t="s">
        <v>437</v>
      </c>
      <c r="B15" s="37" t="s">
        <v>211</v>
      </c>
      <c r="C15" s="37" t="s">
        <v>26</v>
      </c>
      <c r="D15" s="37" t="s">
        <v>210</v>
      </c>
      <c r="E15" s="37" t="s">
        <v>217</v>
      </c>
      <c r="F15" s="37">
        <v>0.14199999999999999</v>
      </c>
      <c r="G15" s="37">
        <v>6.827</v>
      </c>
      <c r="H15" s="37">
        <v>6.827</v>
      </c>
      <c r="I15" s="37"/>
      <c r="J15" s="37">
        <f t="shared" si="0"/>
        <v>819.24</v>
      </c>
      <c r="K15" s="37"/>
      <c r="L15" s="142" t="s">
        <v>479</v>
      </c>
      <c r="M15" s="37">
        <v>0.156</v>
      </c>
      <c r="N15" s="37" t="s">
        <v>254</v>
      </c>
      <c r="O15" s="37">
        <v>0.23699999999999999</v>
      </c>
      <c r="P15" s="37">
        <v>1.069</v>
      </c>
      <c r="Q15" s="37">
        <v>1.069</v>
      </c>
      <c r="R15" s="37">
        <v>0</v>
      </c>
      <c r="S15" s="143">
        <v>0</v>
      </c>
      <c r="T15" s="37"/>
      <c r="U15" s="37"/>
      <c r="V15" s="37"/>
      <c r="W15" s="37"/>
      <c r="X15" s="37"/>
    </row>
    <row r="16" spans="1:24">
      <c r="A16" s="37" t="s">
        <v>438</v>
      </c>
      <c r="B16" s="37" t="s">
        <v>211</v>
      </c>
      <c r="C16" s="37" t="s">
        <v>26</v>
      </c>
      <c r="D16" s="37" t="s">
        <v>210</v>
      </c>
      <c r="E16" s="37" t="s">
        <v>220</v>
      </c>
      <c r="F16" s="37">
        <v>0.13</v>
      </c>
      <c r="G16" s="37">
        <v>7.96</v>
      </c>
      <c r="H16" s="37">
        <v>7.96</v>
      </c>
      <c r="I16" s="37"/>
      <c r="J16" s="37">
        <f t="shared" si="0"/>
        <v>955.2</v>
      </c>
      <c r="K16" s="37"/>
      <c r="L16" s="142" t="s">
        <v>480</v>
      </c>
      <c r="M16" s="37">
        <v>1.25</v>
      </c>
      <c r="N16" s="37" t="s">
        <v>253</v>
      </c>
      <c r="O16" s="37">
        <v>0.54300000000000004</v>
      </c>
      <c r="P16" s="37">
        <v>0.64900000000000002</v>
      </c>
      <c r="Q16" s="37">
        <v>0.64900000000000002</v>
      </c>
      <c r="R16" s="37">
        <v>0</v>
      </c>
      <c r="S16" s="143">
        <v>0</v>
      </c>
      <c r="T16" s="37"/>
      <c r="U16" s="37"/>
      <c r="V16" s="37"/>
      <c r="W16" s="37"/>
      <c r="X16" s="37"/>
    </row>
    <row r="17" spans="1:24">
      <c r="A17" s="37" t="s">
        <v>439</v>
      </c>
      <c r="B17" s="37" t="s">
        <v>211</v>
      </c>
      <c r="C17" s="37" t="s">
        <v>26</v>
      </c>
      <c r="D17" s="37" t="s">
        <v>210</v>
      </c>
      <c r="E17" s="37" t="s">
        <v>222</v>
      </c>
      <c r="F17" s="37">
        <v>0.153</v>
      </c>
      <c r="G17" s="37">
        <v>6.016</v>
      </c>
      <c r="H17" s="37">
        <v>6.016</v>
      </c>
      <c r="I17" s="37"/>
      <c r="J17" s="37">
        <f t="shared" si="0"/>
        <v>721.92</v>
      </c>
      <c r="K17" s="37"/>
      <c r="L17" s="142" t="s">
        <v>481</v>
      </c>
      <c r="M17" s="37">
        <v>10</v>
      </c>
      <c r="N17" s="37" t="s">
        <v>252</v>
      </c>
      <c r="O17" s="37">
        <v>15.179</v>
      </c>
      <c r="P17" s="37">
        <v>8.7999999999999995E-2</v>
      </c>
      <c r="Q17" s="37">
        <v>8.7999999999999995E-2</v>
      </c>
      <c r="R17" s="37">
        <v>0</v>
      </c>
      <c r="S17" s="143">
        <v>0</v>
      </c>
      <c r="T17" s="37"/>
      <c r="U17" s="37"/>
      <c r="V17" s="37"/>
      <c r="W17" s="37"/>
      <c r="X17" s="37"/>
    </row>
    <row r="18" spans="1:24">
      <c r="A18" s="37" t="s">
        <v>407</v>
      </c>
      <c r="B18" s="37" t="s">
        <v>211</v>
      </c>
      <c r="C18" s="37" t="s">
        <v>63</v>
      </c>
      <c r="D18" s="37" t="s">
        <v>210</v>
      </c>
      <c r="E18" s="37" t="s">
        <v>224</v>
      </c>
      <c r="F18" s="37">
        <v>0.193</v>
      </c>
      <c r="G18" s="37">
        <v>4.1059999999999999</v>
      </c>
      <c r="H18" s="37">
        <v>4.1059999999999999</v>
      </c>
      <c r="I18" s="37"/>
      <c r="J18" s="37">
        <f t="shared" si="0"/>
        <v>492.71999999999997</v>
      </c>
      <c r="K18" s="37"/>
      <c r="L18" s="142"/>
      <c r="M18" s="37"/>
      <c r="N18" s="37"/>
      <c r="O18" s="37"/>
      <c r="P18" s="37"/>
      <c r="Q18" s="37"/>
      <c r="R18" s="37"/>
      <c r="S18" s="143"/>
      <c r="T18" s="37"/>
      <c r="U18" s="37"/>
      <c r="V18" s="37"/>
      <c r="W18" s="37"/>
      <c r="X18" s="37"/>
    </row>
    <row r="19" spans="1:24">
      <c r="A19" s="37" t="s">
        <v>408</v>
      </c>
      <c r="B19" s="37" t="s">
        <v>211</v>
      </c>
      <c r="C19" s="37" t="s">
        <v>63</v>
      </c>
      <c r="D19" s="37" t="s">
        <v>210</v>
      </c>
      <c r="E19" s="37" t="s">
        <v>226</v>
      </c>
      <c r="F19" s="37">
        <v>0.17100000000000001</v>
      </c>
      <c r="G19" s="37">
        <v>5</v>
      </c>
      <c r="H19" s="37">
        <v>5</v>
      </c>
      <c r="I19" s="37"/>
      <c r="J19" s="37">
        <f t="shared" si="0"/>
        <v>600</v>
      </c>
      <c r="K19" s="37"/>
      <c r="L19" s="142"/>
      <c r="M19" s="37"/>
      <c r="N19" s="37"/>
      <c r="O19" s="37"/>
      <c r="P19" s="37"/>
      <c r="Q19" s="37"/>
      <c r="R19" s="37"/>
      <c r="S19" s="143"/>
      <c r="T19" s="37"/>
      <c r="U19" s="37"/>
      <c r="V19" s="37"/>
      <c r="W19" s="37"/>
      <c r="X19" s="37"/>
    </row>
    <row r="20" spans="1:24">
      <c r="A20" s="37" t="s">
        <v>406</v>
      </c>
      <c r="B20" s="37" t="s">
        <v>211</v>
      </c>
      <c r="C20" s="37" t="s">
        <v>63</v>
      </c>
      <c r="D20" s="37" t="s">
        <v>210</v>
      </c>
      <c r="E20" s="37" t="s">
        <v>228</v>
      </c>
      <c r="F20" s="37">
        <v>0.13600000000000001</v>
      </c>
      <c r="G20" s="37">
        <v>7.319</v>
      </c>
      <c r="H20" s="37">
        <v>7.319</v>
      </c>
      <c r="I20" s="37"/>
      <c r="J20" s="37">
        <f t="shared" si="0"/>
        <v>878.28</v>
      </c>
      <c r="K20" s="37"/>
      <c r="L20" s="142" t="s">
        <v>473</v>
      </c>
      <c r="M20" s="37" t="s">
        <v>475</v>
      </c>
      <c r="N20" s="37" t="s">
        <v>482</v>
      </c>
      <c r="O20" s="37" t="s">
        <v>199</v>
      </c>
      <c r="P20" s="37" t="s">
        <v>474</v>
      </c>
      <c r="Q20" s="37" t="s">
        <v>477</v>
      </c>
      <c r="R20" s="37" t="s">
        <v>476</v>
      </c>
      <c r="S20" s="143" t="s">
        <v>483</v>
      </c>
      <c r="T20" s="37"/>
      <c r="U20" s="37"/>
      <c r="V20" s="37"/>
      <c r="W20" s="37"/>
      <c r="X20" s="37"/>
    </row>
    <row r="21" spans="1:24" ht="16.5" thickBot="1">
      <c r="A21" s="37" t="s">
        <v>262</v>
      </c>
      <c r="B21" s="37" t="s">
        <v>211</v>
      </c>
      <c r="C21" s="37" t="s">
        <v>26</v>
      </c>
      <c r="D21" s="37" t="s">
        <v>210</v>
      </c>
      <c r="E21" s="37" t="s">
        <v>231</v>
      </c>
      <c r="F21" s="37">
        <v>0.14299999999999999</v>
      </c>
      <c r="G21" s="37">
        <v>6.7880000000000003</v>
      </c>
      <c r="H21" s="37">
        <v>6.7880000000000003</v>
      </c>
      <c r="I21" s="37"/>
      <c r="J21" s="37">
        <f t="shared" si="0"/>
        <v>814.56000000000006</v>
      </c>
      <c r="K21" s="37"/>
      <c r="L21" s="144" t="s">
        <v>484</v>
      </c>
      <c r="M21" s="94" t="s">
        <v>250</v>
      </c>
      <c r="N21" s="94">
        <v>1</v>
      </c>
      <c r="O21" s="94">
        <v>0.23899999999999999</v>
      </c>
      <c r="P21" s="94" t="s">
        <v>485</v>
      </c>
      <c r="Q21" s="94">
        <v>0.23899999999999999</v>
      </c>
      <c r="R21" s="94">
        <v>2.8620000000000001</v>
      </c>
      <c r="S21" s="145" t="s">
        <v>485</v>
      </c>
      <c r="T21" s="37"/>
      <c r="U21" s="37"/>
      <c r="V21" s="37"/>
      <c r="W21" s="37"/>
      <c r="X21" s="37"/>
    </row>
    <row r="22" spans="1:24">
      <c r="A22" s="37" t="s">
        <v>486</v>
      </c>
      <c r="B22" s="37" t="s">
        <v>211</v>
      </c>
      <c r="C22" s="37" t="s">
        <v>26</v>
      </c>
      <c r="D22" s="37" t="s">
        <v>210</v>
      </c>
      <c r="E22" s="37" t="s">
        <v>233</v>
      </c>
      <c r="F22" s="37">
        <v>0.14499999999999999</v>
      </c>
      <c r="G22" s="37">
        <v>6.5789999999999997</v>
      </c>
      <c r="H22" s="37">
        <v>6.5789999999999997</v>
      </c>
      <c r="I22" s="37"/>
      <c r="J22" s="37">
        <f t="shared" si="0"/>
        <v>789.48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</row>
    <row r="23" spans="1:24">
      <c r="A23" s="37" t="s">
        <v>263</v>
      </c>
      <c r="B23" s="37" t="s">
        <v>211</v>
      </c>
      <c r="C23" s="37" t="s">
        <v>26</v>
      </c>
      <c r="D23" s="37" t="s">
        <v>210</v>
      </c>
      <c r="E23" s="37" t="s">
        <v>235</v>
      </c>
      <c r="F23" s="37">
        <v>0.125</v>
      </c>
      <c r="G23" s="37">
        <v>8.5</v>
      </c>
      <c r="H23" s="37">
        <v>8.5</v>
      </c>
      <c r="I23" s="37"/>
      <c r="J23" s="37">
        <f t="shared" si="0"/>
        <v>1020</v>
      </c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</row>
    <row r="24" spans="1:24">
      <c r="A24" s="37" t="s">
        <v>487</v>
      </c>
      <c r="B24" s="37" t="s">
        <v>211</v>
      </c>
      <c r="C24" s="37" t="s">
        <v>26</v>
      </c>
      <c r="D24" s="37" t="s">
        <v>210</v>
      </c>
      <c r="E24" s="37" t="s">
        <v>244</v>
      </c>
      <c r="F24" s="37">
        <v>0.159</v>
      </c>
      <c r="G24" s="37">
        <v>5.6790000000000003</v>
      </c>
      <c r="H24" s="37">
        <v>5.6790000000000003</v>
      </c>
      <c r="I24" s="37"/>
      <c r="J24" s="37">
        <f t="shared" si="0"/>
        <v>681.48</v>
      </c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</row>
    <row r="25" spans="1:24">
      <c r="A25" s="37" t="s">
        <v>488</v>
      </c>
      <c r="B25" s="37" t="s">
        <v>211</v>
      </c>
      <c r="C25" s="37" t="s">
        <v>26</v>
      </c>
      <c r="D25" s="37" t="s">
        <v>210</v>
      </c>
      <c r="E25" s="37" t="s">
        <v>245</v>
      </c>
      <c r="F25" s="37">
        <v>0.14000000000000001</v>
      </c>
      <c r="G25" s="37">
        <v>6.9740000000000002</v>
      </c>
      <c r="H25" s="37">
        <v>6.9740000000000002</v>
      </c>
      <c r="I25" s="37"/>
      <c r="J25" s="37">
        <f t="shared" si="0"/>
        <v>836.88</v>
      </c>
      <c r="K25" s="37"/>
      <c r="L25" s="37" t="s">
        <v>174</v>
      </c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</row>
    <row r="26" spans="1:24" ht="16.5" thickBot="1">
      <c r="A26" s="37" t="s">
        <v>489</v>
      </c>
      <c r="B26" s="37" t="s">
        <v>211</v>
      </c>
      <c r="C26" s="37" t="s">
        <v>26</v>
      </c>
      <c r="D26" s="37" t="s">
        <v>210</v>
      </c>
      <c r="E26" s="37" t="s">
        <v>246</v>
      </c>
      <c r="F26" s="37">
        <v>0.12</v>
      </c>
      <c r="G26" s="37">
        <v>9</v>
      </c>
      <c r="H26" s="37">
        <v>9</v>
      </c>
      <c r="I26" s="37"/>
      <c r="J26" s="37">
        <f t="shared" si="0"/>
        <v>1080</v>
      </c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</row>
    <row r="27" spans="1:24">
      <c r="A27" s="37" t="s">
        <v>490</v>
      </c>
      <c r="B27" s="37" t="s">
        <v>211</v>
      </c>
      <c r="C27" s="37" t="s">
        <v>26</v>
      </c>
      <c r="D27" s="37" t="s">
        <v>210</v>
      </c>
      <c r="E27" s="37" t="s">
        <v>247</v>
      </c>
      <c r="F27" s="37">
        <v>0.122</v>
      </c>
      <c r="G27" s="37">
        <v>8.7799999999999994</v>
      </c>
      <c r="H27" s="37">
        <v>8.7799999999999994</v>
      </c>
      <c r="I27" s="37"/>
      <c r="J27" s="37">
        <f t="shared" si="0"/>
        <v>1053.5999999999999</v>
      </c>
      <c r="K27" s="37"/>
      <c r="L27" s="93" t="s">
        <v>210</v>
      </c>
      <c r="M27" s="93" t="s">
        <v>27</v>
      </c>
      <c r="N27" s="93" t="s">
        <v>342</v>
      </c>
      <c r="O27" s="37"/>
      <c r="P27" s="37"/>
      <c r="Q27" s="37"/>
      <c r="R27" s="37"/>
      <c r="S27" s="37"/>
      <c r="T27" s="37"/>
      <c r="U27" s="37"/>
      <c r="V27" s="37"/>
      <c r="W27" s="37"/>
      <c r="X27" s="37"/>
    </row>
    <row r="28" spans="1:24">
      <c r="A28" s="37" t="s">
        <v>491</v>
      </c>
      <c r="B28" s="37" t="s">
        <v>211</v>
      </c>
      <c r="C28" s="37" t="s">
        <v>26</v>
      </c>
      <c r="D28" s="37" t="s">
        <v>210</v>
      </c>
      <c r="E28" s="37" t="s">
        <v>248</v>
      </c>
      <c r="F28" s="37">
        <v>0.15</v>
      </c>
      <c r="G28" s="37">
        <v>6.266</v>
      </c>
      <c r="H28" s="37">
        <v>6.266</v>
      </c>
      <c r="I28" s="37"/>
      <c r="J28" s="37">
        <f t="shared" si="0"/>
        <v>751.92</v>
      </c>
      <c r="K28" s="37"/>
      <c r="L28" s="37" t="s">
        <v>175</v>
      </c>
      <c r="M28" s="37">
        <v>836.18117647058818</v>
      </c>
      <c r="N28" s="37">
        <v>678.17333333333329</v>
      </c>
      <c r="O28" s="37"/>
      <c r="P28" s="37"/>
      <c r="Q28" s="37"/>
      <c r="R28" s="37"/>
      <c r="S28" s="37"/>
      <c r="T28" s="37"/>
      <c r="U28" s="37"/>
      <c r="V28" s="37"/>
      <c r="W28" s="37"/>
      <c r="X28" s="37"/>
    </row>
    <row r="29" spans="1:24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 t="s">
        <v>176</v>
      </c>
      <c r="M29" s="37">
        <v>34034.627223529387</v>
      </c>
      <c r="N29" s="37">
        <v>15865.3048000001</v>
      </c>
      <c r="O29" s="37"/>
      <c r="P29" s="37"/>
      <c r="Q29" s="37"/>
      <c r="R29" s="37"/>
      <c r="S29" s="37"/>
      <c r="T29" s="37"/>
      <c r="U29" s="37"/>
      <c r="V29" s="37"/>
      <c r="W29" s="37"/>
      <c r="X29" s="37"/>
    </row>
    <row r="30" spans="1:24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 t="s">
        <v>177</v>
      </c>
      <c r="M30" s="37">
        <v>17</v>
      </c>
      <c r="N30" s="37">
        <v>9</v>
      </c>
      <c r="O30" s="37"/>
      <c r="P30" s="37"/>
      <c r="Q30" s="37"/>
      <c r="R30" s="37"/>
      <c r="S30" s="37"/>
      <c r="T30" s="37"/>
      <c r="U30" s="37"/>
      <c r="V30" s="37"/>
      <c r="W30" s="37"/>
      <c r="X30" s="37"/>
    </row>
    <row r="31" spans="1:24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 t="s">
        <v>178</v>
      </c>
      <c r="M31" s="37">
        <v>0</v>
      </c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</row>
    <row r="32" spans="1:24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 t="s">
        <v>179</v>
      </c>
      <c r="M32" s="37">
        <v>22</v>
      </c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</row>
    <row r="33" spans="1:24">
      <c r="A33" s="37" t="s">
        <v>492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 t="s">
        <v>180</v>
      </c>
      <c r="M33" s="37">
        <v>2.5751639871259986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</row>
    <row r="34" spans="1:24">
      <c r="A34" s="37" t="s">
        <v>398</v>
      </c>
      <c r="B34" s="37" t="s">
        <v>462</v>
      </c>
      <c r="C34" s="37" t="s">
        <v>26</v>
      </c>
      <c r="D34" s="37" t="s">
        <v>210</v>
      </c>
      <c r="E34" s="37" t="s">
        <v>209</v>
      </c>
      <c r="F34" s="37">
        <v>4.0000000000000001E-3</v>
      </c>
      <c r="G34" s="37">
        <v>2609.7260000000001</v>
      </c>
      <c r="H34" s="37">
        <v>2609.7260000000001</v>
      </c>
      <c r="I34" s="37" t="s">
        <v>355</v>
      </c>
      <c r="J34" s="37">
        <f>G34*120</f>
        <v>313167.12</v>
      </c>
      <c r="K34" s="37"/>
      <c r="L34" s="37" t="s">
        <v>181</v>
      </c>
      <c r="M34" s="37">
        <v>8.6341820627980712E-3</v>
      </c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</row>
    <row r="35" spans="1:24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 t="s">
        <v>182</v>
      </c>
      <c r="M35" s="37">
        <v>1.7171443743802424</v>
      </c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</row>
    <row r="36" spans="1:24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 t="s">
        <v>183</v>
      </c>
      <c r="M36" s="37">
        <v>1.7268364125596142E-2</v>
      </c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</row>
    <row r="37" spans="1:24" ht="16.5" thickBo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94" t="s">
        <v>184</v>
      </c>
      <c r="M37" s="94">
        <v>2.0738730679040258</v>
      </c>
      <c r="N37" s="94"/>
      <c r="O37" s="37"/>
      <c r="P37" s="37"/>
      <c r="Q37" s="37"/>
      <c r="R37" s="37"/>
      <c r="S37" s="37"/>
      <c r="T37" s="37"/>
      <c r="U37" s="37"/>
      <c r="V37" s="37"/>
      <c r="W37" s="37"/>
      <c r="X37" s="37"/>
    </row>
    <row r="38" spans="1:24" ht="18.75">
      <c r="A38" s="119" t="s">
        <v>459</v>
      </c>
      <c r="B38" s="37"/>
      <c r="C38" s="37"/>
      <c r="D38" s="37"/>
      <c r="E38" s="37"/>
      <c r="F38" s="37"/>
      <c r="G38" s="37"/>
      <c r="H38" s="37"/>
      <c r="I38" s="37"/>
      <c r="J38" s="37"/>
      <c r="K38" s="37" t="s">
        <v>529</v>
      </c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</row>
    <row r="39" spans="1:24">
      <c r="A39" s="37" t="s">
        <v>195</v>
      </c>
      <c r="B39" s="37" t="s">
        <v>196</v>
      </c>
      <c r="C39" s="37" t="s">
        <v>5</v>
      </c>
      <c r="D39" s="37" t="s">
        <v>197</v>
      </c>
      <c r="E39" s="37" t="s">
        <v>475</v>
      </c>
      <c r="F39" s="37" t="s">
        <v>199</v>
      </c>
      <c r="G39" s="37" t="s">
        <v>200</v>
      </c>
      <c r="H39" s="37" t="s">
        <v>201</v>
      </c>
      <c r="I39" s="37" t="s">
        <v>504</v>
      </c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</row>
    <row r="40" spans="1:24">
      <c r="A40" s="37" t="s">
        <v>208</v>
      </c>
      <c r="B40" s="37" t="s">
        <v>211</v>
      </c>
      <c r="C40" s="37" t="s">
        <v>26</v>
      </c>
      <c r="D40" s="37" t="s">
        <v>101</v>
      </c>
      <c r="E40" s="37" t="s">
        <v>505</v>
      </c>
      <c r="F40" s="37">
        <v>0.23</v>
      </c>
      <c r="G40" s="37">
        <v>3.609</v>
      </c>
      <c r="H40" s="37">
        <v>3.609</v>
      </c>
      <c r="I40" s="37">
        <f t="shared" ref="I40:I59" si="1">G40*80</f>
        <v>288.72000000000003</v>
      </c>
      <c r="J40" s="37"/>
      <c r="K40" s="37"/>
      <c r="L40" s="37" t="s">
        <v>175</v>
      </c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</row>
    <row r="41" spans="1:24">
      <c r="A41" s="37" t="s">
        <v>216</v>
      </c>
      <c r="B41" s="37" t="s">
        <v>211</v>
      </c>
      <c r="C41" s="37" t="s">
        <v>63</v>
      </c>
      <c r="D41" s="37" t="s">
        <v>101</v>
      </c>
      <c r="E41" s="37" t="s">
        <v>506</v>
      </c>
      <c r="F41" s="37">
        <v>0.221</v>
      </c>
      <c r="G41" s="37">
        <v>3.8559999999999999</v>
      </c>
      <c r="H41" s="37">
        <v>3.8559999999999999</v>
      </c>
      <c r="I41" s="37">
        <f t="shared" si="1"/>
        <v>308.48</v>
      </c>
      <c r="J41" s="37"/>
      <c r="K41" s="37"/>
      <c r="L41" s="37" t="s">
        <v>357</v>
      </c>
      <c r="M41" s="37">
        <v>836.18117647058818</v>
      </c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</row>
    <row r="42" spans="1:24">
      <c r="A42" s="37" t="s">
        <v>354</v>
      </c>
      <c r="B42" s="37" t="s">
        <v>211</v>
      </c>
      <c r="C42" s="37" t="s">
        <v>63</v>
      </c>
      <c r="D42" s="37" t="s">
        <v>101</v>
      </c>
      <c r="E42" s="37" t="s">
        <v>507</v>
      </c>
      <c r="F42" s="37">
        <v>0.19</v>
      </c>
      <c r="G42" s="37">
        <v>4.992</v>
      </c>
      <c r="H42" s="37">
        <v>4.992</v>
      </c>
      <c r="I42" s="37">
        <f t="shared" si="1"/>
        <v>399.36</v>
      </c>
      <c r="J42" s="37"/>
      <c r="K42" s="37"/>
      <c r="L42" s="37" t="s">
        <v>356</v>
      </c>
      <c r="M42" s="37">
        <v>678.17333333333329</v>
      </c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</row>
    <row r="43" spans="1:24">
      <c r="A43" s="37" t="s">
        <v>353</v>
      </c>
      <c r="B43" s="37" t="s">
        <v>211</v>
      </c>
      <c r="C43" s="37" t="s">
        <v>63</v>
      </c>
      <c r="D43" s="37" t="s">
        <v>101</v>
      </c>
      <c r="E43" s="37" t="s">
        <v>508</v>
      </c>
      <c r="F43" s="37">
        <v>0.20899999999999999</v>
      </c>
      <c r="G43" s="37">
        <v>4.2539999999999996</v>
      </c>
      <c r="H43" s="37">
        <v>4.2539999999999996</v>
      </c>
      <c r="I43" s="37">
        <f t="shared" si="1"/>
        <v>340.31999999999994</v>
      </c>
      <c r="J43" s="37"/>
      <c r="K43" s="37"/>
      <c r="L43" s="37" t="s">
        <v>271</v>
      </c>
      <c r="M43" s="37"/>
      <c r="N43" s="37"/>
      <c r="O43" s="37"/>
      <c r="P43" s="37"/>
      <c r="Q43" s="37"/>
      <c r="R43" s="37"/>
      <c r="S43" s="37"/>
      <c r="T43" s="37"/>
      <c r="U43" s="37"/>
      <c r="V43" s="87" t="s">
        <v>189</v>
      </c>
      <c r="W43" s="37"/>
      <c r="X43" s="37"/>
    </row>
    <row r="44" spans="1:24">
      <c r="A44" s="37" t="s">
        <v>351</v>
      </c>
      <c r="B44" s="37" t="s">
        <v>211</v>
      </c>
      <c r="C44" s="37" t="s">
        <v>26</v>
      </c>
      <c r="D44" s="37" t="s">
        <v>101</v>
      </c>
      <c r="E44" s="37" t="s">
        <v>509</v>
      </c>
      <c r="F44" s="37">
        <v>0.16200000000000001</v>
      </c>
      <c r="G44" s="37">
        <v>6.5869999999999997</v>
      </c>
      <c r="H44" s="37">
        <v>6.5869999999999997</v>
      </c>
      <c r="I44" s="37">
        <f t="shared" si="1"/>
        <v>526.96</v>
      </c>
      <c r="J44" s="37"/>
      <c r="K44" s="37"/>
      <c r="L44" s="37" t="s">
        <v>211</v>
      </c>
      <c r="M44" s="37">
        <f>_xlfn.STDEV.P(J12:J28)</f>
        <v>178.97650775458669</v>
      </c>
      <c r="N44" s="37"/>
      <c r="O44" s="37"/>
      <c r="P44" s="37"/>
      <c r="Q44" s="37"/>
      <c r="R44" s="37"/>
      <c r="S44" s="37"/>
      <c r="T44" s="37"/>
      <c r="U44" s="37"/>
      <c r="W44" s="98" t="s">
        <v>213</v>
      </c>
      <c r="X44" s="98" t="s">
        <v>210</v>
      </c>
    </row>
    <row r="45" spans="1:24">
      <c r="A45" s="37" t="s">
        <v>352</v>
      </c>
      <c r="B45" s="37" t="s">
        <v>211</v>
      </c>
      <c r="C45" s="37" t="s">
        <v>26</v>
      </c>
      <c r="D45" s="37" t="s">
        <v>101</v>
      </c>
      <c r="E45" s="37" t="s">
        <v>510</v>
      </c>
      <c r="F45" s="37">
        <v>0.17</v>
      </c>
      <c r="G45" s="37">
        <v>6.0209999999999999</v>
      </c>
      <c r="H45" s="37">
        <v>6.0209999999999999</v>
      </c>
      <c r="I45" s="37">
        <f t="shared" si="1"/>
        <v>481.68</v>
      </c>
      <c r="J45" s="37"/>
      <c r="K45" s="37"/>
      <c r="L45" s="37" t="s">
        <v>212</v>
      </c>
      <c r="M45" s="37">
        <f>_xlfn.STDEV.P(J3:J11)</f>
        <v>118.75391848505751</v>
      </c>
      <c r="N45" s="37"/>
      <c r="O45" s="37"/>
      <c r="P45" s="37"/>
      <c r="Q45" s="37"/>
      <c r="R45" s="37"/>
      <c r="S45" s="37"/>
      <c r="T45" s="37"/>
      <c r="U45" s="37"/>
      <c r="V45" s="87" t="s">
        <v>357</v>
      </c>
      <c r="W45" s="37">
        <v>427.68</v>
      </c>
      <c r="X45" s="37">
        <v>836.18117647058818</v>
      </c>
    </row>
    <row r="46" spans="1:24">
      <c r="A46" s="37" t="s">
        <v>511</v>
      </c>
      <c r="B46" s="37" t="s">
        <v>211</v>
      </c>
      <c r="C46" s="37" t="s">
        <v>26</v>
      </c>
      <c r="D46" s="37" t="s">
        <v>101</v>
      </c>
      <c r="E46" s="37" t="s">
        <v>512</v>
      </c>
      <c r="F46" s="37">
        <v>0.17499999999999999</v>
      </c>
      <c r="G46" s="37">
        <v>5.7519999999999998</v>
      </c>
      <c r="H46" s="37">
        <v>5.7519999999999998</v>
      </c>
      <c r="I46" s="37">
        <f t="shared" si="1"/>
        <v>460.15999999999997</v>
      </c>
      <c r="J46" s="37"/>
      <c r="K46" s="37"/>
      <c r="L46" s="37" t="s">
        <v>173</v>
      </c>
      <c r="M46" s="37"/>
      <c r="N46" s="37"/>
      <c r="O46" s="37"/>
      <c r="P46" s="37"/>
      <c r="Q46" s="37"/>
      <c r="R46" s="37"/>
      <c r="S46" s="37"/>
      <c r="T46" s="37"/>
      <c r="U46" s="37"/>
      <c r="V46" s="87" t="s">
        <v>356</v>
      </c>
      <c r="W46" s="37">
        <v>480.4</v>
      </c>
      <c r="X46" s="37">
        <v>678.17333333333329</v>
      </c>
    </row>
    <row r="47" spans="1:24">
      <c r="A47" s="37" t="s">
        <v>513</v>
      </c>
      <c r="B47" s="37" t="s">
        <v>211</v>
      </c>
      <c r="C47" s="37" t="s">
        <v>26</v>
      </c>
      <c r="D47" s="37" t="s">
        <v>101</v>
      </c>
      <c r="E47" s="37" t="s">
        <v>514</v>
      </c>
      <c r="F47" s="37">
        <v>0.154</v>
      </c>
      <c r="G47" s="37">
        <v>7.1529999999999996</v>
      </c>
      <c r="H47" s="37">
        <v>7.1529999999999996</v>
      </c>
      <c r="I47" s="37">
        <f t="shared" si="1"/>
        <v>572.24</v>
      </c>
      <c r="J47" s="37"/>
      <c r="K47" s="37"/>
      <c r="L47" s="37" t="s">
        <v>211</v>
      </c>
      <c r="M47" s="37">
        <f>M44/SQRT(17)</f>
        <v>43.408179175078779</v>
      </c>
      <c r="N47" s="37"/>
      <c r="O47" s="37"/>
      <c r="P47" s="37"/>
      <c r="Q47" s="37"/>
      <c r="R47" s="37"/>
      <c r="S47" s="37"/>
      <c r="T47" s="37"/>
      <c r="U47" s="37"/>
      <c r="W47" s="37"/>
      <c r="X47" s="37"/>
    </row>
    <row r="48" spans="1:24">
      <c r="A48" s="37" t="s">
        <v>515</v>
      </c>
      <c r="B48" s="37" t="s">
        <v>211</v>
      </c>
      <c r="C48" s="37" t="s">
        <v>63</v>
      </c>
      <c r="D48" s="37" t="s">
        <v>101</v>
      </c>
      <c r="E48" s="37" t="s">
        <v>516</v>
      </c>
      <c r="F48" s="37">
        <v>0.19</v>
      </c>
      <c r="G48" s="37">
        <v>4.9779999999999998</v>
      </c>
      <c r="H48" s="37">
        <v>4.9779999999999998</v>
      </c>
      <c r="I48" s="37">
        <f t="shared" si="1"/>
        <v>398.24</v>
      </c>
      <c r="J48" s="37"/>
      <c r="K48" s="37"/>
      <c r="L48" s="37" t="s">
        <v>212</v>
      </c>
      <c r="M48" s="37">
        <f>M45/SQRT(10)</f>
        <v>37.553286348275407</v>
      </c>
      <c r="N48" s="37"/>
      <c r="O48" s="37"/>
      <c r="P48" s="37"/>
      <c r="Q48" s="37"/>
      <c r="R48" s="37"/>
      <c r="S48" s="37"/>
      <c r="T48" s="37"/>
      <c r="U48" s="37"/>
      <c r="V48" s="87" t="s">
        <v>190</v>
      </c>
      <c r="W48" s="37"/>
      <c r="X48" s="37"/>
    </row>
    <row r="49" spans="1:24">
      <c r="A49" s="37" t="s">
        <v>216</v>
      </c>
      <c r="B49" s="37" t="s">
        <v>211</v>
      </c>
      <c r="C49" s="37" t="s">
        <v>63</v>
      </c>
      <c r="D49" s="37" t="s">
        <v>101</v>
      </c>
      <c r="E49" s="37" t="s">
        <v>517</v>
      </c>
      <c r="F49" s="37">
        <v>0.16600000000000001</v>
      </c>
      <c r="G49" s="37">
        <v>6.258</v>
      </c>
      <c r="H49" s="37">
        <v>6.258</v>
      </c>
      <c r="I49" s="37">
        <f t="shared" si="1"/>
        <v>500.64</v>
      </c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87" t="s">
        <v>187</v>
      </c>
      <c r="W49" s="37">
        <f>STDEV(I40:I49)/SQRT(10)</f>
        <v>30.343817089409679</v>
      </c>
      <c r="X49" s="37">
        <v>43.408179175078779</v>
      </c>
    </row>
    <row r="50" spans="1:24" ht="16.5" thickBot="1">
      <c r="A50" s="37" t="s">
        <v>348</v>
      </c>
      <c r="B50" s="37" t="s">
        <v>518</v>
      </c>
      <c r="C50" s="37" t="s">
        <v>63</v>
      </c>
      <c r="D50" s="37" t="s">
        <v>101</v>
      </c>
      <c r="E50" s="37" t="s">
        <v>257</v>
      </c>
      <c r="F50" s="37">
        <v>0.124</v>
      </c>
      <c r="G50" s="37">
        <v>10.297000000000001</v>
      </c>
      <c r="H50" s="37">
        <v>10.297000000000001</v>
      </c>
      <c r="I50" s="37">
        <f t="shared" si="1"/>
        <v>823.76</v>
      </c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87" t="s">
        <v>188</v>
      </c>
      <c r="W50" s="37">
        <f>STDEV(I50:I59)/SQRT(10)</f>
        <v>50.572230588205912</v>
      </c>
      <c r="X50" s="37">
        <v>37.553286348275407</v>
      </c>
    </row>
    <row r="51" spans="1:24">
      <c r="A51" s="37" t="s">
        <v>345</v>
      </c>
      <c r="B51" s="37" t="s">
        <v>518</v>
      </c>
      <c r="C51" s="37" t="s">
        <v>26</v>
      </c>
      <c r="D51" s="37" t="s">
        <v>101</v>
      </c>
      <c r="E51" s="37" t="s">
        <v>258</v>
      </c>
      <c r="F51" s="37">
        <v>0.14299999999999999</v>
      </c>
      <c r="G51" s="37">
        <v>8.1120000000000001</v>
      </c>
      <c r="H51" s="37">
        <v>8.1120000000000001</v>
      </c>
      <c r="I51" s="37">
        <f t="shared" si="1"/>
        <v>648.96</v>
      </c>
      <c r="J51" s="37"/>
      <c r="K51" s="37"/>
      <c r="L51" s="139">
        <v>5</v>
      </c>
      <c r="M51" s="140">
        <v>6</v>
      </c>
      <c r="N51" s="140">
        <v>7</v>
      </c>
      <c r="O51" s="140"/>
      <c r="P51" s="140"/>
      <c r="Q51" s="140"/>
      <c r="R51" s="140"/>
      <c r="S51" s="141"/>
      <c r="T51" s="37"/>
      <c r="U51" s="37"/>
      <c r="V51" s="37"/>
    </row>
    <row r="52" spans="1:24">
      <c r="A52" s="37" t="s">
        <v>346</v>
      </c>
      <c r="B52" s="37" t="s">
        <v>518</v>
      </c>
      <c r="C52" s="37" t="s">
        <v>26</v>
      </c>
      <c r="D52" s="37" t="s">
        <v>101</v>
      </c>
      <c r="E52" s="37" t="s">
        <v>519</v>
      </c>
      <c r="F52" s="37">
        <v>0.17100000000000001</v>
      </c>
      <c r="G52" s="37">
        <v>5.9489999999999998</v>
      </c>
      <c r="H52" s="37">
        <v>5.9489999999999998</v>
      </c>
      <c r="I52" s="37">
        <f t="shared" si="1"/>
        <v>475.91999999999996</v>
      </c>
      <c r="J52" s="37"/>
      <c r="K52" s="37"/>
      <c r="L52" s="142">
        <v>0.1244</v>
      </c>
      <c r="M52" s="37">
        <v>0.18990000000000001</v>
      </c>
      <c r="N52" s="37">
        <v>0.18759999999999999</v>
      </c>
      <c r="O52" s="37"/>
      <c r="P52" s="37"/>
      <c r="Q52" s="37"/>
      <c r="R52" s="37"/>
      <c r="S52" s="143"/>
      <c r="T52" s="37"/>
      <c r="U52" s="37"/>
      <c r="V52" s="37"/>
    </row>
    <row r="53" spans="1:24">
      <c r="A53" s="37" t="s">
        <v>347</v>
      </c>
      <c r="B53" s="37" t="s">
        <v>518</v>
      </c>
      <c r="C53" s="37" t="s">
        <v>26</v>
      </c>
      <c r="D53" s="37" t="s">
        <v>101</v>
      </c>
      <c r="E53" s="37" t="s">
        <v>520</v>
      </c>
      <c r="F53" s="37">
        <v>0.23799999999999999</v>
      </c>
      <c r="G53" s="37">
        <v>3.3889999999999998</v>
      </c>
      <c r="H53" s="37">
        <v>3.3889999999999998</v>
      </c>
      <c r="I53" s="37">
        <f t="shared" si="1"/>
        <v>271.12</v>
      </c>
      <c r="J53" s="37"/>
      <c r="K53" s="37"/>
      <c r="L53" s="142">
        <v>0.14299999999999999</v>
      </c>
      <c r="M53" s="37">
        <v>0.20849999999999999</v>
      </c>
      <c r="N53" s="37">
        <v>0.16800000000000001</v>
      </c>
      <c r="O53" s="37"/>
      <c r="P53" s="37"/>
      <c r="Q53" s="37"/>
      <c r="R53" s="37"/>
      <c r="S53" s="143"/>
      <c r="T53" s="37"/>
      <c r="U53" s="37"/>
      <c r="V53" s="37"/>
    </row>
    <row r="54" spans="1:24">
      <c r="A54" s="37" t="s">
        <v>349</v>
      </c>
      <c r="B54" s="37" t="s">
        <v>518</v>
      </c>
      <c r="C54" s="37" t="s">
        <v>63</v>
      </c>
      <c r="D54" s="37" t="s">
        <v>101</v>
      </c>
      <c r="E54" s="37" t="s">
        <v>521</v>
      </c>
      <c r="F54" s="37">
        <v>0.192</v>
      </c>
      <c r="G54" s="37">
        <v>4.8849999999999998</v>
      </c>
      <c r="H54" s="37">
        <v>4.8849999999999998</v>
      </c>
      <c r="I54" s="37">
        <f t="shared" si="1"/>
        <v>390.79999999999995</v>
      </c>
      <c r="J54" s="37"/>
      <c r="K54" s="37"/>
      <c r="L54" s="142">
        <v>0.1714</v>
      </c>
      <c r="M54" s="37">
        <v>0.1615</v>
      </c>
      <c r="N54" s="37">
        <v>0.1663</v>
      </c>
      <c r="O54" s="37"/>
      <c r="P54" s="37"/>
      <c r="Q54" s="37"/>
      <c r="R54" s="37"/>
      <c r="S54" s="143"/>
      <c r="T54" s="37"/>
      <c r="U54" s="37"/>
      <c r="V54" s="37"/>
    </row>
    <row r="55" spans="1:24">
      <c r="A55" s="37" t="s">
        <v>350</v>
      </c>
      <c r="B55" s="37" t="s">
        <v>518</v>
      </c>
      <c r="C55" s="37" t="s">
        <v>63</v>
      </c>
      <c r="D55" s="37" t="s">
        <v>101</v>
      </c>
      <c r="E55" s="37" t="s">
        <v>522</v>
      </c>
      <c r="F55" s="37">
        <v>0.217</v>
      </c>
      <c r="G55" s="37">
        <v>3.9849999999999999</v>
      </c>
      <c r="H55" s="37">
        <v>3.9849999999999999</v>
      </c>
      <c r="I55" s="37">
        <f t="shared" si="1"/>
        <v>318.8</v>
      </c>
      <c r="J55" s="37"/>
      <c r="K55" s="37"/>
      <c r="L55" s="142">
        <v>0.23810000000000001</v>
      </c>
      <c r="M55" s="37">
        <v>0.17019999999999999</v>
      </c>
      <c r="N55" s="37">
        <v>0.17199999999999999</v>
      </c>
      <c r="O55" s="37"/>
      <c r="P55" s="37"/>
      <c r="Q55" s="37"/>
      <c r="R55" s="37"/>
      <c r="S55" s="143"/>
      <c r="T55" s="37"/>
      <c r="U55" s="37"/>
      <c r="V55" s="37"/>
    </row>
    <row r="56" spans="1:24">
      <c r="A56" s="37" t="s">
        <v>523</v>
      </c>
      <c r="B56" s="37" t="s">
        <v>518</v>
      </c>
      <c r="C56" s="37" t="s">
        <v>26</v>
      </c>
      <c r="D56" s="37" t="s">
        <v>101</v>
      </c>
      <c r="E56" s="37" t="s">
        <v>524</v>
      </c>
      <c r="F56" s="37">
        <v>0.188</v>
      </c>
      <c r="G56" s="37">
        <v>5.0970000000000004</v>
      </c>
      <c r="H56" s="37">
        <v>5.0970000000000004</v>
      </c>
      <c r="I56" s="37">
        <f t="shared" si="1"/>
        <v>407.76000000000005</v>
      </c>
      <c r="J56" s="37"/>
      <c r="K56" s="37"/>
      <c r="L56" s="142">
        <v>0.1923</v>
      </c>
      <c r="M56" s="37">
        <v>0.17480000000000001</v>
      </c>
      <c r="N56" s="37">
        <v>1.3033999999999999</v>
      </c>
      <c r="O56" s="37"/>
      <c r="P56" s="37"/>
      <c r="Q56" s="37"/>
      <c r="R56" s="37"/>
      <c r="S56" s="143"/>
      <c r="T56" s="37"/>
      <c r="U56" s="37"/>
      <c r="V56" s="37"/>
    </row>
    <row r="57" spans="1:24">
      <c r="A57" s="37" t="s">
        <v>223</v>
      </c>
      <c r="B57" s="37" t="s">
        <v>518</v>
      </c>
      <c r="C57" s="37" t="s">
        <v>63</v>
      </c>
      <c r="D57" s="37" t="s">
        <v>101</v>
      </c>
      <c r="E57" s="37" t="s">
        <v>525</v>
      </c>
      <c r="F57" s="37">
        <v>0.16800000000000001</v>
      </c>
      <c r="G57" s="37">
        <v>6.157</v>
      </c>
      <c r="H57" s="37">
        <v>6.157</v>
      </c>
      <c r="I57" s="37">
        <f t="shared" si="1"/>
        <v>492.56</v>
      </c>
      <c r="J57" s="37"/>
      <c r="K57" s="37"/>
      <c r="L57" s="142">
        <v>0.21659999999999999</v>
      </c>
      <c r="M57" s="37">
        <v>0.15390000000000001</v>
      </c>
      <c r="N57" s="37">
        <v>1.2930999999999999</v>
      </c>
      <c r="O57" s="37"/>
      <c r="P57" s="37"/>
      <c r="Q57" s="37"/>
      <c r="R57" s="37"/>
      <c r="S57" s="143"/>
      <c r="T57" s="37"/>
      <c r="U57" s="37"/>
      <c r="V57" s="37"/>
    </row>
    <row r="58" spans="1:24">
      <c r="A58" s="37" t="s">
        <v>225</v>
      </c>
      <c r="B58" s="37" t="s">
        <v>518</v>
      </c>
      <c r="C58" s="37" t="s">
        <v>63</v>
      </c>
      <c r="D58" s="37" t="s">
        <v>101</v>
      </c>
      <c r="E58" s="37" t="s">
        <v>526</v>
      </c>
      <c r="F58" s="37">
        <v>0.16600000000000001</v>
      </c>
      <c r="G58" s="37">
        <v>6.2649999999999997</v>
      </c>
      <c r="H58" s="37">
        <v>6.2649999999999997</v>
      </c>
      <c r="I58" s="37">
        <f t="shared" si="1"/>
        <v>501.2</v>
      </c>
      <c r="J58" s="37"/>
      <c r="K58" s="37"/>
      <c r="L58" s="142"/>
      <c r="M58" s="37">
        <v>0.19020000000000001</v>
      </c>
      <c r="N58" s="37">
        <v>0.5272</v>
      </c>
      <c r="O58" s="37"/>
      <c r="P58" s="37"/>
      <c r="Q58" s="37"/>
      <c r="R58" s="37"/>
      <c r="S58" s="143"/>
      <c r="T58" s="37"/>
      <c r="U58" s="37"/>
      <c r="V58" s="37"/>
    </row>
    <row r="59" spans="1:24" ht="16.5" thickBot="1">
      <c r="A59" s="37" t="s">
        <v>527</v>
      </c>
      <c r="B59" s="37" t="s">
        <v>518</v>
      </c>
      <c r="C59" s="37" t="s">
        <v>26</v>
      </c>
      <c r="D59" s="37" t="s">
        <v>101</v>
      </c>
      <c r="E59" s="37" t="s">
        <v>528</v>
      </c>
      <c r="F59" s="37">
        <v>0.17199999999999999</v>
      </c>
      <c r="G59" s="37">
        <v>5.9139999999999997</v>
      </c>
      <c r="H59" s="37">
        <v>5.9139999999999997</v>
      </c>
      <c r="I59" s="37">
        <f t="shared" si="1"/>
        <v>473.12</v>
      </c>
      <c r="J59" s="37"/>
      <c r="K59" s="37"/>
      <c r="L59" s="142"/>
      <c r="M59" s="37">
        <v>0.16639999999999999</v>
      </c>
      <c r="N59" s="37">
        <v>0.1138</v>
      </c>
      <c r="O59" s="37"/>
      <c r="P59" s="37"/>
      <c r="Q59" s="37"/>
      <c r="R59" s="37"/>
      <c r="S59" s="143"/>
      <c r="T59" s="37"/>
      <c r="U59" s="37"/>
      <c r="V59" s="37"/>
    </row>
    <row r="60" spans="1:24">
      <c r="K60" s="93"/>
      <c r="L60" s="142"/>
      <c r="M60" s="37"/>
      <c r="N60" s="37"/>
      <c r="O60" s="37"/>
      <c r="P60" s="37"/>
      <c r="Q60" s="37"/>
      <c r="R60" s="37"/>
      <c r="S60" s="143"/>
      <c r="T60" s="37"/>
      <c r="U60" s="37"/>
      <c r="V60" s="37"/>
    </row>
    <row r="61" spans="1:24">
      <c r="K61" s="37"/>
      <c r="L61" s="142"/>
      <c r="M61" s="37" t="s">
        <v>474</v>
      </c>
      <c r="N61" s="37" t="s">
        <v>475</v>
      </c>
      <c r="O61" s="37" t="s">
        <v>476</v>
      </c>
      <c r="P61" s="37" t="s">
        <v>199</v>
      </c>
      <c r="Q61" s="37" t="s">
        <v>477</v>
      </c>
      <c r="R61" s="37" t="s">
        <v>202</v>
      </c>
      <c r="S61" s="143" t="s">
        <v>203</v>
      </c>
      <c r="T61" s="37"/>
      <c r="U61" s="37"/>
      <c r="V61" s="37"/>
    </row>
    <row r="62" spans="1:24" ht="16.5" thickBot="1">
      <c r="A62" t="s">
        <v>174</v>
      </c>
      <c r="F62" t="s">
        <v>174</v>
      </c>
      <c r="K62" s="37"/>
      <c r="L62" s="142"/>
      <c r="M62" s="37">
        <v>0</v>
      </c>
      <c r="N62" s="37" t="s">
        <v>530</v>
      </c>
      <c r="O62" s="37">
        <v>0.185</v>
      </c>
      <c r="P62" s="37">
        <v>1.3029999999999999</v>
      </c>
      <c r="Q62" s="37">
        <v>1.3029999999999999</v>
      </c>
      <c r="R62" s="37">
        <v>0</v>
      </c>
      <c r="S62" s="143">
        <v>0</v>
      </c>
      <c r="T62" s="37"/>
      <c r="U62" s="37"/>
      <c r="V62" s="37"/>
    </row>
    <row r="63" spans="1:24" ht="16.5" thickBot="1">
      <c r="A63" s="117" t="s">
        <v>534</v>
      </c>
      <c r="F63" s="93" t="s">
        <v>27</v>
      </c>
      <c r="G63" s="93" t="s">
        <v>342</v>
      </c>
      <c r="H63" s="116" t="s">
        <v>101</v>
      </c>
      <c r="K63" s="37"/>
      <c r="L63" s="142"/>
      <c r="M63" s="37">
        <v>0.156</v>
      </c>
      <c r="N63" s="37" t="s">
        <v>531</v>
      </c>
      <c r="O63" s="37">
        <v>0.187</v>
      </c>
      <c r="P63" s="37">
        <v>1.2929999999999999</v>
      </c>
      <c r="Q63" s="37">
        <v>1.2929999999999999</v>
      </c>
      <c r="R63" s="37">
        <v>0</v>
      </c>
      <c r="S63" s="143">
        <v>0</v>
      </c>
      <c r="T63" s="37"/>
      <c r="U63" s="37"/>
      <c r="V63" s="37"/>
    </row>
    <row r="64" spans="1:24">
      <c r="A64" s="76"/>
      <c r="B64" s="76" t="s">
        <v>358</v>
      </c>
      <c r="C64" s="76" t="s">
        <v>359</v>
      </c>
      <c r="F64" s="76"/>
      <c r="G64" s="76" t="s">
        <v>358</v>
      </c>
      <c r="H64" s="76" t="s">
        <v>359</v>
      </c>
      <c r="K64" s="37"/>
      <c r="L64" s="142"/>
      <c r="M64" s="37">
        <v>1.25</v>
      </c>
      <c r="N64" s="37" t="s">
        <v>532</v>
      </c>
      <c r="O64" s="37">
        <v>0.86899999999999999</v>
      </c>
      <c r="P64" s="37">
        <v>0.52700000000000002</v>
      </c>
      <c r="Q64" s="37">
        <v>0.52700000000000002</v>
      </c>
      <c r="R64" s="37">
        <v>0</v>
      </c>
      <c r="S64" s="143">
        <v>0</v>
      </c>
      <c r="T64" s="37"/>
      <c r="U64" s="37"/>
      <c r="V64" s="37"/>
    </row>
    <row r="65" spans="1:22" ht="16.5" thickBot="1">
      <c r="A65" t="s">
        <v>175</v>
      </c>
      <c r="B65">
        <v>678.17333333333329</v>
      </c>
      <c r="C65">
        <v>480.4</v>
      </c>
      <c r="F65" t="s">
        <v>175</v>
      </c>
      <c r="G65">
        <v>427.68</v>
      </c>
      <c r="H65">
        <v>480.4</v>
      </c>
      <c r="K65" s="37"/>
      <c r="L65" s="144"/>
      <c r="M65" s="94">
        <v>10</v>
      </c>
      <c r="N65" s="94" t="s">
        <v>533</v>
      </c>
      <c r="O65" s="94">
        <v>11.993</v>
      </c>
      <c r="P65" s="94">
        <v>0.114</v>
      </c>
      <c r="Q65" s="94">
        <v>0.114</v>
      </c>
      <c r="R65" s="94">
        <v>0</v>
      </c>
      <c r="S65" s="145">
        <v>0</v>
      </c>
      <c r="T65" s="37"/>
      <c r="U65" s="37"/>
      <c r="V65" s="37"/>
    </row>
    <row r="66" spans="1:22">
      <c r="A66" t="s">
        <v>176</v>
      </c>
      <c r="B66">
        <v>15865.3048000001</v>
      </c>
      <c r="C66">
        <v>25575.505066666701</v>
      </c>
      <c r="F66" t="s">
        <v>176</v>
      </c>
      <c r="G66">
        <v>9207.4723555555101</v>
      </c>
      <c r="H66">
        <v>25575.505066666701</v>
      </c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</row>
    <row r="67" spans="1:22">
      <c r="A67" t="s">
        <v>177</v>
      </c>
      <c r="B67">
        <v>9</v>
      </c>
      <c r="C67">
        <v>10</v>
      </c>
      <c r="F67" t="s">
        <v>177</v>
      </c>
      <c r="G67">
        <v>10</v>
      </c>
      <c r="H67">
        <v>10</v>
      </c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</row>
    <row r="68" spans="1:22">
      <c r="A68" t="s">
        <v>178</v>
      </c>
      <c r="B68">
        <v>0</v>
      </c>
      <c r="F68" t="s">
        <v>178</v>
      </c>
      <c r="G68">
        <v>0</v>
      </c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</row>
    <row r="69" spans="1:22">
      <c r="A69" t="s">
        <v>179</v>
      </c>
      <c r="B69">
        <v>17</v>
      </c>
      <c r="F69" t="s">
        <v>179</v>
      </c>
      <c r="G69">
        <v>15</v>
      </c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</row>
    <row r="70" spans="1:22">
      <c r="A70" t="s">
        <v>180</v>
      </c>
      <c r="B70">
        <v>3.0088993254767944</v>
      </c>
      <c r="F70" t="s">
        <v>180</v>
      </c>
      <c r="G70">
        <v>-0.89390635368750071</v>
      </c>
      <c r="J70" s="37"/>
      <c r="K70" s="37"/>
      <c r="L70" s="37"/>
      <c r="M70" s="37"/>
      <c r="N70" s="37"/>
      <c r="O70" s="37"/>
      <c r="P70" s="37"/>
      <c r="Q70" s="37"/>
    </row>
    <row r="71" spans="1:22">
      <c r="A71" t="s">
        <v>181</v>
      </c>
      <c r="B71">
        <v>3.9516379781706296E-3</v>
      </c>
      <c r="F71" t="s">
        <v>181</v>
      </c>
      <c r="G71">
        <v>0.19274516861762925</v>
      </c>
      <c r="J71" s="37"/>
      <c r="K71" s="37"/>
      <c r="L71" s="37"/>
      <c r="M71" s="37"/>
      <c r="N71" s="37"/>
      <c r="O71" s="37"/>
      <c r="P71" s="37"/>
      <c r="Q71" s="37"/>
    </row>
    <row r="72" spans="1:22">
      <c r="A72" t="s">
        <v>182</v>
      </c>
      <c r="B72">
        <v>1.7396067260750732</v>
      </c>
      <c r="F72" t="s">
        <v>182</v>
      </c>
      <c r="G72">
        <v>1.7530503556925723</v>
      </c>
      <c r="J72" s="37"/>
      <c r="K72" s="37"/>
      <c r="L72" s="37"/>
      <c r="M72" s="37"/>
      <c r="N72" s="37"/>
      <c r="O72" s="37"/>
      <c r="P72" s="37"/>
      <c r="Q72" s="37"/>
    </row>
    <row r="73" spans="1:22">
      <c r="A73" t="s">
        <v>183</v>
      </c>
      <c r="B73">
        <v>7.9032759563412592E-3</v>
      </c>
      <c r="F73" t="s">
        <v>183</v>
      </c>
      <c r="G73">
        <v>0.3854903372352585</v>
      </c>
      <c r="J73" s="37"/>
      <c r="K73" s="37"/>
      <c r="L73" s="37"/>
      <c r="M73" s="37"/>
      <c r="N73" s="37"/>
      <c r="O73" s="37"/>
      <c r="P73" s="37"/>
      <c r="Q73" s="37"/>
    </row>
    <row r="74" spans="1:22" ht="16.5" thickBot="1">
      <c r="A74" s="75" t="s">
        <v>184</v>
      </c>
      <c r="B74" s="75">
        <v>2.109815577833317</v>
      </c>
      <c r="C74" s="75"/>
      <c r="F74" s="75" t="s">
        <v>184</v>
      </c>
      <c r="G74" s="75">
        <v>2.1314495455597742</v>
      </c>
      <c r="H74" s="75"/>
      <c r="J74" s="37"/>
      <c r="K74" s="37"/>
      <c r="L74" s="37"/>
      <c r="M74" s="37"/>
      <c r="N74" s="37"/>
      <c r="O74" s="37"/>
      <c r="P74" s="37"/>
      <c r="Q74" s="37"/>
    </row>
    <row r="75" spans="1:22">
      <c r="J75" s="37"/>
      <c r="K75" s="37"/>
      <c r="L75" s="37"/>
      <c r="M75" s="37"/>
      <c r="N75" s="37"/>
      <c r="O75" s="37"/>
      <c r="P75" s="37"/>
      <c r="Q75" s="37"/>
    </row>
    <row r="76" spans="1:22">
      <c r="J76" s="37"/>
      <c r="K76" s="37"/>
      <c r="L76" s="37"/>
      <c r="M76" s="37"/>
      <c r="N76" s="37"/>
      <c r="O76" s="37"/>
      <c r="P76" s="37"/>
      <c r="Q76" s="37"/>
    </row>
    <row r="77" spans="1:22">
      <c r="A77" t="s">
        <v>174</v>
      </c>
      <c r="J77" s="37"/>
      <c r="K77" s="37"/>
      <c r="L77" s="37"/>
      <c r="M77" s="37"/>
      <c r="N77" s="37"/>
      <c r="O77" s="37"/>
      <c r="P77" s="37"/>
      <c r="Q77" s="37"/>
    </row>
    <row r="78" spans="1:22" ht="16.5" thickBot="1">
      <c r="A78" s="117" t="s">
        <v>535</v>
      </c>
      <c r="J78" s="37"/>
      <c r="K78" s="37"/>
      <c r="L78" s="37"/>
      <c r="M78" s="37"/>
      <c r="N78" s="37"/>
      <c r="O78" s="37"/>
      <c r="P78" s="37"/>
      <c r="Q78" s="37"/>
    </row>
    <row r="79" spans="1:22">
      <c r="A79" s="76"/>
      <c r="B79" s="76" t="s">
        <v>358</v>
      </c>
      <c r="C79" s="76" t="s">
        <v>359</v>
      </c>
      <c r="J79" s="37"/>
      <c r="K79" s="37"/>
      <c r="L79" s="37"/>
      <c r="M79" s="37"/>
      <c r="N79" s="37"/>
      <c r="O79" s="37"/>
      <c r="P79" s="37"/>
      <c r="Q79" s="37"/>
    </row>
    <row r="80" spans="1:22">
      <c r="A80" t="s">
        <v>175</v>
      </c>
      <c r="B80">
        <v>836.18117647058818</v>
      </c>
      <c r="C80">
        <v>427.68</v>
      </c>
      <c r="J80" s="37"/>
      <c r="K80" s="37"/>
      <c r="L80" s="37"/>
      <c r="M80" s="37"/>
      <c r="N80" s="37"/>
      <c r="O80" s="37"/>
      <c r="P80" s="37"/>
      <c r="Q80" s="37"/>
    </row>
    <row r="81" spans="1:17">
      <c r="A81" t="s">
        <v>176</v>
      </c>
      <c r="B81">
        <v>34034.627223529387</v>
      </c>
      <c r="C81">
        <v>9207.4723555555101</v>
      </c>
      <c r="J81" s="37"/>
      <c r="K81" s="37"/>
      <c r="L81" s="37"/>
      <c r="M81" s="37"/>
      <c r="N81" s="37"/>
      <c r="O81" s="37"/>
      <c r="P81" s="37"/>
      <c r="Q81" s="37"/>
    </row>
    <row r="82" spans="1:17">
      <c r="A82" t="s">
        <v>177</v>
      </c>
      <c r="B82">
        <v>17</v>
      </c>
      <c r="C82">
        <v>10</v>
      </c>
      <c r="J82" s="37"/>
      <c r="K82" s="37"/>
      <c r="L82" s="37"/>
      <c r="M82" s="37"/>
      <c r="N82" s="37"/>
      <c r="O82" s="37"/>
      <c r="P82" s="37"/>
      <c r="Q82" s="37"/>
    </row>
    <row r="83" spans="1:17">
      <c r="A83" t="s">
        <v>178</v>
      </c>
      <c r="B83">
        <v>0</v>
      </c>
      <c r="J83" s="37"/>
      <c r="K83" s="37"/>
      <c r="L83" s="37"/>
      <c r="M83" s="37"/>
      <c r="N83" s="37"/>
      <c r="O83" s="37"/>
      <c r="P83" s="37"/>
      <c r="Q83" s="37"/>
    </row>
    <row r="84" spans="1:17">
      <c r="A84" t="s">
        <v>179</v>
      </c>
      <c r="B84">
        <v>25</v>
      </c>
      <c r="J84" s="37"/>
      <c r="K84" s="37"/>
      <c r="L84" s="37"/>
      <c r="M84" s="37"/>
      <c r="N84" s="37"/>
      <c r="O84" s="37"/>
      <c r="P84" s="37"/>
      <c r="Q84" s="37"/>
    </row>
    <row r="85" spans="1:17">
      <c r="A85" t="s">
        <v>180</v>
      </c>
      <c r="B85">
        <v>7.5560520562139928</v>
      </c>
      <c r="J85" s="37"/>
      <c r="K85" s="37"/>
      <c r="L85" s="37"/>
      <c r="M85" s="37"/>
      <c r="N85" s="37"/>
      <c r="O85" s="37"/>
      <c r="P85" s="37"/>
      <c r="Q85" s="37"/>
    </row>
    <row r="86" spans="1:17">
      <c r="A86" t="s">
        <v>181</v>
      </c>
      <c r="B86">
        <v>3.2735848392134651E-8</v>
      </c>
      <c r="J86" s="37"/>
      <c r="K86" s="37"/>
      <c r="L86" s="37"/>
      <c r="M86" s="37"/>
      <c r="N86" s="37"/>
      <c r="O86" s="37"/>
      <c r="P86" s="37"/>
      <c r="Q86" s="37"/>
    </row>
    <row r="87" spans="1:17">
      <c r="A87" t="s">
        <v>182</v>
      </c>
      <c r="B87">
        <v>1.7081407612518986</v>
      </c>
      <c r="J87" s="37"/>
      <c r="K87" s="37"/>
      <c r="L87" s="37"/>
      <c r="M87" s="37"/>
      <c r="N87" s="37"/>
      <c r="O87" s="37"/>
      <c r="P87" s="37"/>
      <c r="Q87" s="37"/>
    </row>
    <row r="88" spans="1:17">
      <c r="A88" t="s">
        <v>183</v>
      </c>
      <c r="B88">
        <v>6.5471696784269303E-8</v>
      </c>
      <c r="J88" s="37"/>
      <c r="K88" s="37"/>
      <c r="L88" s="37"/>
      <c r="M88" s="37"/>
      <c r="N88" s="37"/>
      <c r="O88" s="37"/>
      <c r="P88" s="37"/>
      <c r="Q88" s="37"/>
    </row>
    <row r="89" spans="1:17" ht="16.5" thickBot="1">
      <c r="A89" s="75" t="s">
        <v>184</v>
      </c>
      <c r="B89" s="75">
        <v>2.0595385527532977</v>
      </c>
      <c r="C89" s="75"/>
      <c r="J89" s="37"/>
      <c r="K89" s="37"/>
      <c r="L89" s="37"/>
      <c r="M89" s="37"/>
      <c r="N89" s="37"/>
      <c r="O89" s="37"/>
      <c r="P89" s="37"/>
      <c r="Q89" s="37"/>
    </row>
    <row r="90" spans="1:17">
      <c r="J90" s="37"/>
      <c r="K90" s="37"/>
      <c r="L90" s="37"/>
      <c r="M90" s="37"/>
      <c r="N90" s="37"/>
      <c r="O90" s="37"/>
      <c r="P90" s="37"/>
      <c r="Q90" s="37"/>
    </row>
    <row r="91" spans="1:17">
      <c r="J91" s="37"/>
      <c r="K91" s="37"/>
      <c r="L91" s="37"/>
      <c r="M91" s="37"/>
      <c r="N91" s="37"/>
      <c r="O91" s="37"/>
      <c r="P91" s="37"/>
      <c r="Q91" s="37"/>
    </row>
    <row r="92" spans="1:17">
      <c r="J92" s="37"/>
      <c r="K92" s="37"/>
      <c r="L92" s="37"/>
      <c r="M92" s="37"/>
      <c r="N92" s="37"/>
      <c r="O92" s="37"/>
      <c r="P92" s="37"/>
      <c r="Q92" s="37"/>
    </row>
    <row r="93" spans="1:17">
      <c r="J93" s="37"/>
      <c r="K93" s="37"/>
      <c r="L93" s="37"/>
      <c r="M93" s="37"/>
      <c r="N93" s="37"/>
      <c r="O93" s="37"/>
      <c r="P93" s="37"/>
      <c r="Q93" s="37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Raw data</vt:lpstr>
      <vt:lpstr>C3HLDL--</vt:lpstr>
      <vt:lpstr>C3HapoE--</vt:lpstr>
      <vt:lpstr>Carotid_LDLR vs Apoe</vt:lpstr>
      <vt:lpstr>TBARS summary</vt:lpstr>
      <vt:lpstr>MCP-1 summary</vt:lpstr>
      <vt:lpstr>Aortic root lesion</vt:lpstr>
      <vt:lpstr>Small dense LDL_formulated</vt:lpstr>
      <vt:lpstr>Small dense LDL-redo</vt:lpstr>
      <vt:lpstr>Carotid_12 wk Western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秀幸 鳥飼</dc:creator>
  <cp:lastModifiedBy>ws4v</cp:lastModifiedBy>
  <dcterms:created xsi:type="dcterms:W3CDTF">2022-07-07T18:59:00Z</dcterms:created>
  <dcterms:modified xsi:type="dcterms:W3CDTF">2023-04-25T14:40:37Z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18836CCF74204AE0BCB1C3924351CF6F</vt:lpwstr>
  </property>
  <property fmtid="{D5CDD505-2E9C-101B-9397-08002B2CF9AE}" pid="3" name="KSOProductBuildVer">
    <vt:lpwstr>1033-11.2.0.11191</vt:lpwstr>
  </property>
</Properties>
</file>