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hared\Danielle\TurboID\Paper In Progress\Figures\"/>
    </mc:Choice>
  </mc:AlternateContent>
  <bookViews>
    <workbookView xWindow="0" yWindow="0" windowWidth="23040" windowHeight="8928" activeTab="3"/>
  </bookViews>
  <sheets>
    <sheet name="Nup43-BioID Candidates" sheetId="1" r:id="rId1"/>
    <sheet name="Nup43-TurboID Candidates" sheetId="2" r:id="rId2"/>
    <sheet name="Nup43-BioID LFQ Analysis" sheetId="3" r:id="rId3"/>
    <sheet name="Nup43-TurboID LFQ Analysi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4" l="1"/>
  <c r="H59" i="4"/>
  <c r="H58" i="4"/>
  <c r="H57" i="4"/>
  <c r="H56" i="4"/>
  <c r="H55" i="4"/>
  <c r="H54" i="4"/>
  <c r="H50" i="4"/>
  <c r="H38" i="4"/>
  <c r="H31" i="4"/>
  <c r="H30" i="4"/>
  <c r="H29" i="4"/>
  <c r="H21" i="4"/>
  <c r="H20" i="4"/>
  <c r="H18" i="4"/>
  <c r="H17" i="4"/>
  <c r="H12" i="4"/>
  <c r="H10" i="4"/>
  <c r="H9" i="4"/>
  <c r="H8" i="4"/>
  <c r="H7" i="4"/>
  <c r="H6" i="4"/>
  <c r="H62" i="3"/>
  <c r="H61" i="3"/>
  <c r="H60" i="3"/>
  <c r="H59" i="3"/>
  <c r="H58" i="3"/>
  <c r="H57" i="3"/>
  <c r="H55" i="3"/>
  <c r="H52" i="3"/>
  <c r="H51" i="3"/>
  <c r="H50" i="3"/>
  <c r="H31" i="3"/>
  <c r="H22" i="3"/>
  <c r="H20" i="3"/>
  <c r="H19" i="3"/>
  <c r="H12" i="3"/>
  <c r="H10" i="3"/>
  <c r="H9" i="3"/>
  <c r="L15" i="4" l="1"/>
  <c r="F29" i="4"/>
  <c r="F10" i="4"/>
  <c r="F65" i="4" s="1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E68" i="3"/>
  <c r="H67" i="3"/>
  <c r="H66" i="3"/>
  <c r="H65" i="3"/>
  <c r="H64" i="3"/>
  <c r="H63" i="3"/>
  <c r="H48" i="3"/>
  <c r="F31" i="3"/>
  <c r="H15" i="3"/>
  <c r="H14" i="3"/>
  <c r="H13" i="3"/>
  <c r="F12" i="3"/>
  <c r="F88" i="3" s="1"/>
  <c r="T22" i="2"/>
  <c r="R22" i="2"/>
  <c r="N22" i="2"/>
  <c r="T21" i="2"/>
  <c r="R21" i="2"/>
  <c r="N21" i="2"/>
  <c r="T20" i="2"/>
  <c r="R20" i="2"/>
  <c r="N20" i="2"/>
  <c r="T19" i="2"/>
  <c r="R19" i="2"/>
  <c r="N19" i="2"/>
  <c r="T18" i="2"/>
  <c r="R18" i="2"/>
  <c r="N18" i="2"/>
  <c r="T17" i="2"/>
  <c r="R17" i="2"/>
  <c r="N17" i="2"/>
  <c r="T16" i="2"/>
  <c r="R16" i="2"/>
  <c r="N16" i="2"/>
  <c r="T15" i="2"/>
  <c r="R15" i="2"/>
  <c r="N15" i="2"/>
  <c r="T14" i="2"/>
  <c r="R14" i="2"/>
  <c r="N14" i="2"/>
  <c r="T13" i="2"/>
  <c r="R13" i="2"/>
  <c r="N13" i="2"/>
  <c r="T12" i="2"/>
  <c r="R12" i="2"/>
  <c r="N12" i="2"/>
  <c r="T11" i="2"/>
  <c r="R11" i="2"/>
  <c r="N11" i="2"/>
  <c r="T10" i="2"/>
  <c r="R10" i="2"/>
  <c r="N10" i="2"/>
  <c r="T9" i="2"/>
  <c r="R9" i="2"/>
  <c r="N9" i="2"/>
  <c r="T8" i="2"/>
  <c r="R8" i="2"/>
  <c r="N8" i="2"/>
  <c r="T7" i="2"/>
  <c r="R7" i="2"/>
  <c r="N7" i="2"/>
  <c r="T6" i="2"/>
  <c r="R6" i="2"/>
  <c r="N6" i="2"/>
  <c r="T5" i="2"/>
  <c r="R5" i="2"/>
  <c r="N5" i="2"/>
  <c r="T4" i="2"/>
  <c r="R4" i="2"/>
  <c r="N4" i="2"/>
  <c r="T3" i="2"/>
  <c r="R3" i="2"/>
  <c r="N3" i="2"/>
  <c r="T2" i="2"/>
  <c r="R2" i="2"/>
  <c r="N2" i="2"/>
  <c r="T31" i="1"/>
  <c r="R31" i="1"/>
  <c r="N31" i="1"/>
  <c r="T30" i="1"/>
  <c r="R30" i="1"/>
  <c r="N30" i="1"/>
  <c r="T29" i="1"/>
  <c r="R29" i="1"/>
  <c r="N29" i="1"/>
  <c r="T28" i="1"/>
  <c r="R28" i="1"/>
  <c r="N28" i="1"/>
  <c r="T27" i="1"/>
  <c r="R27" i="1"/>
  <c r="N27" i="1"/>
  <c r="T26" i="1"/>
  <c r="R26" i="1"/>
  <c r="N26" i="1"/>
  <c r="T25" i="1"/>
  <c r="R25" i="1"/>
  <c r="N25" i="1"/>
  <c r="T24" i="1"/>
  <c r="R24" i="1"/>
  <c r="N24" i="1"/>
  <c r="T23" i="1"/>
  <c r="R23" i="1"/>
  <c r="N23" i="1"/>
  <c r="T22" i="1"/>
  <c r="R22" i="1"/>
  <c r="N22" i="1"/>
  <c r="T21" i="1"/>
  <c r="R21" i="1"/>
  <c r="N21" i="1"/>
  <c r="T20" i="1"/>
  <c r="R20" i="1"/>
  <c r="N20" i="1"/>
  <c r="T19" i="1"/>
  <c r="R19" i="1"/>
  <c r="N19" i="1"/>
  <c r="T18" i="1"/>
  <c r="R18" i="1"/>
  <c r="N18" i="1"/>
  <c r="T17" i="1"/>
  <c r="R17" i="1"/>
  <c r="N17" i="1"/>
  <c r="T16" i="1"/>
  <c r="R16" i="1"/>
  <c r="N16" i="1"/>
  <c r="T15" i="1"/>
  <c r="R15" i="1"/>
  <c r="N15" i="1"/>
  <c r="T14" i="1"/>
  <c r="R14" i="1"/>
  <c r="N14" i="1"/>
  <c r="T13" i="1"/>
  <c r="R13" i="1"/>
  <c r="N13" i="1"/>
  <c r="T12" i="1"/>
  <c r="R12" i="1"/>
  <c r="N12" i="1"/>
  <c r="T11" i="1"/>
  <c r="R11" i="1"/>
  <c r="N11" i="1"/>
  <c r="T10" i="1"/>
  <c r="R10" i="1"/>
  <c r="N10" i="1"/>
  <c r="T9" i="1"/>
  <c r="R9" i="1"/>
  <c r="N9" i="1"/>
  <c r="T8" i="1"/>
  <c r="R8" i="1"/>
  <c r="N8" i="1"/>
  <c r="T7" i="1"/>
  <c r="R7" i="1"/>
  <c r="N7" i="1"/>
  <c r="T6" i="1"/>
  <c r="R6" i="1"/>
  <c r="N6" i="1"/>
  <c r="T5" i="1"/>
  <c r="R5" i="1"/>
  <c r="N5" i="1"/>
  <c r="T4" i="1"/>
  <c r="R4" i="1"/>
  <c r="N4" i="1"/>
  <c r="T3" i="1"/>
  <c r="R3" i="1"/>
  <c r="N3" i="1"/>
  <c r="T2" i="1"/>
  <c r="R2" i="1"/>
  <c r="N2" i="1"/>
  <c r="S2" i="2" l="1"/>
  <c r="S6" i="2"/>
  <c r="S10" i="2"/>
  <c r="S14" i="2"/>
  <c r="S18" i="2"/>
  <c r="S22" i="2"/>
  <c r="S5" i="2"/>
  <c r="S9" i="2"/>
  <c r="S13" i="2"/>
  <c r="S17" i="2"/>
  <c r="S21" i="2"/>
  <c r="S4" i="2"/>
  <c r="S8" i="2"/>
  <c r="S12" i="2"/>
  <c r="S16" i="2"/>
  <c r="S20" i="2"/>
  <c r="S3" i="2"/>
  <c r="S7" i="2"/>
  <c r="S11" i="2"/>
  <c r="S15" i="2"/>
  <c r="S19" i="2"/>
  <c r="S5" i="1"/>
  <c r="S9" i="1"/>
  <c r="S13" i="1"/>
  <c r="S17" i="1"/>
  <c r="S21" i="1"/>
  <c r="S25" i="1"/>
  <c r="S29" i="1"/>
  <c r="S4" i="1"/>
  <c r="S8" i="1"/>
  <c r="S12" i="1"/>
  <c r="S16" i="1"/>
  <c r="S20" i="1"/>
  <c r="S24" i="1"/>
  <c r="S28" i="1"/>
  <c r="S3" i="1"/>
  <c r="S7" i="1"/>
  <c r="S11" i="1"/>
  <c r="S15" i="1"/>
  <c r="S19" i="1"/>
  <c r="S23" i="1"/>
  <c r="S27" i="1"/>
  <c r="S31" i="1"/>
  <c r="S2" i="1"/>
  <c r="S6" i="1"/>
  <c r="S10" i="1"/>
  <c r="S14" i="1"/>
  <c r="S18" i="1"/>
  <c r="S22" i="1"/>
  <c r="S26" i="1"/>
  <c r="S30" i="1"/>
  <c r="C10" i="4" l="1"/>
  <c r="H88" i="3"/>
  <c r="L17" i="3"/>
  <c r="H65" i="4"/>
  <c r="C56" i="3" l="1"/>
  <c r="C43" i="3"/>
  <c r="C39" i="3"/>
  <c r="C35" i="3"/>
  <c r="C29" i="3"/>
  <c r="C25" i="3"/>
  <c r="C42" i="3"/>
  <c r="C38" i="3"/>
  <c r="C34" i="3"/>
  <c r="C28" i="3"/>
  <c r="C24" i="3"/>
  <c r="C21" i="3"/>
  <c r="C11" i="3"/>
  <c r="C65" i="3"/>
  <c r="C59" i="3"/>
  <c r="C36" i="3"/>
  <c r="C30" i="3"/>
  <c r="C10" i="3"/>
  <c r="C85" i="3"/>
  <c r="C83" i="3"/>
  <c r="C81" i="3"/>
  <c r="C79" i="3"/>
  <c r="C77" i="3"/>
  <c r="C75" i="3"/>
  <c r="C73" i="3"/>
  <c r="C71" i="3"/>
  <c r="C69" i="3"/>
  <c r="C55" i="3"/>
  <c r="C41" i="3"/>
  <c r="C37" i="3"/>
  <c r="C33" i="3"/>
  <c r="C27" i="3"/>
  <c r="C23" i="3"/>
  <c r="C8" i="3"/>
  <c r="C67" i="3"/>
  <c r="C63" i="3"/>
  <c r="C61" i="3"/>
  <c r="C57" i="3"/>
  <c r="C40" i="3"/>
  <c r="C32" i="3"/>
  <c r="C26" i="3"/>
  <c r="C20" i="3"/>
  <c r="C14" i="3"/>
  <c r="C70" i="3"/>
  <c r="C72" i="3"/>
  <c r="C58" i="3"/>
  <c r="C74" i="3"/>
  <c r="C13" i="3"/>
  <c r="C9" i="3"/>
  <c r="C76" i="3"/>
  <c r="C62" i="3"/>
  <c r="C19" i="3"/>
  <c r="C78" i="3"/>
  <c r="C60" i="3"/>
  <c r="C22" i="3"/>
  <c r="C80" i="3"/>
  <c r="C66" i="3"/>
  <c r="C31" i="3"/>
  <c r="C82" i="3"/>
  <c r="C64" i="3"/>
  <c r="C68" i="3"/>
  <c r="C84" i="3"/>
  <c r="C15" i="3"/>
  <c r="C12" i="3"/>
  <c r="C34" i="4"/>
  <c r="C37" i="4"/>
  <c r="C33" i="4"/>
  <c r="C26" i="4"/>
  <c r="C11" i="4"/>
  <c r="C55" i="4"/>
  <c r="C31" i="4"/>
  <c r="C19" i="4"/>
  <c r="C39" i="4"/>
  <c r="C36" i="4"/>
  <c r="C22" i="4"/>
  <c r="C20" i="4"/>
  <c r="C13" i="4"/>
  <c r="C9" i="4"/>
  <c r="C7" i="4"/>
  <c r="C59" i="4"/>
  <c r="C57" i="4"/>
  <c r="C35" i="4"/>
  <c r="C17" i="4"/>
  <c r="C12" i="4"/>
  <c r="C60" i="4"/>
  <c r="C8" i="4"/>
  <c r="C30" i="4"/>
  <c r="C21" i="4"/>
  <c r="C29" i="4"/>
  <c r="C54" i="4"/>
  <c r="C38" i="4"/>
  <c r="C50" i="4"/>
  <c r="C51" i="4" s="1"/>
  <c r="C58" i="4"/>
  <c r="C56" i="4"/>
  <c r="C18" i="4"/>
  <c r="C6" i="4"/>
  <c r="C14" i="4" l="1"/>
  <c r="C44" i="3"/>
  <c r="C86" i="3"/>
  <c r="C42" i="4"/>
  <c r="C61" i="4"/>
  <c r="C16" i="3"/>
  <c r="C63" i="4" l="1"/>
  <c r="C91" i="3"/>
</calcChain>
</file>

<file path=xl/sharedStrings.xml><?xml version="1.0" encoding="utf-8"?>
<sst xmlns="http://schemas.openxmlformats.org/spreadsheetml/2006/main" count="458" uniqueCount="261">
  <si>
    <t>Protein IDs</t>
  </si>
  <si>
    <t>Majority protein IDs</t>
  </si>
  <si>
    <t>Peptide counts (all)</t>
  </si>
  <si>
    <t>Peptide counts (razor+unique)</t>
  </si>
  <si>
    <t>Peptide counts (unique)</t>
  </si>
  <si>
    <t>Protein names</t>
  </si>
  <si>
    <t>Gene names</t>
  </si>
  <si>
    <t>Fasta headers</t>
  </si>
  <si>
    <t>Number of proteins</t>
  </si>
  <si>
    <t>Peptides</t>
  </si>
  <si>
    <t>Sum BioID</t>
  </si>
  <si>
    <t>LFQ intensity 3xHA-TurboID_R1</t>
  </si>
  <si>
    <t>LFQ intensity 3xHA-TurboID_R2</t>
  </si>
  <si>
    <t>LFQ intensity 3xHA-TurboID_R3</t>
  </si>
  <si>
    <t>Sum Nup43</t>
  </si>
  <si>
    <t>Ratio Nup43/BioID</t>
  </si>
  <si>
    <t>N</t>
  </si>
  <si>
    <t>LFQ intensity Nup43-3xHA-TurboID_R1</t>
  </si>
  <si>
    <t>LFQ intensity Nup43-3xHA-TurboID_R2</t>
  </si>
  <si>
    <t>LFQ intensity Nup43-3xHA-TurboID_R3</t>
  </si>
  <si>
    <t>P49790</t>
  </si>
  <si>
    <t>Nuclear pore complex protein Nup153</t>
  </si>
  <si>
    <t>NUP153</t>
  </si>
  <si>
    <t>Nuclear pore complex protein Nup153 OS=Homo sapiens OX=9606 GN=NUP153 PE=1 SV=2</t>
  </si>
  <si>
    <t>P52948</t>
  </si>
  <si>
    <t>Nuclear pore complex protein Nup98-Nup96;Nuclear pore complex protein Nup98;Nuclear pore complex protein Nup96</t>
  </si>
  <si>
    <t>NUP98</t>
  </si>
  <si>
    <t>Nuclear pore complex protein Nup98-Nup96 OS=Homo sapiens OX=9606 GN=NUP98 PE=1 SV=4</t>
  </si>
  <si>
    <t>Q8NFH3</t>
  </si>
  <si>
    <t>Nucleoporin Nup43</t>
  </si>
  <si>
    <t>NUP43</t>
  </si>
  <si>
    <t>Nucleoporin Nup43 OS=Homo sapiens OX=9606 GN=NUP43 PE=1 SV=1</t>
  </si>
  <si>
    <t>Q9UKX7</t>
  </si>
  <si>
    <t>Nuclear pore complex protein Nup50</t>
  </si>
  <si>
    <t>NUP50</t>
  </si>
  <si>
    <t>Nuclear pore complex protein Nup50 OS=Homo sapiens OX=9606 GN=NUP50 PE=1 SV=2</t>
  </si>
  <si>
    <t>P14550</t>
  </si>
  <si>
    <t>Alcohol dehydrogenase [NADP(+)]</t>
  </si>
  <si>
    <t>AKR1A1</t>
  </si>
  <si>
    <t>Alcohol dehydrogenase [NADP(+)] OS=Homo sapiens OX=9606 GN=AKR1A1 PE=1 SV=3</t>
  </si>
  <si>
    <t>P04080</t>
  </si>
  <si>
    <t>Cystatin-B</t>
  </si>
  <si>
    <t>CSTB</t>
  </si>
  <si>
    <t>Cystatin-B OS=Homo sapiens OX=9606 GN=CSTB PE=1 SV=2</t>
  </si>
  <si>
    <t>P57740</t>
  </si>
  <si>
    <t>Nuclear pore complex protein Nup107</t>
  </si>
  <si>
    <t>NUP107</t>
  </si>
  <si>
    <t>Nuclear pore complex protein Nup107 OS=Homo sapiens OX=9606 GN=NUP107 PE=1 SV=1</t>
  </si>
  <si>
    <t>Q9Y383</t>
  </si>
  <si>
    <t>Putative RNA-binding protein Luc7-like 2</t>
  </si>
  <si>
    <t>LUC7L2</t>
  </si>
  <si>
    <t>Putative RNA-binding protein Luc7-like 2 OS=Homo sapiens OX=9606 GN=LUC7L2 PE=1 SV=2</t>
  </si>
  <si>
    <t>Q9P0U3</t>
  </si>
  <si>
    <t>Sentrin-specific protease 1</t>
  </si>
  <si>
    <t>SENP1</t>
  </si>
  <si>
    <t>Sentrin-specific protease 1 OS=Homo sapiens OX=9606 GN=SENP1 PE=1 SV=2</t>
  </si>
  <si>
    <t>Q99436</t>
  </si>
  <si>
    <t>Proteasome subunit beta type-7</t>
  </si>
  <si>
    <t>PSMB7</t>
  </si>
  <si>
    <t>Proteasome subunit beta type-7 OS=Homo sapiens OX=9606 GN=PSMB7 PE=1 SV=1</t>
  </si>
  <si>
    <t>P41567</t>
  </si>
  <si>
    <t>Eukaryotic translation initiation factor 1</t>
  </si>
  <si>
    <t>EIF1</t>
  </si>
  <si>
    <t>Eukaryotic translation initiation factor 1 OS=Homo sapiens OX=9606 GN=EIF1 PE=1 SV=1</t>
  </si>
  <si>
    <t>O95336</t>
  </si>
  <si>
    <t>6-phosphogluconolactonase</t>
  </si>
  <si>
    <t>PGLS</t>
  </si>
  <si>
    <t>6-phosphogluconolactonase OS=Homo sapiens OX=9606 GN=PGLS PE=1 SV=2</t>
  </si>
  <si>
    <t>P17066;P48741</t>
  </si>
  <si>
    <t>10;6</t>
  </si>
  <si>
    <t>2;2</t>
  </si>
  <si>
    <t>Heat shock 70 kDa protein 6;Putative heat shock 70 kDa protein 7</t>
  </si>
  <si>
    <t>HSPA6;HSPA7</t>
  </si>
  <si>
    <t>Heat shock 70 kDa protein 6 OS=Homo sapiens OX=9606 GN=HSPA6 PE=1 SV=2;Putative heat shock 70 kDa protein 7 OS=Homo sapiens OX=9606 GN=HSPA7 PE=5 SV=2</t>
  </si>
  <si>
    <t>P25786</t>
  </si>
  <si>
    <t>Proteasome subunit alpha type-1</t>
  </si>
  <si>
    <t>PSMA1</t>
  </si>
  <si>
    <t>Proteasome subunit alpha type-1 OS=Homo sapiens OX=9606 GN=PSMA1 PE=1 SV=1</t>
  </si>
  <si>
    <t>Q9BZL1</t>
  </si>
  <si>
    <t>Ubiquitin-like protein 5</t>
  </si>
  <si>
    <t>UBL5</t>
  </si>
  <si>
    <t>Ubiquitin-like protein 5 OS=Homo sapiens OX=9606 GN=UBL5 PE=1 SV=1</t>
  </si>
  <si>
    <t>P84103</t>
  </si>
  <si>
    <t>Serine/arginine-rich splicing factor 3</t>
  </si>
  <si>
    <t>SRSF3</t>
  </si>
  <si>
    <t>Serine/arginine-rich splicing factor 3 OS=Homo sapiens OX=9606 GN=SRSF3 PE=1 SV=1</t>
  </si>
  <si>
    <t>Q9Y5L4</t>
  </si>
  <si>
    <t>Mitochondrial import inner membrane translocase subunit Tim13</t>
  </si>
  <si>
    <t>TIMM13</t>
  </si>
  <si>
    <t>Mitochondrial import inner membrane translocase subunit Tim13 OS=Homo sapiens OX=9606 GN=TIMM13 PE=1 SV=1</t>
  </si>
  <si>
    <t>P32321</t>
  </si>
  <si>
    <t>Deoxycytidylate deaminase</t>
  </si>
  <si>
    <t>DCTD</t>
  </si>
  <si>
    <t>Deoxycytidylate deaminase OS=Homo sapiens OX=9606 GN=DCTD PE=1 SV=2</t>
  </si>
  <si>
    <t>Q9UHV9</t>
  </si>
  <si>
    <t>Prefoldin subunit 2</t>
  </si>
  <si>
    <t>PFDN2</t>
  </si>
  <si>
    <t>Prefoldin subunit 2 OS=Homo sapiens OX=9606 GN=PFDN2 PE=1 SV=1</t>
  </si>
  <si>
    <t>P53597</t>
  </si>
  <si>
    <t>Succinyl-CoA ligase [ADP/GDP-forming] subunit alpha, mitochondrial</t>
  </si>
  <si>
    <t>SUCLG1</t>
  </si>
  <si>
    <t>Succinate--CoA ligase [ADP/GDP-forming] subunit alpha, mitochondrial OS=Homo sapiens OX=9606 GN=SUCLG1 PE=1 SV=4</t>
  </si>
  <si>
    <t>P31350</t>
  </si>
  <si>
    <t>Ribonucleoside-diphosphate reductase subunit M2</t>
  </si>
  <si>
    <t>RRM2</t>
  </si>
  <si>
    <t>Ribonucleoside-diphosphate reductase subunit M2 OS=Homo sapiens OX=9606 GN=RRM2 PE=1 SV=1</t>
  </si>
  <si>
    <t>Q66PJ3</t>
  </si>
  <si>
    <t>ADP-ribosylation factor-like protein 6-interacting protein 4</t>
  </si>
  <si>
    <t>ARL6IP4</t>
  </si>
  <si>
    <t>ADP-ribosylation factor-like protein 6-interacting protein 4 OS=Homo sapiens OX=9606 GN=ARL6IP4 PE=1 SV=2</t>
  </si>
  <si>
    <t>P54819</t>
  </si>
  <si>
    <t>Adenylate kinase 2, mitochondrial;Adenylate kinase 2, mitochondrial, N-terminally processed</t>
  </si>
  <si>
    <t>AK2</t>
  </si>
  <si>
    <t>Adenylate kinase 2, mitochondrial OS=Homo sapiens OX=9606 GN=AK2 PE=1 SV=2</t>
  </si>
  <si>
    <t>P78406</t>
  </si>
  <si>
    <t>mRNA export factor</t>
  </si>
  <si>
    <t>RAE1</t>
  </si>
  <si>
    <t>mRNA export factor OS=Homo sapiens OX=9606 GN=RAE1 PE=1 SV=1</t>
  </si>
  <si>
    <t>Q13526</t>
  </si>
  <si>
    <t>Peptidyl-prolyl cis-trans isomerase NIMA-interacting 1</t>
  </si>
  <si>
    <t>PIN1</t>
  </si>
  <si>
    <t>Peptidyl-prolyl cis-trans isomerase NIMA-interacting 1 OS=Homo sapiens OX=9606 GN=PIN1 PE=1 SV=1</t>
  </si>
  <si>
    <t>P20674</t>
  </si>
  <si>
    <t>Cytochrome c oxidase subunit 5A, mitochondrial</t>
  </si>
  <si>
    <t>COX5A</t>
  </si>
  <si>
    <t>Cytochrome c oxidase subunit 5A, mitochondrial OS=Homo sapiens OX=9606 GN=COX5A PE=1 SV=2</t>
  </si>
  <si>
    <t>Q13404</t>
  </si>
  <si>
    <t>Ubiquitin-conjugating enzyme E2 variant 1</t>
  </si>
  <si>
    <t>UBE2V1</t>
  </si>
  <si>
    <t>Ubiquitin-conjugating enzyme E2 variant 1 OS=Homo sapiens OX=9606 GN=UBE2V1 PE=1 SV=2</t>
  </si>
  <si>
    <t>Q9HC38</t>
  </si>
  <si>
    <t>Glyoxalase domain-containing protein 4</t>
  </si>
  <si>
    <t>GLOD4</t>
  </si>
  <si>
    <t>Glyoxalase domain-containing protein 4 OS=Homo sapiens OX=9606 GN=GLOD4 PE=1 SV=1</t>
  </si>
  <si>
    <t>P49458</t>
  </si>
  <si>
    <t>Signal recognition particle 9 kDa protein</t>
  </si>
  <si>
    <t>SRP9</t>
  </si>
  <si>
    <t>Signal recognition particle 9 kDa protein OS=Homo sapiens OX=9606 GN=SRP9 PE=1 SV=2</t>
  </si>
  <si>
    <t>P12429</t>
  </si>
  <si>
    <t>Annexin A3</t>
  </si>
  <si>
    <t>ANXA3</t>
  </si>
  <si>
    <t>Annexin A3 OS=Homo sapiens OX=9606 GN=ANXA3 PE=1 SV=3</t>
  </si>
  <si>
    <t>Control-1</t>
  </si>
  <si>
    <t>Control-2</t>
  </si>
  <si>
    <t>Control-3</t>
  </si>
  <si>
    <t>Nup43-BioID-1</t>
  </si>
  <si>
    <t>Nup43-BioID-2</t>
  </si>
  <si>
    <t>Nup43-BioID-3</t>
  </si>
  <si>
    <t>Sum Turbo</t>
  </si>
  <si>
    <t>Ratio Nup43/Turbo</t>
  </si>
  <si>
    <t>Q8WYP5</t>
  </si>
  <si>
    <t>Protein ELYS</t>
  </si>
  <si>
    <t>AHCTF1</t>
  </si>
  <si>
    <t>Protein ELYS OS=Homo sapiens OX=9606 GN=AHCTF1 PE=1 SV=3</t>
  </si>
  <si>
    <t>Q8N1F7</t>
  </si>
  <si>
    <t>Nuclear pore complex protein Nup93</t>
  </si>
  <si>
    <t>NUP93</t>
  </si>
  <si>
    <t>Nuclear pore complex protein Nup93 OS=Homo sapiens OX=9606 GN=NUP93 PE=1 SV=2</t>
  </si>
  <si>
    <t>Q96HA1</t>
  </si>
  <si>
    <t>Nuclear envelope pore membrane protein POM 121</t>
  </si>
  <si>
    <t>POM121</t>
  </si>
  <si>
    <t>Nuclear envelope pore membrane protein POM 121 OS=Homo sapiens OX=9606 GN=POM121 PE=1 SV=2</t>
  </si>
  <si>
    <t>Q8WUM0</t>
  </si>
  <si>
    <t>Nuclear pore complex protein Nup133</t>
  </si>
  <si>
    <t>NUP133</t>
  </si>
  <si>
    <t>Nuclear pore complex protein Nup133 OS=Homo sapiens OX=9606 GN=NUP133 PE=1 SV=2</t>
  </si>
  <si>
    <t>Q9HC62</t>
  </si>
  <si>
    <t>Sentrin-specific protease 2</t>
  </si>
  <si>
    <t>SENP2</t>
  </si>
  <si>
    <t>Sentrin-specific protease 2 OS=Homo sapiens OX=9606 GN=SENP2 PE=1 SV=3</t>
  </si>
  <si>
    <t>A8CG34;A6NF01;Q6PJE2</t>
  </si>
  <si>
    <t>A8CG34</t>
  </si>
  <si>
    <t>35;12;9</t>
  </si>
  <si>
    <t>8;2;0</t>
  </si>
  <si>
    <t>Nuclear envelope pore membrane protein POM 121C</t>
  </si>
  <si>
    <t>POM121C</t>
  </si>
  <si>
    <t>Nuclear envelope pore membrane protein POM 121C OS=Homo sapiens OX=9606 GN=POM121C PE=1 SV=3</t>
  </si>
  <si>
    <t>Q6NUQ4</t>
  </si>
  <si>
    <t>Transmembrane protein 214</t>
  </si>
  <si>
    <t>TMEM214</t>
  </si>
  <si>
    <t>Transmembrane protein 214 OS=Homo sapiens OX=9606 GN=TMEM214 PE=1 SV=2</t>
  </si>
  <si>
    <t>P84090</t>
  </si>
  <si>
    <t>Enhancer of rudimentary homolog</t>
  </si>
  <si>
    <t>ERH</t>
  </si>
  <si>
    <t>Enhancer of rudimentary homolog OS=Homo sapiens OX=9606 GN=ERH PE=1 SV=1</t>
  </si>
  <si>
    <t>P30046;A6NHG4</t>
  </si>
  <si>
    <t>7;5</t>
  </si>
  <si>
    <t>D-dopachrome decarboxylase;D-dopachrome decarboxylase-like protein</t>
  </si>
  <si>
    <t>DDT;DDTL</t>
  </si>
  <si>
    <t>D-dopachrome decarboxylase OS=Homo sapiens OX=9606 GN=DDT PE=1 SV=3;D-dopachrome decarboxylase-like protein OS=Homo sapiens OX=9606 GN=DDTL PE=2 SV=1</t>
  </si>
  <si>
    <t>P23919</t>
  </si>
  <si>
    <t>Thymidylate kinase</t>
  </si>
  <si>
    <t>DTYMK</t>
  </si>
  <si>
    <t>Thymidylate kinase OS=Homo sapiens OX=9606 GN=DTYMK PE=1 SV=4</t>
  </si>
  <si>
    <t>Q12769</t>
  </si>
  <si>
    <t>Nuclear pore complex protein Nup160</t>
  </si>
  <si>
    <t>NUP160</t>
  </si>
  <si>
    <t>Nuclear pore complex protein Nup160 OS=Homo sapiens OX=9606 GN=NUP160 PE=1 SV=3</t>
  </si>
  <si>
    <t>P15531</t>
  </si>
  <si>
    <t>Nucleoside diphosphate kinase A</t>
  </si>
  <si>
    <t>NME1</t>
  </si>
  <si>
    <t>Nucleoside diphosphate kinase A OS=Homo sapiens OX=9606 GN=NME1 PE=1 SV=1</t>
  </si>
  <si>
    <t>Q6YN16</t>
  </si>
  <si>
    <t>Hydroxysteroid dehydrogenase-like protein 2</t>
  </si>
  <si>
    <t>HSDL2</t>
  </si>
  <si>
    <t>Hydroxysteroid dehydrogenase-like protein 2 OS=Homo sapiens OX=9606 GN=HSDL2 PE=1 SV=1</t>
  </si>
  <si>
    <t>Q9BPW8</t>
  </si>
  <si>
    <t>Protein NipSnap homolog 1</t>
  </si>
  <si>
    <t>NIPSNAP1</t>
  </si>
  <si>
    <t>Protein NipSnap homolog 1 OS=Homo sapiens OX=9606 GN=NIPSNAP1 PE=1 SV=1</t>
  </si>
  <si>
    <t>Numbers in green italics are less than 3 fold of BioID-only and are not counted</t>
  </si>
  <si>
    <t>% of total</t>
  </si>
  <si>
    <t>LFQ</t>
  </si>
  <si>
    <t>BioID bait</t>
  </si>
  <si>
    <t>Nup43</t>
  </si>
  <si>
    <t>amino acids</t>
  </si>
  <si>
    <t>Nup107 complex</t>
  </si>
  <si>
    <t xml:space="preserve">NUP160 </t>
  </si>
  <si>
    <t xml:space="preserve">NUP133 </t>
  </si>
  <si>
    <t>ELYS</t>
  </si>
  <si>
    <t xml:space="preserve">NUP96 </t>
  </si>
  <si>
    <t>NUP85</t>
  </si>
  <si>
    <t>SEH1L</t>
  </si>
  <si>
    <t>% of total Nup107 complex</t>
  </si>
  <si>
    <t>totals</t>
  </si>
  <si>
    <t>NPC-associated</t>
  </si>
  <si>
    <t>TPR</t>
  </si>
  <si>
    <t xml:space="preserve">SENP1 </t>
  </si>
  <si>
    <t xml:space="preserve">SENP2 </t>
  </si>
  <si>
    <t>RANBP2/Nup358</t>
  </si>
  <si>
    <t>NUP214</t>
  </si>
  <si>
    <t>DDX19B</t>
  </si>
  <si>
    <t>GLE1</t>
  </si>
  <si>
    <t>NUPL2/CG1</t>
  </si>
  <si>
    <t>NUP88</t>
  </si>
  <si>
    <t>RANGAP1</t>
  </si>
  <si>
    <t>NUP155</t>
  </si>
  <si>
    <t>NUP205</t>
  </si>
  <si>
    <t>NUP188</t>
  </si>
  <si>
    <t>NUP53</t>
  </si>
  <si>
    <t>NUP62</t>
  </si>
  <si>
    <t>NUPL1/Nup58/Nup45</t>
  </si>
  <si>
    <t>NUP54</t>
  </si>
  <si>
    <t>TMEM48/NDC1</t>
  </si>
  <si>
    <t>KPNB1</t>
  </si>
  <si>
    <t>XPO1</t>
  </si>
  <si>
    <t>% of total NPC-associated</t>
  </si>
  <si>
    <t>NE-associated</t>
  </si>
  <si>
    <t>TMPO beta</t>
  </si>
  <si>
    <t>LEMD3</t>
  </si>
  <si>
    <t>EMD</t>
  </si>
  <si>
    <t>SYNE1</t>
  </si>
  <si>
    <t>TMEM201/SAMP1</t>
  </si>
  <si>
    <t>Not NPC/NE associated</t>
  </si>
  <si>
    <t>%</t>
  </si>
  <si>
    <t>Total LFQ:</t>
  </si>
  <si>
    <t>Total LFQ</t>
  </si>
  <si>
    <t>TurboID bait</t>
  </si>
  <si>
    <t>Numbers in green italics are less than 10 fold of TurboID-only and are not counted</t>
  </si>
  <si>
    <t>Numbers in green italics are less than 10 fold of BioID-only and are not counted</t>
  </si>
  <si>
    <t>adj LFQ (LFQ/amino acid number)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</si>
</sst>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E+00"/>
  </numFmts>
  <fonts count="2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8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9"/>
      <name val="Calibri"/>
      <family val="2"/>
      <scheme val="minor"/>
    </font>
    <font>
      <i/>
      <sz val="11"/>
      <color theme="1"/>
      <name val="Arial"/>
      <family val="2"/>
    </font>
    <font>
      <b/>
      <sz val="11"/>
      <color rgb="FF000000"/>
      <name val="Arial"/>
      <family val="2"/>
    </font>
    <font>
      <i/>
      <sz val="11"/>
      <color rgb="FF008000"/>
      <name val="Arial"/>
      <family val="2"/>
    </font>
    <font>
      <i/>
      <sz val="11"/>
      <color theme="9"/>
      <name val="Arial"/>
      <family val="2"/>
    </font>
    <font>
      <sz val="11"/>
      <color theme="9"/>
      <name val="Arial"/>
      <family val="2"/>
    </font>
    <font>
      <sz val="8"/>
      <color rgb="FF000000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11"/>
      <color theme="9"/>
      <name val="Calibri"/>
      <family val="2"/>
      <scheme val="minor"/>
    </font>
    <font>
      <i/>
      <sz val="1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1" fillId="2" borderId="0" xfId="1"/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6" fillId="3" borderId="0" xfId="0" applyFont="1" applyFill="1"/>
    <xf numFmtId="0" fontId="5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0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0" fontId="7" fillId="5" borderId="0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165" fontId="4" fillId="3" borderId="0" xfId="0" applyNumberFormat="1" applyFont="1" applyFill="1" applyAlignment="1">
      <alignment horizontal="center"/>
    </xf>
    <xf numFmtId="0" fontId="0" fillId="3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9" fontId="5" fillId="0" borderId="0" xfId="0" applyNumberFormat="1" applyFont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7" fillId="4" borderId="0" xfId="0" applyFont="1" applyFill="1" applyAlignment="1">
      <alignment horizontal="center"/>
    </xf>
    <xf numFmtId="166" fontId="0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 applyFill="1" applyAlignment="1">
      <alignment horizontal="center"/>
    </xf>
    <xf numFmtId="164" fontId="1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7" fillId="0" borderId="0" xfId="0" applyFont="1" applyFill="1" applyBorder="1" applyAlignment="1">
      <alignment vertical="center"/>
    </xf>
    <xf numFmtId="0" fontId="17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164" fontId="18" fillId="0" borderId="0" xfId="0" applyNumberFormat="1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2" fontId="2" fillId="0" borderId="0" xfId="0" applyNumberFormat="1" applyFont="1"/>
    <xf numFmtId="164" fontId="2" fillId="0" borderId="0" xfId="0" applyNumberFormat="1" applyFont="1"/>
    <xf numFmtId="2" fontId="0" fillId="0" borderId="0" xfId="0" applyNumberFormat="1"/>
    <xf numFmtId="1" fontId="4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pane ySplit="1" topLeftCell="A2" activePane="bottomLeft" state="frozen"/>
      <selection pane="bottomLeft" activeCell="K21" sqref="K21"/>
    </sheetView>
  </sheetViews>
  <sheetFormatPr defaultRowHeight="14.4" x14ac:dyDescent="0.3"/>
  <cols>
    <col min="3" max="5" width="9" bestFit="1" customWidth="1"/>
    <col min="9" max="10" width="9" bestFit="1" customWidth="1"/>
    <col min="11" max="13" width="10" bestFit="1" customWidth="1"/>
    <col min="14" max="14" width="11" bestFit="1" customWidth="1"/>
    <col min="15" max="18" width="12" bestFit="1" customWidth="1"/>
    <col min="19" max="20" width="9" bestFit="1" customWidth="1"/>
  </cols>
  <sheetData>
    <row r="1" spans="1:20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142</v>
      </c>
      <c r="L1" s="1" t="s">
        <v>143</v>
      </c>
      <c r="M1" s="1" t="s">
        <v>144</v>
      </c>
      <c r="N1" s="1" t="s">
        <v>10</v>
      </c>
      <c r="O1" s="1" t="s">
        <v>145</v>
      </c>
      <c r="P1" s="1" t="s">
        <v>146</v>
      </c>
      <c r="Q1" s="1" t="s">
        <v>147</v>
      </c>
      <c r="R1" s="1" t="s">
        <v>14</v>
      </c>
      <c r="S1" s="1" t="s">
        <v>15</v>
      </c>
      <c r="T1" s="1" t="s">
        <v>16</v>
      </c>
    </row>
    <row r="2" spans="1:20" x14ac:dyDescent="0.3">
      <c r="A2" t="s">
        <v>20</v>
      </c>
      <c r="B2" t="s">
        <v>20</v>
      </c>
      <c r="C2">
        <v>85</v>
      </c>
      <c r="D2">
        <v>85</v>
      </c>
      <c r="E2">
        <v>85</v>
      </c>
      <c r="F2" t="s">
        <v>21</v>
      </c>
      <c r="G2" t="s">
        <v>22</v>
      </c>
      <c r="H2" t="s">
        <v>23</v>
      </c>
      <c r="I2">
        <v>1</v>
      </c>
      <c r="J2">
        <v>85</v>
      </c>
      <c r="K2">
        <v>770950000</v>
      </c>
      <c r="L2">
        <v>789330000</v>
      </c>
      <c r="M2">
        <v>613660000</v>
      </c>
      <c r="N2">
        <f t="shared" ref="N2:N31" si="0">SUM(K2:M2)</f>
        <v>2173940000</v>
      </c>
      <c r="O2">
        <v>21209000000</v>
      </c>
      <c r="P2">
        <v>16919000000</v>
      </c>
      <c r="Q2">
        <v>17628000000</v>
      </c>
      <c r="R2">
        <f t="shared" ref="R2:R31" si="1">SUM(O2:Q2)</f>
        <v>55756000000</v>
      </c>
      <c r="S2">
        <f t="shared" ref="S2:S31" si="2">R2/N2</f>
        <v>25.647441971719552</v>
      </c>
      <c r="T2">
        <f t="shared" ref="T2:T31" si="3">COUNTIF(O2:Q2,"&gt;1")</f>
        <v>3</v>
      </c>
    </row>
    <row r="3" spans="1:20" x14ac:dyDescent="0.3">
      <c r="A3" t="s">
        <v>24</v>
      </c>
      <c r="B3" t="s">
        <v>24</v>
      </c>
      <c r="C3">
        <v>104</v>
      </c>
      <c r="D3">
        <v>104</v>
      </c>
      <c r="E3">
        <v>104</v>
      </c>
      <c r="F3" t="s">
        <v>25</v>
      </c>
      <c r="G3" t="s">
        <v>26</v>
      </c>
      <c r="H3" t="s">
        <v>27</v>
      </c>
      <c r="I3">
        <v>1</v>
      </c>
      <c r="J3">
        <v>104</v>
      </c>
      <c r="K3">
        <v>0</v>
      </c>
      <c r="L3">
        <v>32904000</v>
      </c>
      <c r="M3">
        <v>37777000</v>
      </c>
      <c r="N3">
        <f t="shared" si="0"/>
        <v>70681000</v>
      </c>
      <c r="O3">
        <v>6607500000</v>
      </c>
      <c r="P3">
        <v>11169000000</v>
      </c>
      <c r="Q3">
        <v>12276000000</v>
      </c>
      <c r="R3">
        <f t="shared" si="1"/>
        <v>30052500000</v>
      </c>
      <c r="S3">
        <f t="shared" si="2"/>
        <v>425.18498606414738</v>
      </c>
      <c r="T3">
        <f t="shared" si="3"/>
        <v>3</v>
      </c>
    </row>
    <row r="4" spans="1:20" x14ac:dyDescent="0.3">
      <c r="A4" t="s">
        <v>28</v>
      </c>
      <c r="B4" t="s">
        <v>28</v>
      </c>
      <c r="C4">
        <v>16</v>
      </c>
      <c r="D4">
        <v>16</v>
      </c>
      <c r="E4">
        <v>16</v>
      </c>
      <c r="F4" t="s">
        <v>29</v>
      </c>
      <c r="G4" s="2" t="s">
        <v>30</v>
      </c>
      <c r="H4" t="s">
        <v>31</v>
      </c>
      <c r="I4">
        <v>1</v>
      </c>
      <c r="J4">
        <v>16</v>
      </c>
      <c r="K4">
        <v>0</v>
      </c>
      <c r="L4">
        <v>0</v>
      </c>
      <c r="M4">
        <v>0</v>
      </c>
      <c r="N4">
        <f t="shared" si="0"/>
        <v>0</v>
      </c>
      <c r="O4">
        <v>4358900000</v>
      </c>
      <c r="P4">
        <v>4571500000</v>
      </c>
      <c r="Q4">
        <v>7319700000</v>
      </c>
      <c r="R4">
        <f t="shared" si="1"/>
        <v>16250100000</v>
      </c>
      <c r="S4" t="e">
        <f t="shared" si="2"/>
        <v>#DIV/0!</v>
      </c>
      <c r="T4">
        <f t="shared" si="3"/>
        <v>3</v>
      </c>
    </row>
    <row r="5" spans="1:20" x14ac:dyDescent="0.3">
      <c r="A5" t="s">
        <v>32</v>
      </c>
      <c r="B5" t="s">
        <v>32</v>
      </c>
      <c r="C5">
        <v>26</v>
      </c>
      <c r="D5">
        <v>26</v>
      </c>
      <c r="E5">
        <v>26</v>
      </c>
      <c r="F5" t="s">
        <v>33</v>
      </c>
      <c r="G5" t="s">
        <v>34</v>
      </c>
      <c r="H5" t="s">
        <v>35</v>
      </c>
      <c r="I5">
        <v>1</v>
      </c>
      <c r="J5">
        <v>26</v>
      </c>
      <c r="K5">
        <v>0</v>
      </c>
      <c r="L5">
        <v>50247000</v>
      </c>
      <c r="M5">
        <v>39518000</v>
      </c>
      <c r="N5">
        <f t="shared" si="0"/>
        <v>89765000</v>
      </c>
      <c r="O5">
        <v>1046200000</v>
      </c>
      <c r="P5">
        <v>1079000000</v>
      </c>
      <c r="Q5">
        <v>983190000</v>
      </c>
      <c r="R5">
        <f t="shared" si="1"/>
        <v>3108390000</v>
      </c>
      <c r="S5">
        <f t="shared" si="2"/>
        <v>34.628084442711526</v>
      </c>
      <c r="T5">
        <f t="shared" si="3"/>
        <v>3</v>
      </c>
    </row>
    <row r="6" spans="1:20" x14ac:dyDescent="0.3">
      <c r="A6" t="s">
        <v>36</v>
      </c>
      <c r="B6" t="s">
        <v>36</v>
      </c>
      <c r="C6">
        <v>10</v>
      </c>
      <c r="D6">
        <v>10</v>
      </c>
      <c r="E6">
        <v>10</v>
      </c>
      <c r="F6" t="s">
        <v>37</v>
      </c>
      <c r="G6" t="s">
        <v>38</v>
      </c>
      <c r="H6" t="s">
        <v>39</v>
      </c>
      <c r="I6">
        <v>1</v>
      </c>
      <c r="J6">
        <v>10</v>
      </c>
      <c r="K6">
        <v>0</v>
      </c>
      <c r="L6">
        <v>0</v>
      </c>
      <c r="M6">
        <v>0</v>
      </c>
      <c r="N6">
        <f t="shared" si="0"/>
        <v>0</v>
      </c>
      <c r="O6">
        <v>725070000</v>
      </c>
      <c r="P6">
        <v>884180000</v>
      </c>
      <c r="Q6">
        <v>853540000</v>
      </c>
      <c r="R6">
        <f t="shared" si="1"/>
        <v>2462790000</v>
      </c>
      <c r="S6" t="e">
        <f t="shared" si="2"/>
        <v>#DIV/0!</v>
      </c>
      <c r="T6">
        <f t="shared" si="3"/>
        <v>3</v>
      </c>
    </row>
    <row r="7" spans="1:20" x14ac:dyDescent="0.3">
      <c r="A7" t="s">
        <v>40</v>
      </c>
      <c r="B7" t="s">
        <v>40</v>
      </c>
      <c r="C7">
        <v>6</v>
      </c>
      <c r="D7">
        <v>6</v>
      </c>
      <c r="E7">
        <v>6</v>
      </c>
      <c r="F7" t="s">
        <v>41</v>
      </c>
      <c r="G7" t="s">
        <v>42</v>
      </c>
      <c r="H7" t="s">
        <v>43</v>
      </c>
      <c r="I7">
        <v>1</v>
      </c>
      <c r="J7">
        <v>6</v>
      </c>
      <c r="K7">
        <v>86989000</v>
      </c>
      <c r="L7">
        <v>70450000</v>
      </c>
      <c r="M7">
        <v>61412000</v>
      </c>
      <c r="N7">
        <f t="shared" si="0"/>
        <v>218851000</v>
      </c>
      <c r="O7">
        <v>766190000</v>
      </c>
      <c r="P7">
        <v>792500000</v>
      </c>
      <c r="Q7">
        <v>781250000</v>
      </c>
      <c r="R7">
        <f t="shared" si="1"/>
        <v>2339940000</v>
      </c>
      <c r="S7">
        <f t="shared" si="2"/>
        <v>10.691931953703662</v>
      </c>
      <c r="T7">
        <f t="shared" si="3"/>
        <v>3</v>
      </c>
    </row>
    <row r="8" spans="1:20" x14ac:dyDescent="0.3">
      <c r="A8" t="s">
        <v>44</v>
      </c>
      <c r="B8" t="s">
        <v>44</v>
      </c>
      <c r="C8">
        <v>48</v>
      </c>
      <c r="D8">
        <v>48</v>
      </c>
      <c r="E8">
        <v>48</v>
      </c>
      <c r="F8" t="s">
        <v>45</v>
      </c>
      <c r="G8" t="s">
        <v>46</v>
      </c>
      <c r="H8" t="s">
        <v>47</v>
      </c>
      <c r="I8">
        <v>1</v>
      </c>
      <c r="J8">
        <v>48</v>
      </c>
      <c r="K8">
        <v>44173000</v>
      </c>
      <c r="L8">
        <v>17503000</v>
      </c>
      <c r="M8">
        <v>13969000</v>
      </c>
      <c r="N8">
        <f t="shared" si="0"/>
        <v>75645000</v>
      </c>
      <c r="O8">
        <v>549750000</v>
      </c>
      <c r="P8">
        <v>671870000</v>
      </c>
      <c r="Q8">
        <v>646100000</v>
      </c>
      <c r="R8">
        <f t="shared" si="1"/>
        <v>1867720000</v>
      </c>
      <c r="S8">
        <f t="shared" si="2"/>
        <v>24.690594223015403</v>
      </c>
      <c r="T8">
        <f t="shared" si="3"/>
        <v>3</v>
      </c>
    </row>
    <row r="9" spans="1:20" x14ac:dyDescent="0.3">
      <c r="A9" t="s">
        <v>48</v>
      </c>
      <c r="B9" t="s">
        <v>48</v>
      </c>
      <c r="C9">
        <v>17</v>
      </c>
      <c r="D9">
        <v>17</v>
      </c>
      <c r="E9">
        <v>13</v>
      </c>
      <c r="F9" t="s">
        <v>49</v>
      </c>
      <c r="G9" t="s">
        <v>50</v>
      </c>
      <c r="H9" t="s">
        <v>51</v>
      </c>
      <c r="I9">
        <v>1</v>
      </c>
      <c r="J9">
        <v>17</v>
      </c>
      <c r="K9">
        <v>36279000</v>
      </c>
      <c r="L9">
        <v>48565000</v>
      </c>
      <c r="M9">
        <v>0</v>
      </c>
      <c r="N9">
        <f t="shared" si="0"/>
        <v>84844000</v>
      </c>
      <c r="O9">
        <v>471330000</v>
      </c>
      <c r="P9">
        <v>274020000</v>
      </c>
      <c r="Q9">
        <v>281920000</v>
      </c>
      <c r="R9">
        <f t="shared" si="1"/>
        <v>1027270000</v>
      </c>
      <c r="S9">
        <f t="shared" si="2"/>
        <v>12.1077506953939</v>
      </c>
      <c r="T9">
        <f t="shared" si="3"/>
        <v>3</v>
      </c>
    </row>
    <row r="10" spans="1:20" x14ac:dyDescent="0.3">
      <c r="A10" t="s">
        <v>52</v>
      </c>
      <c r="B10" t="s">
        <v>52</v>
      </c>
      <c r="C10">
        <v>33</v>
      </c>
      <c r="D10">
        <v>33</v>
      </c>
      <c r="E10">
        <v>33</v>
      </c>
      <c r="F10" t="s">
        <v>53</v>
      </c>
      <c r="G10" t="s">
        <v>54</v>
      </c>
      <c r="H10" t="s">
        <v>55</v>
      </c>
      <c r="I10">
        <v>1</v>
      </c>
      <c r="J10">
        <v>33</v>
      </c>
      <c r="K10">
        <v>0</v>
      </c>
      <c r="L10">
        <v>0</v>
      </c>
      <c r="M10">
        <v>0</v>
      </c>
      <c r="N10">
        <f t="shared" si="0"/>
        <v>0</v>
      </c>
      <c r="O10">
        <v>208340000</v>
      </c>
      <c r="P10">
        <v>195480000</v>
      </c>
      <c r="Q10">
        <v>301360000</v>
      </c>
      <c r="R10">
        <f t="shared" si="1"/>
        <v>705180000</v>
      </c>
      <c r="S10" t="e">
        <f t="shared" si="2"/>
        <v>#DIV/0!</v>
      </c>
      <c r="T10">
        <f t="shared" si="3"/>
        <v>3</v>
      </c>
    </row>
    <row r="11" spans="1:20" x14ac:dyDescent="0.3">
      <c r="A11" t="s">
        <v>56</v>
      </c>
      <c r="B11" t="s">
        <v>56</v>
      </c>
      <c r="C11">
        <v>3</v>
      </c>
      <c r="D11">
        <v>3</v>
      </c>
      <c r="E11">
        <v>3</v>
      </c>
      <c r="F11" t="s">
        <v>57</v>
      </c>
      <c r="G11" t="s">
        <v>58</v>
      </c>
      <c r="H11" t="s">
        <v>59</v>
      </c>
      <c r="I11">
        <v>1</v>
      </c>
      <c r="J11">
        <v>3</v>
      </c>
      <c r="K11">
        <v>0</v>
      </c>
      <c r="L11">
        <v>0</v>
      </c>
      <c r="M11">
        <v>0</v>
      </c>
      <c r="N11">
        <f t="shared" si="0"/>
        <v>0</v>
      </c>
      <c r="O11">
        <v>369600000</v>
      </c>
      <c r="P11">
        <v>71319000</v>
      </c>
      <c r="Q11">
        <v>132910000</v>
      </c>
      <c r="R11">
        <f t="shared" si="1"/>
        <v>573829000</v>
      </c>
      <c r="S11" t="e">
        <f t="shared" si="2"/>
        <v>#DIV/0!</v>
      </c>
      <c r="T11">
        <f t="shared" si="3"/>
        <v>3</v>
      </c>
    </row>
    <row r="12" spans="1:20" x14ac:dyDescent="0.3">
      <c r="A12" t="s">
        <v>60</v>
      </c>
      <c r="B12" t="s">
        <v>60</v>
      </c>
      <c r="C12">
        <v>5</v>
      </c>
      <c r="D12">
        <v>5</v>
      </c>
      <c r="E12">
        <v>2</v>
      </c>
      <c r="F12" t="s">
        <v>61</v>
      </c>
      <c r="G12" t="s">
        <v>62</v>
      </c>
      <c r="H12" t="s">
        <v>63</v>
      </c>
      <c r="I12">
        <v>1</v>
      </c>
      <c r="J12">
        <v>5</v>
      </c>
      <c r="K12">
        <v>0</v>
      </c>
      <c r="L12">
        <v>0</v>
      </c>
      <c r="M12">
        <v>0</v>
      </c>
      <c r="N12">
        <f t="shared" si="0"/>
        <v>0</v>
      </c>
      <c r="O12">
        <v>146540000</v>
      </c>
      <c r="P12">
        <v>202770000</v>
      </c>
      <c r="Q12">
        <v>167010000</v>
      </c>
      <c r="R12">
        <f t="shared" si="1"/>
        <v>516320000</v>
      </c>
      <c r="S12" t="e">
        <f t="shared" si="2"/>
        <v>#DIV/0!</v>
      </c>
      <c r="T12">
        <f t="shared" si="3"/>
        <v>3</v>
      </c>
    </row>
    <row r="13" spans="1:20" x14ac:dyDescent="0.3">
      <c r="A13" t="s">
        <v>64</v>
      </c>
      <c r="B13" t="s">
        <v>64</v>
      </c>
      <c r="C13">
        <v>10</v>
      </c>
      <c r="D13">
        <v>10</v>
      </c>
      <c r="E13">
        <v>10</v>
      </c>
      <c r="F13" t="s">
        <v>65</v>
      </c>
      <c r="G13" t="s">
        <v>66</v>
      </c>
      <c r="H13" t="s">
        <v>67</v>
      </c>
      <c r="I13">
        <v>1</v>
      </c>
      <c r="J13">
        <v>10</v>
      </c>
      <c r="K13">
        <v>0</v>
      </c>
      <c r="L13">
        <v>0</v>
      </c>
      <c r="M13">
        <v>0</v>
      </c>
      <c r="N13">
        <f t="shared" si="0"/>
        <v>0</v>
      </c>
      <c r="O13">
        <v>109100000</v>
      </c>
      <c r="P13">
        <v>195950000</v>
      </c>
      <c r="Q13">
        <v>70051000</v>
      </c>
      <c r="R13">
        <f t="shared" si="1"/>
        <v>375101000</v>
      </c>
      <c r="S13" t="e">
        <f t="shared" si="2"/>
        <v>#DIV/0!</v>
      </c>
      <c r="T13">
        <f t="shared" si="3"/>
        <v>3</v>
      </c>
    </row>
    <row r="14" spans="1:20" x14ac:dyDescent="0.3">
      <c r="A14" t="s">
        <v>68</v>
      </c>
      <c r="B14" t="s">
        <v>68</v>
      </c>
      <c r="C14" t="s">
        <v>69</v>
      </c>
      <c r="D14" t="s">
        <v>70</v>
      </c>
      <c r="E14" t="s">
        <v>70</v>
      </c>
      <c r="F14" t="s">
        <v>71</v>
      </c>
      <c r="G14" t="s">
        <v>72</v>
      </c>
      <c r="H14" t="s">
        <v>73</v>
      </c>
      <c r="I14">
        <v>2</v>
      </c>
      <c r="J14">
        <v>10</v>
      </c>
      <c r="K14">
        <v>0</v>
      </c>
      <c r="L14">
        <v>0</v>
      </c>
      <c r="M14">
        <v>0</v>
      </c>
      <c r="N14">
        <f t="shared" si="0"/>
        <v>0</v>
      </c>
      <c r="O14">
        <v>151400000</v>
      </c>
      <c r="P14">
        <v>119220000</v>
      </c>
      <c r="Q14">
        <v>102360000</v>
      </c>
      <c r="R14">
        <f t="shared" si="1"/>
        <v>372980000</v>
      </c>
      <c r="S14" t="e">
        <f t="shared" si="2"/>
        <v>#DIV/0!</v>
      </c>
      <c r="T14">
        <f t="shared" si="3"/>
        <v>3</v>
      </c>
    </row>
    <row r="15" spans="1:20" x14ac:dyDescent="0.3">
      <c r="A15" t="s">
        <v>74</v>
      </c>
      <c r="B15" t="s">
        <v>74</v>
      </c>
      <c r="C15">
        <v>11</v>
      </c>
      <c r="D15">
        <v>11</v>
      </c>
      <c r="E15">
        <v>11</v>
      </c>
      <c r="F15" t="s">
        <v>75</v>
      </c>
      <c r="G15" t="s">
        <v>76</v>
      </c>
      <c r="H15" t="s">
        <v>77</v>
      </c>
      <c r="I15">
        <v>1</v>
      </c>
      <c r="J15">
        <v>11</v>
      </c>
      <c r="K15">
        <v>0</v>
      </c>
      <c r="L15">
        <v>0</v>
      </c>
      <c r="M15">
        <v>0</v>
      </c>
      <c r="N15">
        <f t="shared" si="0"/>
        <v>0</v>
      </c>
      <c r="O15">
        <v>137420000</v>
      </c>
      <c r="P15">
        <v>108490000</v>
      </c>
      <c r="Q15">
        <v>96420000</v>
      </c>
      <c r="R15">
        <f t="shared" si="1"/>
        <v>342330000</v>
      </c>
      <c r="S15" t="e">
        <f t="shared" si="2"/>
        <v>#DIV/0!</v>
      </c>
      <c r="T15">
        <f t="shared" si="3"/>
        <v>3</v>
      </c>
    </row>
    <row r="16" spans="1:20" x14ac:dyDescent="0.3">
      <c r="A16" t="s">
        <v>78</v>
      </c>
      <c r="B16" t="s">
        <v>78</v>
      </c>
      <c r="C16">
        <v>3</v>
      </c>
      <c r="D16">
        <v>3</v>
      </c>
      <c r="E16">
        <v>3</v>
      </c>
      <c r="F16" t="s">
        <v>79</v>
      </c>
      <c r="G16" t="s">
        <v>80</v>
      </c>
      <c r="H16" t="s">
        <v>81</v>
      </c>
      <c r="I16">
        <v>1</v>
      </c>
      <c r="J16">
        <v>3</v>
      </c>
      <c r="K16">
        <v>0</v>
      </c>
      <c r="L16">
        <v>0</v>
      </c>
      <c r="M16">
        <v>0</v>
      </c>
      <c r="N16">
        <f t="shared" si="0"/>
        <v>0</v>
      </c>
      <c r="O16">
        <v>117640000</v>
      </c>
      <c r="P16">
        <v>112460000</v>
      </c>
      <c r="Q16">
        <v>109090000</v>
      </c>
      <c r="R16">
        <f t="shared" si="1"/>
        <v>339190000</v>
      </c>
      <c r="S16" t="e">
        <f t="shared" si="2"/>
        <v>#DIV/0!</v>
      </c>
      <c r="T16">
        <f t="shared" si="3"/>
        <v>3</v>
      </c>
    </row>
    <row r="17" spans="1:20" x14ac:dyDescent="0.3">
      <c r="A17" t="s">
        <v>82</v>
      </c>
      <c r="B17" t="s">
        <v>82</v>
      </c>
      <c r="C17">
        <v>4</v>
      </c>
      <c r="D17">
        <v>4</v>
      </c>
      <c r="E17">
        <v>4</v>
      </c>
      <c r="F17" t="s">
        <v>83</v>
      </c>
      <c r="G17" t="s">
        <v>84</v>
      </c>
      <c r="H17" t="s">
        <v>85</v>
      </c>
      <c r="I17">
        <v>1</v>
      </c>
      <c r="J17">
        <v>4</v>
      </c>
      <c r="K17">
        <v>0</v>
      </c>
      <c r="L17">
        <v>0</v>
      </c>
      <c r="M17">
        <v>0</v>
      </c>
      <c r="N17">
        <f t="shared" si="0"/>
        <v>0</v>
      </c>
      <c r="O17">
        <v>126780000</v>
      </c>
      <c r="P17">
        <v>103130000</v>
      </c>
      <c r="Q17">
        <v>93280000</v>
      </c>
      <c r="R17">
        <f t="shared" si="1"/>
        <v>323190000</v>
      </c>
      <c r="S17" t="e">
        <f t="shared" si="2"/>
        <v>#DIV/0!</v>
      </c>
      <c r="T17">
        <f t="shared" si="3"/>
        <v>3</v>
      </c>
    </row>
    <row r="18" spans="1:20" x14ac:dyDescent="0.3">
      <c r="A18" t="s">
        <v>86</v>
      </c>
      <c r="B18" t="s">
        <v>86</v>
      </c>
      <c r="C18">
        <v>4</v>
      </c>
      <c r="D18">
        <v>4</v>
      </c>
      <c r="E18">
        <v>4</v>
      </c>
      <c r="F18" t="s">
        <v>87</v>
      </c>
      <c r="G18" t="s">
        <v>88</v>
      </c>
      <c r="H18" t="s">
        <v>89</v>
      </c>
      <c r="I18">
        <v>1</v>
      </c>
      <c r="J18">
        <v>4</v>
      </c>
      <c r="K18">
        <v>0</v>
      </c>
      <c r="L18">
        <v>0</v>
      </c>
      <c r="M18">
        <v>0</v>
      </c>
      <c r="N18">
        <f t="shared" si="0"/>
        <v>0</v>
      </c>
      <c r="O18">
        <v>108660000</v>
      </c>
      <c r="P18">
        <v>51771000</v>
      </c>
      <c r="Q18">
        <v>152660000</v>
      </c>
      <c r="R18">
        <f t="shared" si="1"/>
        <v>313091000</v>
      </c>
      <c r="S18" t="e">
        <f t="shared" si="2"/>
        <v>#DIV/0!</v>
      </c>
      <c r="T18">
        <f t="shared" si="3"/>
        <v>3</v>
      </c>
    </row>
    <row r="19" spans="1:20" x14ac:dyDescent="0.3">
      <c r="A19" t="s">
        <v>90</v>
      </c>
      <c r="B19" t="s">
        <v>90</v>
      </c>
      <c r="C19">
        <v>4</v>
      </c>
      <c r="D19">
        <v>4</v>
      </c>
      <c r="E19">
        <v>4</v>
      </c>
      <c r="F19" t="s">
        <v>91</v>
      </c>
      <c r="G19" t="s">
        <v>92</v>
      </c>
      <c r="H19" t="s">
        <v>93</v>
      </c>
      <c r="I19">
        <v>1</v>
      </c>
      <c r="J19">
        <v>4</v>
      </c>
      <c r="K19">
        <v>0</v>
      </c>
      <c r="L19">
        <v>0</v>
      </c>
      <c r="M19">
        <v>0</v>
      </c>
      <c r="N19">
        <f t="shared" si="0"/>
        <v>0</v>
      </c>
      <c r="O19">
        <v>77759000</v>
      </c>
      <c r="P19">
        <v>61198000</v>
      </c>
      <c r="Q19">
        <v>79559000</v>
      </c>
      <c r="R19">
        <f t="shared" si="1"/>
        <v>218516000</v>
      </c>
      <c r="S19" t="e">
        <f t="shared" si="2"/>
        <v>#DIV/0!</v>
      </c>
      <c r="T19">
        <f t="shared" si="3"/>
        <v>3</v>
      </c>
    </row>
    <row r="20" spans="1:20" x14ac:dyDescent="0.3">
      <c r="A20" t="s">
        <v>94</v>
      </c>
      <c r="B20" t="s">
        <v>94</v>
      </c>
      <c r="C20">
        <v>5</v>
      </c>
      <c r="D20">
        <v>5</v>
      </c>
      <c r="E20">
        <v>5</v>
      </c>
      <c r="F20" t="s">
        <v>95</v>
      </c>
      <c r="G20" t="s">
        <v>96</v>
      </c>
      <c r="H20" t="s">
        <v>97</v>
      </c>
      <c r="I20">
        <v>1</v>
      </c>
      <c r="J20">
        <v>5</v>
      </c>
      <c r="K20">
        <v>0</v>
      </c>
      <c r="L20">
        <v>0</v>
      </c>
      <c r="M20">
        <v>0</v>
      </c>
      <c r="N20">
        <f t="shared" si="0"/>
        <v>0</v>
      </c>
      <c r="O20">
        <v>89952000</v>
      </c>
      <c r="P20">
        <v>49633000</v>
      </c>
      <c r="Q20">
        <v>61193000</v>
      </c>
      <c r="R20">
        <f t="shared" si="1"/>
        <v>200778000</v>
      </c>
      <c r="S20" t="e">
        <f t="shared" si="2"/>
        <v>#DIV/0!</v>
      </c>
      <c r="T20">
        <f t="shared" si="3"/>
        <v>3</v>
      </c>
    </row>
    <row r="21" spans="1:20" x14ac:dyDescent="0.3">
      <c r="A21" t="s">
        <v>98</v>
      </c>
      <c r="B21" t="s">
        <v>98</v>
      </c>
      <c r="C21">
        <v>6</v>
      </c>
      <c r="D21">
        <v>6</v>
      </c>
      <c r="E21">
        <v>6</v>
      </c>
      <c r="F21" t="s">
        <v>99</v>
      </c>
      <c r="G21" t="s">
        <v>100</v>
      </c>
      <c r="H21" t="s">
        <v>101</v>
      </c>
      <c r="I21">
        <v>1</v>
      </c>
      <c r="J21">
        <v>6</v>
      </c>
      <c r="K21">
        <v>0</v>
      </c>
      <c r="L21">
        <v>0</v>
      </c>
      <c r="M21">
        <v>0</v>
      </c>
      <c r="N21">
        <f t="shared" si="0"/>
        <v>0</v>
      </c>
      <c r="O21">
        <v>79798000</v>
      </c>
      <c r="P21">
        <v>59429000</v>
      </c>
      <c r="Q21">
        <v>48870000</v>
      </c>
      <c r="R21">
        <f t="shared" si="1"/>
        <v>188097000</v>
      </c>
      <c r="S21" t="e">
        <f t="shared" si="2"/>
        <v>#DIV/0!</v>
      </c>
      <c r="T21">
        <f t="shared" si="3"/>
        <v>3</v>
      </c>
    </row>
    <row r="22" spans="1:20" x14ac:dyDescent="0.3">
      <c r="A22" t="s">
        <v>102</v>
      </c>
      <c r="B22" t="s">
        <v>102</v>
      </c>
      <c r="C22">
        <v>5</v>
      </c>
      <c r="D22">
        <v>5</v>
      </c>
      <c r="E22">
        <v>5</v>
      </c>
      <c r="F22" t="s">
        <v>103</v>
      </c>
      <c r="G22" t="s">
        <v>104</v>
      </c>
      <c r="H22" t="s">
        <v>105</v>
      </c>
      <c r="I22">
        <v>1</v>
      </c>
      <c r="J22">
        <v>5</v>
      </c>
      <c r="K22">
        <v>0</v>
      </c>
      <c r="L22">
        <v>0</v>
      </c>
      <c r="M22">
        <v>0</v>
      </c>
      <c r="N22">
        <f t="shared" si="0"/>
        <v>0</v>
      </c>
      <c r="O22">
        <v>56718000</v>
      </c>
      <c r="P22">
        <v>60301000</v>
      </c>
      <c r="Q22">
        <v>64094000</v>
      </c>
      <c r="R22">
        <f t="shared" si="1"/>
        <v>181113000</v>
      </c>
      <c r="S22" t="e">
        <f t="shared" si="2"/>
        <v>#DIV/0!</v>
      </c>
      <c r="T22">
        <f t="shared" si="3"/>
        <v>3</v>
      </c>
    </row>
    <row r="23" spans="1:20" x14ac:dyDescent="0.3">
      <c r="A23" t="s">
        <v>106</v>
      </c>
      <c r="B23" t="s">
        <v>106</v>
      </c>
      <c r="C23">
        <v>3</v>
      </c>
      <c r="D23">
        <v>3</v>
      </c>
      <c r="E23">
        <v>3</v>
      </c>
      <c r="F23" t="s">
        <v>107</v>
      </c>
      <c r="G23" t="s">
        <v>108</v>
      </c>
      <c r="H23" t="s">
        <v>109</v>
      </c>
      <c r="I23">
        <v>1</v>
      </c>
      <c r="J23">
        <v>3</v>
      </c>
      <c r="K23">
        <v>0</v>
      </c>
      <c r="L23">
        <v>0</v>
      </c>
      <c r="M23">
        <v>0</v>
      </c>
      <c r="N23">
        <f t="shared" si="0"/>
        <v>0</v>
      </c>
      <c r="O23">
        <v>32734000</v>
      </c>
      <c r="P23">
        <v>33253000</v>
      </c>
      <c r="Q23">
        <v>81071000</v>
      </c>
      <c r="R23">
        <f t="shared" si="1"/>
        <v>147058000</v>
      </c>
      <c r="S23" t="e">
        <f t="shared" si="2"/>
        <v>#DIV/0!</v>
      </c>
      <c r="T23">
        <f t="shared" si="3"/>
        <v>3</v>
      </c>
    </row>
    <row r="24" spans="1:20" x14ac:dyDescent="0.3">
      <c r="A24" t="s">
        <v>110</v>
      </c>
      <c r="B24" t="s">
        <v>110</v>
      </c>
      <c r="C24">
        <v>8</v>
      </c>
      <c r="D24">
        <v>8</v>
      </c>
      <c r="E24">
        <v>8</v>
      </c>
      <c r="F24" t="s">
        <v>111</v>
      </c>
      <c r="G24" t="s">
        <v>112</v>
      </c>
      <c r="H24" t="s">
        <v>113</v>
      </c>
      <c r="I24">
        <v>1</v>
      </c>
      <c r="J24">
        <v>8</v>
      </c>
      <c r="K24">
        <v>0</v>
      </c>
      <c r="L24">
        <v>0</v>
      </c>
      <c r="M24">
        <v>0</v>
      </c>
      <c r="N24">
        <f t="shared" si="0"/>
        <v>0</v>
      </c>
      <c r="O24">
        <v>38211000</v>
      </c>
      <c r="P24">
        <v>67742000</v>
      </c>
      <c r="Q24">
        <v>40936000</v>
      </c>
      <c r="R24">
        <f t="shared" si="1"/>
        <v>146889000</v>
      </c>
      <c r="S24" t="e">
        <f t="shared" si="2"/>
        <v>#DIV/0!</v>
      </c>
      <c r="T24">
        <f t="shared" si="3"/>
        <v>3</v>
      </c>
    </row>
    <row r="25" spans="1:20" x14ac:dyDescent="0.3">
      <c r="A25" t="s">
        <v>114</v>
      </c>
      <c r="B25" t="s">
        <v>114</v>
      </c>
      <c r="C25">
        <v>8</v>
      </c>
      <c r="D25">
        <v>8</v>
      </c>
      <c r="E25">
        <v>8</v>
      </c>
      <c r="F25" t="s">
        <v>115</v>
      </c>
      <c r="G25" t="s">
        <v>116</v>
      </c>
      <c r="H25" t="s">
        <v>117</v>
      </c>
      <c r="I25">
        <v>1</v>
      </c>
      <c r="J25">
        <v>8</v>
      </c>
      <c r="K25">
        <v>0</v>
      </c>
      <c r="L25">
        <v>0</v>
      </c>
      <c r="M25">
        <v>0</v>
      </c>
      <c r="N25">
        <f t="shared" si="0"/>
        <v>0</v>
      </c>
      <c r="O25">
        <v>49882000</v>
      </c>
      <c r="P25">
        <v>48493000</v>
      </c>
      <c r="Q25">
        <v>35314000</v>
      </c>
      <c r="R25">
        <f t="shared" si="1"/>
        <v>133689000</v>
      </c>
      <c r="S25" t="e">
        <f t="shared" si="2"/>
        <v>#DIV/0!</v>
      </c>
      <c r="T25">
        <f t="shared" si="3"/>
        <v>3</v>
      </c>
    </row>
    <row r="26" spans="1:20" x14ac:dyDescent="0.3">
      <c r="A26" t="s">
        <v>118</v>
      </c>
      <c r="B26" t="s">
        <v>118</v>
      </c>
      <c r="C26">
        <v>4</v>
      </c>
      <c r="D26">
        <v>4</v>
      </c>
      <c r="E26">
        <v>4</v>
      </c>
      <c r="F26" t="s">
        <v>119</v>
      </c>
      <c r="G26" t="s">
        <v>120</v>
      </c>
      <c r="H26" t="s">
        <v>121</v>
      </c>
      <c r="I26">
        <v>1</v>
      </c>
      <c r="J26">
        <v>4</v>
      </c>
      <c r="K26">
        <v>0</v>
      </c>
      <c r="L26">
        <v>0</v>
      </c>
      <c r="M26">
        <v>0</v>
      </c>
      <c r="N26">
        <f t="shared" si="0"/>
        <v>0</v>
      </c>
      <c r="O26">
        <v>36137000</v>
      </c>
      <c r="P26">
        <v>37777000</v>
      </c>
      <c r="Q26">
        <v>31110000</v>
      </c>
      <c r="R26">
        <f t="shared" si="1"/>
        <v>105024000</v>
      </c>
      <c r="S26" t="e">
        <f t="shared" si="2"/>
        <v>#DIV/0!</v>
      </c>
      <c r="T26">
        <f t="shared" si="3"/>
        <v>3</v>
      </c>
    </row>
    <row r="27" spans="1:20" x14ac:dyDescent="0.3">
      <c r="A27" t="s">
        <v>122</v>
      </c>
      <c r="B27" t="s">
        <v>122</v>
      </c>
      <c r="C27">
        <v>5</v>
      </c>
      <c r="D27">
        <v>5</v>
      </c>
      <c r="E27">
        <v>5</v>
      </c>
      <c r="F27" t="s">
        <v>123</v>
      </c>
      <c r="G27" t="s">
        <v>124</v>
      </c>
      <c r="H27" t="s">
        <v>125</v>
      </c>
      <c r="I27">
        <v>1</v>
      </c>
      <c r="J27">
        <v>5</v>
      </c>
      <c r="K27">
        <v>0</v>
      </c>
      <c r="L27">
        <v>0</v>
      </c>
      <c r="M27">
        <v>0</v>
      </c>
      <c r="N27">
        <f t="shared" si="0"/>
        <v>0</v>
      </c>
      <c r="O27">
        <v>36101000</v>
      </c>
      <c r="P27">
        <v>32255000</v>
      </c>
      <c r="Q27">
        <v>33585000</v>
      </c>
      <c r="R27">
        <f t="shared" si="1"/>
        <v>101941000</v>
      </c>
      <c r="S27" t="e">
        <f t="shared" si="2"/>
        <v>#DIV/0!</v>
      </c>
      <c r="T27">
        <f t="shared" si="3"/>
        <v>3</v>
      </c>
    </row>
    <row r="28" spans="1:20" x14ac:dyDescent="0.3">
      <c r="A28" t="s">
        <v>126</v>
      </c>
      <c r="B28" t="s">
        <v>126</v>
      </c>
      <c r="C28">
        <v>3</v>
      </c>
      <c r="D28">
        <v>3</v>
      </c>
      <c r="E28">
        <v>2</v>
      </c>
      <c r="F28" t="s">
        <v>127</v>
      </c>
      <c r="G28" t="s">
        <v>128</v>
      </c>
      <c r="H28" t="s">
        <v>129</v>
      </c>
      <c r="I28">
        <v>1</v>
      </c>
      <c r="J28">
        <v>3</v>
      </c>
      <c r="K28">
        <v>0</v>
      </c>
      <c r="L28">
        <v>0</v>
      </c>
      <c r="M28">
        <v>0</v>
      </c>
      <c r="N28">
        <f t="shared" si="0"/>
        <v>0</v>
      </c>
      <c r="O28">
        <v>29887000</v>
      </c>
      <c r="P28">
        <v>31719000</v>
      </c>
      <c r="Q28">
        <v>34848000</v>
      </c>
      <c r="R28">
        <f t="shared" si="1"/>
        <v>96454000</v>
      </c>
      <c r="S28" t="e">
        <f t="shared" si="2"/>
        <v>#DIV/0!</v>
      </c>
      <c r="T28">
        <f t="shared" si="3"/>
        <v>3</v>
      </c>
    </row>
    <row r="29" spans="1:20" x14ac:dyDescent="0.3">
      <c r="A29" t="s">
        <v>130</v>
      </c>
      <c r="B29" t="s">
        <v>130</v>
      </c>
      <c r="C29">
        <v>4</v>
      </c>
      <c r="D29">
        <v>4</v>
      </c>
      <c r="E29">
        <v>4</v>
      </c>
      <c r="F29" t="s">
        <v>131</v>
      </c>
      <c r="G29" t="s">
        <v>132</v>
      </c>
      <c r="H29" t="s">
        <v>133</v>
      </c>
      <c r="I29">
        <v>1</v>
      </c>
      <c r="J29">
        <v>4</v>
      </c>
      <c r="K29">
        <v>0</v>
      </c>
      <c r="L29">
        <v>0</v>
      </c>
      <c r="M29">
        <v>0</v>
      </c>
      <c r="N29">
        <f t="shared" si="0"/>
        <v>0</v>
      </c>
      <c r="O29">
        <v>36710000</v>
      </c>
      <c r="P29">
        <v>35809000</v>
      </c>
      <c r="Q29">
        <v>22169000</v>
      </c>
      <c r="R29">
        <f t="shared" si="1"/>
        <v>94688000</v>
      </c>
      <c r="S29" t="e">
        <f t="shared" si="2"/>
        <v>#DIV/0!</v>
      </c>
      <c r="T29">
        <f t="shared" si="3"/>
        <v>3</v>
      </c>
    </row>
    <row r="30" spans="1:20" x14ac:dyDescent="0.3">
      <c r="A30" t="s">
        <v>134</v>
      </c>
      <c r="B30" t="s">
        <v>134</v>
      </c>
      <c r="C30">
        <v>3</v>
      </c>
      <c r="D30">
        <v>3</v>
      </c>
      <c r="E30">
        <v>3</v>
      </c>
      <c r="F30" t="s">
        <v>135</v>
      </c>
      <c r="G30" t="s">
        <v>136</v>
      </c>
      <c r="H30" t="s">
        <v>137</v>
      </c>
      <c r="I30">
        <v>1</v>
      </c>
      <c r="J30">
        <v>3</v>
      </c>
      <c r="K30">
        <v>0</v>
      </c>
      <c r="L30">
        <v>0</v>
      </c>
      <c r="M30">
        <v>0</v>
      </c>
      <c r="N30">
        <f t="shared" si="0"/>
        <v>0</v>
      </c>
      <c r="O30">
        <v>31371000</v>
      </c>
      <c r="P30">
        <v>28400000</v>
      </c>
      <c r="Q30">
        <v>22807000</v>
      </c>
      <c r="R30">
        <f t="shared" si="1"/>
        <v>82578000</v>
      </c>
      <c r="S30" t="e">
        <f t="shared" si="2"/>
        <v>#DIV/0!</v>
      </c>
      <c r="T30">
        <f t="shared" si="3"/>
        <v>3</v>
      </c>
    </row>
    <row r="31" spans="1:20" x14ac:dyDescent="0.3">
      <c r="A31" t="s">
        <v>138</v>
      </c>
      <c r="B31" t="s">
        <v>138</v>
      </c>
      <c r="C31">
        <v>9</v>
      </c>
      <c r="D31">
        <v>9</v>
      </c>
      <c r="E31">
        <v>9</v>
      </c>
      <c r="F31" t="s">
        <v>139</v>
      </c>
      <c r="G31" t="s">
        <v>140</v>
      </c>
      <c r="H31" t="s">
        <v>141</v>
      </c>
      <c r="I31">
        <v>1</v>
      </c>
      <c r="J31">
        <v>9</v>
      </c>
      <c r="K31">
        <v>0</v>
      </c>
      <c r="L31">
        <v>0</v>
      </c>
      <c r="M31">
        <v>0</v>
      </c>
      <c r="N31">
        <f t="shared" si="0"/>
        <v>0</v>
      </c>
      <c r="O31">
        <v>19364000</v>
      </c>
      <c r="P31">
        <v>20927000</v>
      </c>
      <c r="Q31">
        <v>15757000</v>
      </c>
      <c r="R31">
        <f t="shared" si="1"/>
        <v>56048000</v>
      </c>
      <c r="S31" t="e">
        <f t="shared" si="2"/>
        <v>#DIV/0!</v>
      </c>
      <c r="T31">
        <f t="shared" si="3"/>
        <v>3</v>
      </c>
    </row>
  </sheetData>
  <sortState ref="A2:T31">
    <sortCondition descending="1" ref="R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H12" sqref="H12"/>
    </sheetView>
  </sheetViews>
  <sheetFormatPr defaultRowHeight="14.4" x14ac:dyDescent="0.3"/>
  <sheetData>
    <row r="1" spans="1:20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11</v>
      </c>
      <c r="L1" s="1" t="s">
        <v>12</v>
      </c>
      <c r="M1" s="1" t="s">
        <v>13</v>
      </c>
      <c r="N1" s="1" t="s">
        <v>148</v>
      </c>
      <c r="O1" s="1" t="s">
        <v>17</v>
      </c>
      <c r="P1" s="1" t="s">
        <v>18</v>
      </c>
      <c r="Q1" s="1" t="s">
        <v>19</v>
      </c>
      <c r="R1" s="1" t="s">
        <v>14</v>
      </c>
      <c r="S1" s="1" t="s">
        <v>149</v>
      </c>
      <c r="T1" s="1" t="s">
        <v>16</v>
      </c>
    </row>
    <row r="2" spans="1:20" x14ac:dyDescent="0.3">
      <c r="A2" t="s">
        <v>20</v>
      </c>
      <c r="B2" t="s">
        <v>20</v>
      </c>
      <c r="C2">
        <v>85</v>
      </c>
      <c r="D2">
        <v>85</v>
      </c>
      <c r="E2">
        <v>85</v>
      </c>
      <c r="F2" t="s">
        <v>21</v>
      </c>
      <c r="G2" t="s">
        <v>22</v>
      </c>
      <c r="H2" t="s">
        <v>23</v>
      </c>
      <c r="I2">
        <v>1</v>
      </c>
      <c r="J2">
        <v>85</v>
      </c>
      <c r="K2">
        <v>717610000</v>
      </c>
      <c r="L2">
        <v>860920000</v>
      </c>
      <c r="M2">
        <v>708370000</v>
      </c>
      <c r="N2">
        <f t="shared" ref="N2:N22" si="0">SUM(K2:M2)</f>
        <v>2286900000</v>
      </c>
      <c r="O2">
        <v>26426000000</v>
      </c>
      <c r="P2">
        <v>22537000000</v>
      </c>
      <c r="Q2">
        <v>19239000000</v>
      </c>
      <c r="R2">
        <f t="shared" ref="R2:R22" si="1">SUM(O2:Q2)</f>
        <v>68202000000</v>
      </c>
      <c r="S2">
        <f t="shared" ref="S2:S22" si="2">R2/N2</f>
        <v>29.822904368358913</v>
      </c>
      <c r="T2">
        <f t="shared" ref="T2:T22" si="3">COUNTIF(O2:Q2,"&gt;1")</f>
        <v>3</v>
      </c>
    </row>
    <row r="3" spans="1:20" x14ac:dyDescent="0.3">
      <c r="A3" t="s">
        <v>24</v>
      </c>
      <c r="B3" t="s">
        <v>24</v>
      </c>
      <c r="C3">
        <v>104</v>
      </c>
      <c r="D3">
        <v>104</v>
      </c>
      <c r="E3">
        <v>104</v>
      </c>
      <c r="F3" t="s">
        <v>25</v>
      </c>
      <c r="G3" t="s">
        <v>26</v>
      </c>
      <c r="H3" t="s">
        <v>27</v>
      </c>
      <c r="I3">
        <v>1</v>
      </c>
      <c r="J3">
        <v>104</v>
      </c>
      <c r="K3">
        <v>26796000</v>
      </c>
      <c r="L3">
        <v>50806000</v>
      </c>
      <c r="M3">
        <v>18716000</v>
      </c>
      <c r="N3">
        <f t="shared" si="0"/>
        <v>96318000</v>
      </c>
      <c r="O3">
        <v>20132000000</v>
      </c>
      <c r="P3">
        <v>22287000000</v>
      </c>
      <c r="Q3">
        <v>19815000000</v>
      </c>
      <c r="R3">
        <f t="shared" si="1"/>
        <v>62234000000</v>
      </c>
      <c r="S3">
        <f t="shared" si="2"/>
        <v>646.13052596607076</v>
      </c>
      <c r="T3">
        <f t="shared" si="3"/>
        <v>3</v>
      </c>
    </row>
    <row r="4" spans="1:20" x14ac:dyDescent="0.3">
      <c r="A4" t="s">
        <v>44</v>
      </c>
      <c r="B4" t="s">
        <v>44</v>
      </c>
      <c r="C4">
        <v>48</v>
      </c>
      <c r="D4">
        <v>48</v>
      </c>
      <c r="E4">
        <v>48</v>
      </c>
      <c r="F4" t="s">
        <v>45</v>
      </c>
      <c r="G4" t="s">
        <v>46</v>
      </c>
      <c r="H4" t="s">
        <v>47</v>
      </c>
      <c r="I4">
        <v>1</v>
      </c>
      <c r="J4">
        <v>48</v>
      </c>
      <c r="K4">
        <v>47126000</v>
      </c>
      <c r="L4">
        <v>34189000</v>
      </c>
      <c r="M4">
        <v>87769000</v>
      </c>
      <c r="N4">
        <f t="shared" si="0"/>
        <v>169084000</v>
      </c>
      <c r="O4">
        <v>4598500000</v>
      </c>
      <c r="P4">
        <v>7335900000</v>
      </c>
      <c r="Q4">
        <v>4457600000</v>
      </c>
      <c r="R4">
        <f t="shared" si="1"/>
        <v>16392000000</v>
      </c>
      <c r="S4">
        <f t="shared" si="2"/>
        <v>96.945896714059288</v>
      </c>
      <c r="T4">
        <f t="shared" si="3"/>
        <v>3</v>
      </c>
    </row>
    <row r="5" spans="1:20" x14ac:dyDescent="0.3">
      <c r="A5" t="s">
        <v>28</v>
      </c>
      <c r="B5" t="s">
        <v>28</v>
      </c>
      <c r="C5">
        <v>16</v>
      </c>
      <c r="D5">
        <v>16</v>
      </c>
      <c r="E5">
        <v>16</v>
      </c>
      <c r="F5" t="s">
        <v>29</v>
      </c>
      <c r="G5" s="2" t="s">
        <v>30</v>
      </c>
      <c r="H5" t="s">
        <v>31</v>
      </c>
      <c r="I5">
        <v>1</v>
      </c>
      <c r="J5">
        <v>16</v>
      </c>
      <c r="K5">
        <v>0</v>
      </c>
      <c r="L5">
        <v>0</v>
      </c>
      <c r="M5">
        <v>0</v>
      </c>
      <c r="N5">
        <f t="shared" si="0"/>
        <v>0</v>
      </c>
      <c r="O5">
        <v>4980000000</v>
      </c>
      <c r="P5">
        <v>3670100000</v>
      </c>
      <c r="Q5">
        <v>6869500000</v>
      </c>
      <c r="R5">
        <f t="shared" si="1"/>
        <v>15519600000</v>
      </c>
      <c r="S5" t="e">
        <f t="shared" si="2"/>
        <v>#DIV/0!</v>
      </c>
      <c r="T5">
        <f t="shared" si="3"/>
        <v>3</v>
      </c>
    </row>
    <row r="6" spans="1:20" x14ac:dyDescent="0.3">
      <c r="A6" t="s">
        <v>32</v>
      </c>
      <c r="B6" t="s">
        <v>32</v>
      </c>
      <c r="C6">
        <v>26</v>
      </c>
      <c r="D6">
        <v>26</v>
      </c>
      <c r="E6">
        <v>26</v>
      </c>
      <c r="F6" t="s">
        <v>33</v>
      </c>
      <c r="G6" t="s">
        <v>34</v>
      </c>
      <c r="H6" t="s">
        <v>35</v>
      </c>
      <c r="I6">
        <v>1</v>
      </c>
      <c r="J6">
        <v>26</v>
      </c>
      <c r="K6">
        <v>60445000</v>
      </c>
      <c r="L6">
        <v>92475000</v>
      </c>
      <c r="M6">
        <v>113700000</v>
      </c>
      <c r="N6">
        <f t="shared" si="0"/>
        <v>266620000</v>
      </c>
      <c r="O6">
        <v>2161100000</v>
      </c>
      <c r="P6">
        <v>2211500000</v>
      </c>
      <c r="Q6">
        <v>2064300000</v>
      </c>
      <c r="R6">
        <f t="shared" si="1"/>
        <v>6436900000</v>
      </c>
      <c r="S6">
        <f t="shared" si="2"/>
        <v>24.142599954992125</v>
      </c>
      <c r="T6">
        <f t="shared" si="3"/>
        <v>3</v>
      </c>
    </row>
    <row r="7" spans="1:20" x14ac:dyDescent="0.3">
      <c r="A7" t="s">
        <v>52</v>
      </c>
      <c r="B7" t="s">
        <v>52</v>
      </c>
      <c r="C7">
        <v>33</v>
      </c>
      <c r="D7">
        <v>33</v>
      </c>
      <c r="E7">
        <v>33</v>
      </c>
      <c r="F7" t="s">
        <v>53</v>
      </c>
      <c r="G7" t="s">
        <v>54</v>
      </c>
      <c r="H7" t="s">
        <v>55</v>
      </c>
      <c r="I7">
        <v>1</v>
      </c>
      <c r="J7">
        <v>33</v>
      </c>
      <c r="K7">
        <v>0</v>
      </c>
      <c r="L7">
        <v>0</v>
      </c>
      <c r="M7">
        <v>0</v>
      </c>
      <c r="N7">
        <f t="shared" si="0"/>
        <v>0</v>
      </c>
      <c r="O7">
        <v>811280000</v>
      </c>
      <c r="P7">
        <v>1780000000</v>
      </c>
      <c r="Q7">
        <v>710880000</v>
      </c>
      <c r="R7">
        <f t="shared" si="1"/>
        <v>3302160000</v>
      </c>
      <c r="S7" t="e">
        <f t="shared" si="2"/>
        <v>#DIV/0!</v>
      </c>
      <c r="T7">
        <f t="shared" si="3"/>
        <v>3</v>
      </c>
    </row>
    <row r="8" spans="1:20" x14ac:dyDescent="0.3">
      <c r="A8" t="s">
        <v>150</v>
      </c>
      <c r="B8" t="s">
        <v>150</v>
      </c>
      <c r="C8">
        <v>77</v>
      </c>
      <c r="D8">
        <v>77</v>
      </c>
      <c r="E8">
        <v>77</v>
      </c>
      <c r="F8" t="s">
        <v>151</v>
      </c>
      <c r="G8" t="s">
        <v>152</v>
      </c>
      <c r="H8" t="s">
        <v>153</v>
      </c>
      <c r="I8">
        <v>1</v>
      </c>
      <c r="J8">
        <v>77</v>
      </c>
      <c r="K8">
        <v>0</v>
      </c>
      <c r="L8">
        <v>0</v>
      </c>
      <c r="M8">
        <v>30377000</v>
      </c>
      <c r="N8">
        <f t="shared" si="0"/>
        <v>30377000</v>
      </c>
      <c r="O8">
        <v>440760000</v>
      </c>
      <c r="P8">
        <v>531960000</v>
      </c>
      <c r="Q8">
        <v>340790000</v>
      </c>
      <c r="R8">
        <f t="shared" si="1"/>
        <v>1313510000</v>
      </c>
      <c r="S8">
        <f t="shared" si="2"/>
        <v>43.240280475359647</v>
      </c>
      <c r="T8">
        <f t="shared" si="3"/>
        <v>3</v>
      </c>
    </row>
    <row r="9" spans="1:20" x14ac:dyDescent="0.3">
      <c r="A9" t="s">
        <v>154</v>
      </c>
      <c r="B9" t="s">
        <v>154</v>
      </c>
      <c r="C9">
        <v>42</v>
      </c>
      <c r="D9">
        <v>42</v>
      </c>
      <c r="E9">
        <v>42</v>
      </c>
      <c r="F9" t="s">
        <v>155</v>
      </c>
      <c r="G9" t="s">
        <v>156</v>
      </c>
      <c r="H9" t="s">
        <v>157</v>
      </c>
      <c r="I9">
        <v>1</v>
      </c>
      <c r="J9">
        <v>42</v>
      </c>
      <c r="K9">
        <v>0</v>
      </c>
      <c r="L9">
        <v>11100000</v>
      </c>
      <c r="M9">
        <v>0</v>
      </c>
      <c r="N9">
        <f t="shared" si="0"/>
        <v>11100000</v>
      </c>
      <c r="O9">
        <v>361650000</v>
      </c>
      <c r="P9">
        <v>353920000</v>
      </c>
      <c r="Q9">
        <v>308570000</v>
      </c>
      <c r="R9">
        <f t="shared" si="1"/>
        <v>1024140000</v>
      </c>
      <c r="S9">
        <f t="shared" si="2"/>
        <v>92.264864864864862</v>
      </c>
      <c r="T9">
        <f t="shared" si="3"/>
        <v>3</v>
      </c>
    </row>
    <row r="10" spans="1:20" x14ac:dyDescent="0.3">
      <c r="A10" t="s">
        <v>158</v>
      </c>
      <c r="B10" t="s">
        <v>158</v>
      </c>
      <c r="C10">
        <v>39</v>
      </c>
      <c r="D10">
        <v>39</v>
      </c>
      <c r="E10">
        <v>12</v>
      </c>
      <c r="F10" t="s">
        <v>159</v>
      </c>
      <c r="G10" t="s">
        <v>160</v>
      </c>
      <c r="H10" t="s">
        <v>161</v>
      </c>
      <c r="I10">
        <v>1</v>
      </c>
      <c r="J10">
        <v>39</v>
      </c>
      <c r="K10">
        <v>0</v>
      </c>
      <c r="L10">
        <v>0</v>
      </c>
      <c r="M10">
        <v>0</v>
      </c>
      <c r="N10">
        <f t="shared" si="0"/>
        <v>0</v>
      </c>
      <c r="O10">
        <v>381290000</v>
      </c>
      <c r="P10">
        <v>317510000</v>
      </c>
      <c r="Q10">
        <v>190090000</v>
      </c>
      <c r="R10">
        <f t="shared" si="1"/>
        <v>888890000</v>
      </c>
      <c r="S10" t="e">
        <f t="shared" si="2"/>
        <v>#DIV/0!</v>
      </c>
      <c r="T10">
        <f t="shared" si="3"/>
        <v>3</v>
      </c>
    </row>
    <row r="11" spans="1:20" x14ac:dyDescent="0.3">
      <c r="A11" t="s">
        <v>162</v>
      </c>
      <c r="B11" t="s">
        <v>162</v>
      </c>
      <c r="C11">
        <v>40</v>
      </c>
      <c r="D11">
        <v>40</v>
      </c>
      <c r="E11">
        <v>40</v>
      </c>
      <c r="F11" t="s">
        <v>163</v>
      </c>
      <c r="G11" t="s">
        <v>164</v>
      </c>
      <c r="H11" t="s">
        <v>165</v>
      </c>
      <c r="I11">
        <v>1</v>
      </c>
      <c r="J11">
        <v>40</v>
      </c>
      <c r="K11">
        <v>0</v>
      </c>
      <c r="L11">
        <v>0</v>
      </c>
      <c r="M11">
        <v>0</v>
      </c>
      <c r="N11">
        <f t="shared" si="0"/>
        <v>0</v>
      </c>
      <c r="O11">
        <v>345480000</v>
      </c>
      <c r="P11">
        <v>297180000</v>
      </c>
      <c r="Q11">
        <v>203880000</v>
      </c>
      <c r="R11">
        <f t="shared" si="1"/>
        <v>846540000</v>
      </c>
      <c r="S11" t="e">
        <f t="shared" si="2"/>
        <v>#DIV/0!</v>
      </c>
      <c r="T11">
        <f t="shared" si="3"/>
        <v>3</v>
      </c>
    </row>
    <row r="12" spans="1:20" x14ac:dyDescent="0.3">
      <c r="A12" t="s">
        <v>166</v>
      </c>
      <c r="B12" t="s">
        <v>166</v>
      </c>
      <c r="C12">
        <v>13</v>
      </c>
      <c r="D12">
        <v>13</v>
      </c>
      <c r="E12">
        <v>13</v>
      </c>
      <c r="F12" t="s">
        <v>167</v>
      </c>
      <c r="G12" t="s">
        <v>168</v>
      </c>
      <c r="H12" t="s">
        <v>169</v>
      </c>
      <c r="I12">
        <v>1</v>
      </c>
      <c r="J12">
        <v>13</v>
      </c>
      <c r="K12">
        <v>0</v>
      </c>
      <c r="L12">
        <v>0</v>
      </c>
      <c r="M12">
        <v>0</v>
      </c>
      <c r="N12">
        <f t="shared" si="0"/>
        <v>0</v>
      </c>
      <c r="O12">
        <v>169930000</v>
      </c>
      <c r="P12">
        <v>148290000</v>
      </c>
      <c r="Q12">
        <v>163440000</v>
      </c>
      <c r="R12">
        <f t="shared" si="1"/>
        <v>481660000</v>
      </c>
      <c r="S12" t="e">
        <f t="shared" si="2"/>
        <v>#DIV/0!</v>
      </c>
      <c r="T12">
        <f t="shared" si="3"/>
        <v>3</v>
      </c>
    </row>
    <row r="13" spans="1:20" x14ac:dyDescent="0.3">
      <c r="A13" t="s">
        <v>170</v>
      </c>
      <c r="B13" t="s">
        <v>171</v>
      </c>
      <c r="C13" t="s">
        <v>172</v>
      </c>
      <c r="D13" t="s">
        <v>173</v>
      </c>
      <c r="E13" t="s">
        <v>173</v>
      </c>
      <c r="F13" t="s">
        <v>174</v>
      </c>
      <c r="G13" t="s">
        <v>175</v>
      </c>
      <c r="H13" t="s">
        <v>176</v>
      </c>
      <c r="I13">
        <v>3</v>
      </c>
      <c r="J13">
        <v>35</v>
      </c>
      <c r="K13">
        <v>0</v>
      </c>
      <c r="L13">
        <v>0</v>
      </c>
      <c r="M13">
        <v>0</v>
      </c>
      <c r="N13">
        <f t="shared" si="0"/>
        <v>0</v>
      </c>
      <c r="O13">
        <v>164220000</v>
      </c>
      <c r="P13">
        <v>208340000</v>
      </c>
      <c r="Q13">
        <v>83870000</v>
      </c>
      <c r="R13">
        <f t="shared" si="1"/>
        <v>456430000</v>
      </c>
      <c r="S13" t="e">
        <f t="shared" si="2"/>
        <v>#DIV/0!</v>
      </c>
      <c r="T13">
        <f t="shared" si="3"/>
        <v>3</v>
      </c>
    </row>
    <row r="14" spans="1:20" x14ac:dyDescent="0.3">
      <c r="A14" t="s">
        <v>94</v>
      </c>
      <c r="B14" t="s">
        <v>94</v>
      </c>
      <c r="C14">
        <v>5</v>
      </c>
      <c r="D14">
        <v>5</v>
      </c>
      <c r="E14">
        <v>5</v>
      </c>
      <c r="F14" t="s">
        <v>95</v>
      </c>
      <c r="G14" t="s">
        <v>96</v>
      </c>
      <c r="H14" t="s">
        <v>97</v>
      </c>
      <c r="I14">
        <v>1</v>
      </c>
      <c r="J14">
        <v>5</v>
      </c>
      <c r="K14">
        <v>0</v>
      </c>
      <c r="L14">
        <v>0</v>
      </c>
      <c r="M14">
        <v>0</v>
      </c>
      <c r="N14">
        <f t="shared" si="0"/>
        <v>0</v>
      </c>
      <c r="O14">
        <v>85593000</v>
      </c>
      <c r="P14">
        <v>69946000</v>
      </c>
      <c r="Q14">
        <v>247340000</v>
      </c>
      <c r="R14">
        <f t="shared" si="1"/>
        <v>402879000</v>
      </c>
      <c r="S14" t="e">
        <f t="shared" si="2"/>
        <v>#DIV/0!</v>
      </c>
      <c r="T14">
        <f t="shared" si="3"/>
        <v>3</v>
      </c>
    </row>
    <row r="15" spans="1:20" x14ac:dyDescent="0.3">
      <c r="A15" t="s">
        <v>177</v>
      </c>
      <c r="B15" t="s">
        <v>177</v>
      </c>
      <c r="C15">
        <v>20</v>
      </c>
      <c r="D15">
        <v>20</v>
      </c>
      <c r="E15">
        <v>20</v>
      </c>
      <c r="F15" t="s">
        <v>178</v>
      </c>
      <c r="G15" t="s">
        <v>179</v>
      </c>
      <c r="H15" t="s">
        <v>180</v>
      </c>
      <c r="I15">
        <v>1</v>
      </c>
      <c r="J15">
        <v>20</v>
      </c>
      <c r="K15">
        <v>0</v>
      </c>
      <c r="L15">
        <v>0</v>
      </c>
      <c r="M15">
        <v>0</v>
      </c>
      <c r="N15">
        <f t="shared" si="0"/>
        <v>0</v>
      </c>
      <c r="O15">
        <v>70834000</v>
      </c>
      <c r="P15">
        <v>102270000</v>
      </c>
      <c r="Q15">
        <v>72475000</v>
      </c>
      <c r="R15">
        <f t="shared" si="1"/>
        <v>245579000</v>
      </c>
      <c r="S15" t="e">
        <f t="shared" si="2"/>
        <v>#DIV/0!</v>
      </c>
      <c r="T15">
        <f t="shared" si="3"/>
        <v>3</v>
      </c>
    </row>
    <row r="16" spans="1:20" x14ac:dyDescent="0.3">
      <c r="A16" t="s">
        <v>181</v>
      </c>
      <c r="B16" t="s">
        <v>181</v>
      </c>
      <c r="C16">
        <v>3</v>
      </c>
      <c r="D16">
        <v>3</v>
      </c>
      <c r="E16">
        <v>3</v>
      </c>
      <c r="F16" t="s">
        <v>182</v>
      </c>
      <c r="G16" t="s">
        <v>183</v>
      </c>
      <c r="H16" t="s">
        <v>184</v>
      </c>
      <c r="I16">
        <v>1</v>
      </c>
      <c r="J16">
        <v>3</v>
      </c>
      <c r="K16">
        <v>0</v>
      </c>
      <c r="L16">
        <v>0</v>
      </c>
      <c r="M16">
        <v>0</v>
      </c>
      <c r="N16">
        <f t="shared" si="0"/>
        <v>0</v>
      </c>
      <c r="O16">
        <v>59770000</v>
      </c>
      <c r="P16">
        <v>131070000</v>
      </c>
      <c r="Q16">
        <v>52785000</v>
      </c>
      <c r="R16">
        <f t="shared" si="1"/>
        <v>243625000</v>
      </c>
      <c r="S16" t="e">
        <f t="shared" si="2"/>
        <v>#DIV/0!</v>
      </c>
      <c r="T16">
        <f t="shared" si="3"/>
        <v>3</v>
      </c>
    </row>
    <row r="17" spans="1:20" x14ac:dyDescent="0.3">
      <c r="A17" t="s">
        <v>185</v>
      </c>
      <c r="B17" t="s">
        <v>185</v>
      </c>
      <c r="C17" t="s">
        <v>186</v>
      </c>
      <c r="D17" t="s">
        <v>186</v>
      </c>
      <c r="E17" t="s">
        <v>186</v>
      </c>
      <c r="F17" t="s">
        <v>187</v>
      </c>
      <c r="G17" t="s">
        <v>188</v>
      </c>
      <c r="H17" t="s">
        <v>189</v>
      </c>
      <c r="I17">
        <v>2</v>
      </c>
      <c r="J17">
        <v>7</v>
      </c>
      <c r="K17">
        <v>0</v>
      </c>
      <c r="L17">
        <v>0</v>
      </c>
      <c r="M17">
        <v>0</v>
      </c>
      <c r="N17">
        <f t="shared" si="0"/>
        <v>0</v>
      </c>
      <c r="O17">
        <v>48986000</v>
      </c>
      <c r="P17">
        <v>55082000</v>
      </c>
      <c r="Q17">
        <v>66704000</v>
      </c>
      <c r="R17">
        <f t="shared" si="1"/>
        <v>170772000</v>
      </c>
      <c r="S17" t="e">
        <f t="shared" si="2"/>
        <v>#DIV/0!</v>
      </c>
      <c r="T17">
        <f t="shared" si="3"/>
        <v>3</v>
      </c>
    </row>
    <row r="18" spans="1:20" x14ac:dyDescent="0.3">
      <c r="A18" t="s">
        <v>190</v>
      </c>
      <c r="B18" t="s">
        <v>190</v>
      </c>
      <c r="C18">
        <v>6</v>
      </c>
      <c r="D18">
        <v>6</v>
      </c>
      <c r="E18">
        <v>6</v>
      </c>
      <c r="F18" t="s">
        <v>191</v>
      </c>
      <c r="G18" t="s">
        <v>192</v>
      </c>
      <c r="H18" t="s">
        <v>193</v>
      </c>
      <c r="I18">
        <v>1</v>
      </c>
      <c r="J18">
        <v>6</v>
      </c>
      <c r="K18">
        <v>0</v>
      </c>
      <c r="L18">
        <v>0</v>
      </c>
      <c r="M18">
        <v>0</v>
      </c>
      <c r="N18">
        <f t="shared" si="0"/>
        <v>0</v>
      </c>
      <c r="O18">
        <v>45026000</v>
      </c>
      <c r="P18">
        <v>71048000</v>
      </c>
      <c r="Q18">
        <v>19296000</v>
      </c>
      <c r="R18">
        <f t="shared" si="1"/>
        <v>135370000</v>
      </c>
      <c r="S18" t="e">
        <f t="shared" si="2"/>
        <v>#DIV/0!</v>
      </c>
      <c r="T18">
        <f t="shared" si="3"/>
        <v>3</v>
      </c>
    </row>
    <row r="19" spans="1:20" x14ac:dyDescent="0.3">
      <c r="A19" t="s">
        <v>194</v>
      </c>
      <c r="B19" t="s">
        <v>194</v>
      </c>
      <c r="C19">
        <v>12</v>
      </c>
      <c r="D19">
        <v>12</v>
      </c>
      <c r="E19">
        <v>12</v>
      </c>
      <c r="F19" t="s">
        <v>195</v>
      </c>
      <c r="G19" t="s">
        <v>196</v>
      </c>
      <c r="H19" t="s">
        <v>197</v>
      </c>
      <c r="I19">
        <v>1</v>
      </c>
      <c r="J19">
        <v>12</v>
      </c>
      <c r="K19">
        <v>0</v>
      </c>
      <c r="L19">
        <v>0</v>
      </c>
      <c r="M19">
        <v>0</v>
      </c>
      <c r="N19">
        <f t="shared" si="0"/>
        <v>0</v>
      </c>
      <c r="O19">
        <v>38097000</v>
      </c>
      <c r="P19">
        <v>22901000</v>
      </c>
      <c r="Q19">
        <v>46282000</v>
      </c>
      <c r="R19">
        <f t="shared" si="1"/>
        <v>107280000</v>
      </c>
      <c r="S19" t="e">
        <f t="shared" si="2"/>
        <v>#DIV/0!</v>
      </c>
      <c r="T19">
        <f t="shared" si="3"/>
        <v>3</v>
      </c>
    </row>
    <row r="20" spans="1:20" x14ac:dyDescent="0.3">
      <c r="A20" t="s">
        <v>198</v>
      </c>
      <c r="B20" t="s">
        <v>198</v>
      </c>
      <c r="C20">
        <v>8</v>
      </c>
      <c r="D20">
        <v>3</v>
      </c>
      <c r="E20">
        <v>3</v>
      </c>
      <c r="F20" t="s">
        <v>199</v>
      </c>
      <c r="G20" t="s">
        <v>200</v>
      </c>
      <c r="H20" t="s">
        <v>201</v>
      </c>
      <c r="I20">
        <v>1</v>
      </c>
      <c r="J20">
        <v>8</v>
      </c>
      <c r="K20">
        <v>0</v>
      </c>
      <c r="L20">
        <v>0</v>
      </c>
      <c r="M20">
        <v>0</v>
      </c>
      <c r="N20">
        <f t="shared" si="0"/>
        <v>0</v>
      </c>
      <c r="O20">
        <v>56355000</v>
      </c>
      <c r="P20">
        <v>21010000</v>
      </c>
      <c r="Q20">
        <v>24641000</v>
      </c>
      <c r="R20">
        <f t="shared" si="1"/>
        <v>102006000</v>
      </c>
      <c r="S20" t="e">
        <f t="shared" si="2"/>
        <v>#DIV/0!</v>
      </c>
      <c r="T20">
        <f t="shared" si="3"/>
        <v>3</v>
      </c>
    </row>
    <row r="21" spans="1:20" x14ac:dyDescent="0.3">
      <c r="A21" t="s">
        <v>202</v>
      </c>
      <c r="B21" t="s">
        <v>202</v>
      </c>
      <c r="C21">
        <v>8</v>
      </c>
      <c r="D21">
        <v>8</v>
      </c>
      <c r="E21">
        <v>8</v>
      </c>
      <c r="F21" t="s">
        <v>203</v>
      </c>
      <c r="G21" t="s">
        <v>204</v>
      </c>
      <c r="H21" t="s">
        <v>205</v>
      </c>
      <c r="I21">
        <v>1</v>
      </c>
      <c r="J21">
        <v>8</v>
      </c>
      <c r="K21">
        <v>0</v>
      </c>
      <c r="L21">
        <v>0</v>
      </c>
      <c r="M21">
        <v>0</v>
      </c>
      <c r="N21">
        <f t="shared" si="0"/>
        <v>0</v>
      </c>
      <c r="O21">
        <v>25806000</v>
      </c>
      <c r="P21">
        <v>42374000</v>
      </c>
      <c r="Q21">
        <v>24887000</v>
      </c>
      <c r="R21">
        <f t="shared" si="1"/>
        <v>93067000</v>
      </c>
      <c r="S21" t="e">
        <f t="shared" si="2"/>
        <v>#DIV/0!</v>
      </c>
      <c r="T21">
        <f t="shared" si="3"/>
        <v>3</v>
      </c>
    </row>
    <row r="22" spans="1:20" x14ac:dyDescent="0.3">
      <c r="A22" t="s">
        <v>206</v>
      </c>
      <c r="B22" t="s">
        <v>206</v>
      </c>
      <c r="C22">
        <v>4</v>
      </c>
      <c r="D22">
        <v>4</v>
      </c>
      <c r="E22">
        <v>3</v>
      </c>
      <c r="F22" t="s">
        <v>207</v>
      </c>
      <c r="G22" t="s">
        <v>208</v>
      </c>
      <c r="H22" t="s">
        <v>209</v>
      </c>
      <c r="I22">
        <v>1</v>
      </c>
      <c r="J22">
        <v>4</v>
      </c>
      <c r="K22">
        <v>0</v>
      </c>
      <c r="L22">
        <v>0</v>
      </c>
      <c r="M22">
        <v>0</v>
      </c>
      <c r="N22">
        <f t="shared" si="0"/>
        <v>0</v>
      </c>
      <c r="O22">
        <v>30568000</v>
      </c>
      <c r="P22">
        <v>31049000</v>
      </c>
      <c r="Q22">
        <v>20700000</v>
      </c>
      <c r="R22">
        <f t="shared" si="1"/>
        <v>82317000</v>
      </c>
      <c r="S22" t="e">
        <f t="shared" si="2"/>
        <v>#DIV/0!</v>
      </c>
      <c r="T22">
        <f t="shared" si="3"/>
        <v>3</v>
      </c>
    </row>
  </sheetData>
  <sortState ref="A2:T22">
    <sortCondition descending="1" ref="R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64" workbookViewId="0">
      <selection activeCell="C91" sqref="C91"/>
    </sheetView>
  </sheetViews>
  <sheetFormatPr defaultColWidth="8.77734375" defaultRowHeight="14.4" x14ac:dyDescent="0.3"/>
  <cols>
    <col min="3" max="3" width="16.77734375" customWidth="1"/>
    <col min="6" max="6" width="12.77734375" bestFit="1" customWidth="1"/>
    <col min="8" max="8" width="18.33203125" customWidth="1"/>
    <col min="10" max="10" width="13.6640625" bestFit="1" customWidth="1"/>
    <col min="12" max="12" width="16" customWidth="1"/>
  </cols>
  <sheetData>
    <row r="1" spans="1:14" s="3" customFormat="1" x14ac:dyDescent="0.3">
      <c r="C1" s="4" t="s">
        <v>210</v>
      </c>
      <c r="D1" s="5"/>
      <c r="E1" s="6"/>
      <c r="F1" s="5"/>
      <c r="H1" s="5"/>
      <c r="I1" s="5"/>
      <c r="J1" s="5"/>
      <c r="K1" s="5"/>
      <c r="L1" s="6"/>
      <c r="M1" s="5"/>
    </row>
    <row r="2" spans="1:14" s="3" customFormat="1" x14ac:dyDescent="0.3">
      <c r="C2" s="5"/>
      <c r="D2" s="5"/>
      <c r="E2" s="6"/>
      <c r="F2" s="5"/>
      <c r="H2" s="5"/>
      <c r="I2" s="5"/>
      <c r="J2" s="5"/>
      <c r="K2" s="5"/>
      <c r="L2" s="6"/>
      <c r="M2" s="5"/>
    </row>
    <row r="3" spans="1:14" s="3" customFormat="1" x14ac:dyDescent="0.3">
      <c r="C3" s="7" t="s">
        <v>211</v>
      </c>
      <c r="D3" s="5"/>
      <c r="E3" s="6"/>
      <c r="F3" s="7" t="s">
        <v>212</v>
      </c>
      <c r="G3" s="8"/>
      <c r="H3" s="7" t="s">
        <v>260</v>
      </c>
      <c r="I3" s="5"/>
      <c r="J3" s="5"/>
      <c r="K3" s="5"/>
      <c r="L3" s="6"/>
      <c r="M3" s="5"/>
    </row>
    <row r="4" spans="1:14" s="3" customFormat="1" ht="15" thickBot="1" x14ac:dyDescent="0.35">
      <c r="C4" s="7"/>
      <c r="D4" s="5"/>
      <c r="E4" s="6"/>
      <c r="F4" s="7"/>
      <c r="G4" s="8"/>
      <c r="H4" s="7"/>
      <c r="I4" s="5"/>
      <c r="J4" s="5"/>
      <c r="K4" s="5"/>
      <c r="L4" s="6"/>
      <c r="M4" s="5"/>
    </row>
    <row r="5" spans="1:14" s="3" customFormat="1" ht="15" thickBot="1" x14ac:dyDescent="0.35">
      <c r="A5" s="9" t="s">
        <v>213</v>
      </c>
      <c r="B5" s="8"/>
      <c r="C5" s="10" t="s">
        <v>214</v>
      </c>
      <c r="D5"/>
      <c r="E5" s="11" t="s">
        <v>215</v>
      </c>
      <c r="F5" s="10" t="s">
        <v>214</v>
      </c>
      <c r="G5"/>
      <c r="H5" s="10" t="s">
        <v>214</v>
      </c>
      <c r="I5"/>
      <c r="J5" s="12"/>
      <c r="K5"/>
      <c r="L5"/>
      <c r="M5"/>
      <c r="N5"/>
    </row>
    <row r="6" spans="1:14" s="3" customFormat="1" x14ac:dyDescent="0.3">
      <c r="C6" s="5"/>
      <c r="D6"/>
      <c r="E6" s="6"/>
      <c r="F6" s="5"/>
      <c r="G6"/>
      <c r="H6" s="5"/>
      <c r="I6"/>
      <c r="J6"/>
      <c r="K6"/>
      <c r="L6"/>
      <c r="M6"/>
      <c r="N6"/>
    </row>
    <row r="7" spans="1:14" s="3" customFormat="1" x14ac:dyDescent="0.3">
      <c r="A7" s="8" t="s">
        <v>216</v>
      </c>
      <c r="C7" s="5"/>
      <c r="D7"/>
      <c r="E7" s="6"/>
      <c r="F7" s="5"/>
      <c r="G7"/>
      <c r="H7" s="5"/>
      <c r="I7"/>
      <c r="J7"/>
      <c r="K7"/>
      <c r="L7"/>
      <c r="M7"/>
      <c r="N7"/>
    </row>
    <row r="8" spans="1:14" s="3" customFormat="1" x14ac:dyDescent="0.3">
      <c r="A8" s="13" t="s">
        <v>217</v>
      </c>
      <c r="C8" s="5">
        <f>H8/L17*100</f>
        <v>0</v>
      </c>
      <c r="D8"/>
      <c r="E8" s="14">
        <v>1436</v>
      </c>
      <c r="F8" s="15">
        <v>0</v>
      </c>
      <c r="G8"/>
      <c r="H8" s="16">
        <v>0</v>
      </c>
      <c r="I8"/>
      <c r="J8" s="17"/>
      <c r="K8"/>
      <c r="L8"/>
      <c r="M8"/>
      <c r="N8"/>
    </row>
    <row r="9" spans="1:14" s="3" customFormat="1" x14ac:dyDescent="0.3">
      <c r="A9" s="18" t="s">
        <v>46</v>
      </c>
      <c r="C9" s="16">
        <f>H9/L17*100</f>
        <v>1.0845311297595845</v>
      </c>
      <c r="D9"/>
      <c r="E9" s="14">
        <v>925</v>
      </c>
      <c r="F9">
        <v>1867720000</v>
      </c>
      <c r="G9"/>
      <c r="H9" s="16">
        <f>F9/E9</f>
        <v>2019156.7567567567</v>
      </c>
      <c r="I9"/>
      <c r="J9" s="17"/>
      <c r="K9"/>
      <c r="L9"/>
      <c r="M9"/>
      <c r="N9"/>
    </row>
    <row r="10" spans="1:14" s="3" customFormat="1" x14ac:dyDescent="0.3">
      <c r="A10" s="13" t="s">
        <v>218</v>
      </c>
      <c r="C10" s="16">
        <f>H10/L17*100</f>
        <v>0</v>
      </c>
      <c r="D10"/>
      <c r="E10" s="14">
        <v>1156</v>
      </c>
      <c r="F10" s="15">
        <v>0</v>
      </c>
      <c r="G10"/>
      <c r="H10" s="16">
        <f>F10/E10</f>
        <v>0</v>
      </c>
      <c r="I10"/>
      <c r="J10" s="17"/>
      <c r="K10"/>
      <c r="L10"/>
      <c r="M10"/>
      <c r="N10"/>
    </row>
    <row r="11" spans="1:14" s="3" customFormat="1" x14ac:dyDescent="0.3">
      <c r="A11" s="13" t="s">
        <v>219</v>
      </c>
      <c r="C11" s="16">
        <f>H11/L17*100</f>
        <v>0</v>
      </c>
      <c r="D11"/>
      <c r="E11" s="14">
        <v>2266</v>
      </c>
      <c r="F11" s="19">
        <v>818760000</v>
      </c>
      <c r="G11"/>
      <c r="H11" s="16">
        <v>0</v>
      </c>
      <c r="I11"/>
      <c r="J11" s="17"/>
      <c r="K11"/>
      <c r="L11"/>
      <c r="M11"/>
      <c r="N11"/>
    </row>
    <row r="12" spans="1:14" s="3" customFormat="1" x14ac:dyDescent="0.3">
      <c r="A12" s="18" t="s">
        <v>220</v>
      </c>
      <c r="C12" s="16">
        <f>H12/L17*100</f>
        <v>16.615569547249368</v>
      </c>
      <c r="D12"/>
      <c r="E12" s="14">
        <v>937</v>
      </c>
      <c r="F12" s="15">
        <f>30052500000*0.9645</f>
        <v>28985636250</v>
      </c>
      <c r="G12"/>
      <c r="H12" s="16">
        <f>F12/E12</f>
        <v>30934510.405549627</v>
      </c>
      <c r="I12"/>
      <c r="J12" s="17"/>
      <c r="K12"/>
      <c r="L12"/>
      <c r="M12"/>
      <c r="N12"/>
    </row>
    <row r="13" spans="1:14" s="3" customFormat="1" x14ac:dyDescent="0.3">
      <c r="A13" s="13" t="s">
        <v>221</v>
      </c>
      <c r="C13" s="16">
        <f>H13/L17*100</f>
        <v>0</v>
      </c>
      <c r="D13"/>
      <c r="E13" s="14">
        <v>656</v>
      </c>
      <c r="F13" s="15">
        <v>0</v>
      </c>
      <c r="G13"/>
      <c r="H13" s="16">
        <f>F13/E13</f>
        <v>0</v>
      </c>
      <c r="I13"/>
      <c r="J13" s="17"/>
      <c r="K13"/>
      <c r="L13"/>
      <c r="M13"/>
      <c r="N13"/>
    </row>
    <row r="14" spans="1:14" s="3" customFormat="1" x14ac:dyDescent="0.3">
      <c r="A14" s="18" t="s">
        <v>30</v>
      </c>
      <c r="C14" s="20">
        <f>(H14/L17)*100</f>
        <v>22.969123715332429</v>
      </c>
      <c r="D14"/>
      <c r="E14" s="14">
        <v>380</v>
      </c>
      <c r="F14" s="21">
        <v>16250100000</v>
      </c>
      <c r="G14"/>
      <c r="H14" s="22">
        <f>F14/E14</f>
        <v>42763421.052631579</v>
      </c>
      <c r="I14"/>
      <c r="J14" s="17"/>
      <c r="K14"/>
      <c r="L14"/>
      <c r="M14"/>
      <c r="N14"/>
    </row>
    <row r="15" spans="1:14" s="3" customFormat="1" x14ac:dyDescent="0.3">
      <c r="A15" s="13" t="s">
        <v>222</v>
      </c>
      <c r="C15" s="16">
        <f>H15/L17*100</f>
        <v>0</v>
      </c>
      <c r="D15"/>
      <c r="E15" s="14">
        <v>360</v>
      </c>
      <c r="F15" s="15">
        <v>0</v>
      </c>
      <c r="G15"/>
      <c r="H15" s="16">
        <f>F15/E15</f>
        <v>0</v>
      </c>
      <c r="I15"/>
      <c r="J15" s="17"/>
      <c r="K15"/>
      <c r="L15"/>
      <c r="M15"/>
      <c r="N15"/>
    </row>
    <row r="16" spans="1:14" s="3" customFormat="1" ht="15" thickBot="1" x14ac:dyDescent="0.35">
      <c r="A16" s="8" t="s">
        <v>223</v>
      </c>
      <c r="C16" s="23">
        <f>SUM(C8:C15)</f>
        <v>40.669224392341384</v>
      </c>
      <c r="D16" s="24"/>
      <c r="E16" s="6"/>
      <c r="F16" s="5"/>
      <c r="G16"/>
      <c r="H16" s="16"/>
      <c r="I16" s="16"/>
      <c r="J16" s="16"/>
      <c r="K16" s="16"/>
      <c r="L16" s="25"/>
      <c r="M16" s="16"/>
      <c r="N16" s="26"/>
    </row>
    <row r="17" spans="1:14" s="3" customFormat="1" ht="15" thickBot="1" x14ac:dyDescent="0.35">
      <c r="A17" s="8"/>
      <c r="C17" s="16"/>
      <c r="D17" s="16"/>
      <c r="E17" s="6"/>
      <c r="F17" s="5"/>
      <c r="H17" s="16"/>
      <c r="I17" s="16"/>
      <c r="J17" s="16"/>
      <c r="K17" s="1" t="s">
        <v>256</v>
      </c>
      <c r="L17" s="27">
        <f>SUM(H8:H85)</f>
        <v>186177851.54810235</v>
      </c>
      <c r="M17" s="16"/>
      <c r="N17" s="26"/>
    </row>
    <row r="18" spans="1:14" s="3" customFormat="1" x14ac:dyDescent="0.3">
      <c r="A18" s="28" t="s">
        <v>225</v>
      </c>
      <c r="C18" s="16"/>
      <c r="D18" s="16"/>
      <c r="E18" s="6"/>
      <c r="F18" s="5"/>
      <c r="G18" s="26"/>
      <c r="H18" s="16"/>
      <c r="I18" s="16"/>
      <c r="J18" s="16"/>
      <c r="K18" s="16"/>
      <c r="L18" s="25"/>
      <c r="M18" s="16"/>
      <c r="N18" s="26"/>
    </row>
    <row r="19" spans="1:14" s="3" customFormat="1" x14ac:dyDescent="0.3">
      <c r="A19" s="18" t="s">
        <v>22</v>
      </c>
      <c r="C19" s="16">
        <f>H19/L17*100</f>
        <v>20.303531086959193</v>
      </c>
      <c r="D19" s="16"/>
      <c r="E19" s="29">
        <v>1475</v>
      </c>
      <c r="F19" s="30">
        <v>55756000000</v>
      </c>
      <c r="G19" s="26"/>
      <c r="H19" s="16">
        <f>F19/E19</f>
        <v>37800677.966101699</v>
      </c>
      <c r="I19" s="16"/>
      <c r="J19"/>
      <c r="K19" s="16"/>
      <c r="L19" s="25"/>
      <c r="M19" s="16"/>
      <c r="N19" s="26"/>
    </row>
    <row r="20" spans="1:14" s="3" customFormat="1" x14ac:dyDescent="0.3">
      <c r="A20" s="18" t="s">
        <v>34</v>
      </c>
      <c r="C20" s="16">
        <f>H20/L17*100</f>
        <v>3.5674807283093668</v>
      </c>
      <c r="D20" s="16"/>
      <c r="E20" s="11">
        <v>468</v>
      </c>
      <c r="F20">
        <v>3108390000</v>
      </c>
      <c r="G20" s="26"/>
      <c r="H20" s="16">
        <f>F20/E20</f>
        <v>6641858.974358974</v>
      </c>
      <c r="I20" s="16"/>
      <c r="J20"/>
      <c r="K20" s="16"/>
      <c r="L20" s="25"/>
      <c r="M20" s="16"/>
      <c r="N20" s="26"/>
    </row>
    <row r="21" spans="1:14" s="3" customFormat="1" x14ac:dyDescent="0.3">
      <c r="A21" s="13" t="s">
        <v>226</v>
      </c>
      <c r="C21" s="31">
        <f>H21/L17*100</f>
        <v>0</v>
      </c>
      <c r="D21" s="31"/>
      <c r="E21" s="29">
        <v>2363</v>
      </c>
      <c r="F21" s="32">
        <v>1097840000</v>
      </c>
      <c r="G21" s="26"/>
      <c r="H21" s="16">
        <v>0</v>
      </c>
      <c r="I21" s="16"/>
      <c r="J21"/>
      <c r="K21" s="16"/>
      <c r="L21" s="25"/>
      <c r="M21" s="16"/>
      <c r="N21" s="26"/>
    </row>
    <row r="22" spans="1:14" s="3" customFormat="1" x14ac:dyDescent="0.3">
      <c r="A22" s="18" t="s">
        <v>227</v>
      </c>
      <c r="C22" s="16">
        <f>H22/L17*100</f>
        <v>0.58814729619816641</v>
      </c>
      <c r="D22" s="16"/>
      <c r="E22" s="29">
        <v>644</v>
      </c>
      <c r="F22">
        <v>705180000</v>
      </c>
      <c r="G22" s="26"/>
      <c r="H22" s="16">
        <f>F22/E22</f>
        <v>1095000</v>
      </c>
      <c r="I22" s="16"/>
      <c r="J22"/>
      <c r="K22" s="16"/>
      <c r="L22" s="25"/>
      <c r="M22" s="16"/>
      <c r="N22" s="26"/>
    </row>
    <row r="23" spans="1:14" s="3" customFormat="1" x14ac:dyDescent="0.3">
      <c r="A23" s="13" t="s">
        <v>228</v>
      </c>
      <c r="C23" s="33">
        <f>H23/L17*100</f>
        <v>0</v>
      </c>
      <c r="D23" s="16"/>
      <c r="E23" s="29">
        <v>589</v>
      </c>
      <c r="F23" s="34">
        <v>87317000</v>
      </c>
      <c r="G23" s="26"/>
      <c r="H23" s="16">
        <v>0</v>
      </c>
      <c r="I23" s="16"/>
      <c r="J23"/>
      <c r="K23" s="16"/>
      <c r="L23" s="25"/>
      <c r="M23" s="16"/>
      <c r="N23" s="26"/>
    </row>
    <row r="24" spans="1:14" s="3" customFormat="1" x14ac:dyDescent="0.3">
      <c r="A24" s="35" t="s">
        <v>229</v>
      </c>
      <c r="B24" s="36"/>
      <c r="C24" s="33">
        <f>H24/L17*100</f>
        <v>0</v>
      </c>
      <c r="D24" s="16"/>
      <c r="E24" s="29">
        <v>3224</v>
      </c>
      <c r="F24" s="34">
        <v>1782920000</v>
      </c>
      <c r="G24" s="26"/>
      <c r="H24" s="16">
        <v>0</v>
      </c>
      <c r="I24" s="16"/>
      <c r="J24"/>
      <c r="K24" s="16"/>
      <c r="L24" s="25"/>
      <c r="M24" s="16"/>
      <c r="N24" s="26"/>
    </row>
    <row r="25" spans="1:14" s="3" customFormat="1" x14ac:dyDescent="0.3">
      <c r="A25" s="13" t="s">
        <v>230</v>
      </c>
      <c r="C25" s="33">
        <f>H25/L17*100</f>
        <v>0</v>
      </c>
      <c r="D25" s="16"/>
      <c r="E25" s="29">
        <v>2090</v>
      </c>
      <c r="F25" s="34">
        <v>219337000</v>
      </c>
      <c r="G25" s="26"/>
      <c r="H25" s="16">
        <v>0</v>
      </c>
      <c r="I25" s="16"/>
      <c r="J25"/>
      <c r="K25" s="16"/>
      <c r="L25" s="25"/>
      <c r="M25" s="16"/>
      <c r="N25" s="26"/>
    </row>
    <row r="26" spans="1:14" s="39" customFormat="1" x14ac:dyDescent="0.3">
      <c r="A26" s="36" t="s">
        <v>231</v>
      </c>
      <c r="B26" s="37"/>
      <c r="C26" s="33">
        <f>H26/L17*100</f>
        <v>0</v>
      </c>
      <c r="D26" s="16"/>
      <c r="E26" s="11">
        <v>479</v>
      </c>
      <c r="F26" s="34">
        <v>79495000</v>
      </c>
      <c r="G26" s="38"/>
      <c r="H26" s="16">
        <v>0</v>
      </c>
      <c r="I26" s="16"/>
      <c r="J26"/>
      <c r="K26" s="16"/>
      <c r="L26" s="25"/>
      <c r="M26" s="16"/>
      <c r="N26" s="38"/>
    </row>
    <row r="27" spans="1:14" s="3" customFormat="1" x14ac:dyDescent="0.3">
      <c r="A27" s="40" t="s">
        <v>232</v>
      </c>
      <c r="C27" s="16">
        <f>H27/L17*100</f>
        <v>0</v>
      </c>
      <c r="D27" s="16"/>
      <c r="E27" s="11">
        <v>698</v>
      </c>
      <c r="F27" s="5">
        <v>0</v>
      </c>
      <c r="G27" s="26"/>
      <c r="H27" s="16">
        <v>0</v>
      </c>
      <c r="I27" s="16"/>
      <c r="J27"/>
      <c r="K27" s="16"/>
      <c r="L27" s="25"/>
      <c r="M27" s="16"/>
      <c r="N27" s="26"/>
    </row>
    <row r="28" spans="1:14" s="3" customFormat="1" x14ac:dyDescent="0.3">
      <c r="A28" s="40" t="s">
        <v>233</v>
      </c>
      <c r="C28" s="16">
        <f>H28/L17*100</f>
        <v>0</v>
      </c>
      <c r="D28" s="16"/>
      <c r="E28" s="11">
        <v>423</v>
      </c>
      <c r="F28" s="5">
        <v>0</v>
      </c>
      <c r="G28" s="26"/>
      <c r="H28" s="16">
        <v>0</v>
      </c>
      <c r="I28" s="16"/>
      <c r="J28"/>
      <c r="K28" s="16"/>
      <c r="L28" s="25"/>
      <c r="M28" s="16"/>
      <c r="N28" s="26"/>
    </row>
    <row r="29" spans="1:14" s="3" customFormat="1" x14ac:dyDescent="0.3">
      <c r="A29" s="13" t="s">
        <v>234</v>
      </c>
      <c r="C29" s="16">
        <f>H29/L17*100</f>
        <v>0</v>
      </c>
      <c r="D29" s="16"/>
      <c r="E29" s="29">
        <v>741</v>
      </c>
      <c r="F29" s="15">
        <v>0</v>
      </c>
      <c r="G29" s="26"/>
      <c r="H29" s="16">
        <v>0</v>
      </c>
      <c r="I29" s="16"/>
      <c r="J29"/>
      <c r="K29" s="16"/>
      <c r="L29" s="25"/>
      <c r="M29" s="16"/>
      <c r="N29" s="26"/>
    </row>
    <row r="30" spans="1:14" s="3" customFormat="1" x14ac:dyDescent="0.3">
      <c r="A30" s="13" t="s">
        <v>235</v>
      </c>
      <c r="C30" s="16">
        <f>H30/L17*100</f>
        <v>0</v>
      </c>
      <c r="D30" s="16"/>
      <c r="E30" s="29">
        <v>587</v>
      </c>
      <c r="F30" s="41">
        <v>28267000</v>
      </c>
      <c r="G30" s="26"/>
      <c r="H30" s="16"/>
      <c r="I30" s="16"/>
      <c r="J30"/>
      <c r="K30" s="16"/>
      <c r="L30" s="25"/>
      <c r="M30" s="16"/>
      <c r="N30" s="26"/>
    </row>
    <row r="31" spans="1:14" s="3" customFormat="1" x14ac:dyDescent="0.3">
      <c r="A31" s="18" t="s">
        <v>26</v>
      </c>
      <c r="C31" s="16">
        <f>H31/L17*100</f>
        <v>0.65117583019337533</v>
      </c>
      <c r="D31" s="16"/>
      <c r="E31" s="29">
        <v>880</v>
      </c>
      <c r="F31" s="15">
        <f>30052500000*0.0355</f>
        <v>1066863749.9999999</v>
      </c>
      <c r="G31" s="26"/>
      <c r="H31" s="16">
        <f>F31/E31</f>
        <v>1212345.1704545454</v>
      </c>
      <c r="I31" s="16"/>
      <c r="J31"/>
      <c r="K31" s="16"/>
      <c r="L31" s="25"/>
      <c r="M31" s="16"/>
    </row>
    <row r="32" spans="1:14" s="3" customFormat="1" x14ac:dyDescent="0.3">
      <c r="A32" s="13" t="s">
        <v>156</v>
      </c>
      <c r="C32" s="42">
        <f>H32/L17*100</f>
        <v>0</v>
      </c>
      <c r="D32" s="16"/>
      <c r="E32" s="11">
        <v>819</v>
      </c>
      <c r="F32" s="34">
        <v>70450000</v>
      </c>
      <c r="G32" s="26"/>
      <c r="H32" s="42">
        <v>0</v>
      </c>
      <c r="I32" s="16"/>
      <c r="J32"/>
      <c r="K32" s="16"/>
      <c r="L32" s="25"/>
      <c r="M32" s="16"/>
    </row>
    <row r="33" spans="1:14" s="3" customFormat="1" x14ac:dyDescent="0.3">
      <c r="A33" s="13" t="s">
        <v>236</v>
      </c>
      <c r="C33" s="16">
        <f>H33/L17*100</f>
        <v>0</v>
      </c>
      <c r="D33" s="16"/>
      <c r="E33" s="11">
        <v>1391</v>
      </c>
      <c r="F33" s="5">
        <v>0</v>
      </c>
      <c r="G33" s="26"/>
      <c r="H33" s="16">
        <v>0</v>
      </c>
      <c r="I33" s="16"/>
      <c r="J33"/>
      <c r="K33" s="16"/>
      <c r="L33" s="25"/>
      <c r="M33" s="16"/>
    </row>
    <row r="34" spans="1:14" s="3" customFormat="1" x14ac:dyDescent="0.3">
      <c r="A34" s="35" t="s">
        <v>237</v>
      </c>
      <c r="B34" s="36"/>
      <c r="C34" s="16">
        <f>H34/L17*100</f>
        <v>0</v>
      </c>
      <c r="D34" s="16"/>
      <c r="E34" s="11">
        <v>2012</v>
      </c>
      <c r="F34" s="5">
        <v>0</v>
      </c>
      <c r="G34" s="26"/>
      <c r="H34" s="16">
        <v>0</v>
      </c>
      <c r="I34" s="16"/>
      <c r="J34"/>
      <c r="K34" s="16"/>
      <c r="L34" s="25"/>
      <c r="M34" s="16"/>
    </row>
    <row r="35" spans="1:14" s="3" customFormat="1" x14ac:dyDescent="0.3">
      <c r="A35" s="13" t="s">
        <v>238</v>
      </c>
      <c r="C35" s="16">
        <f>H35/L17*100</f>
        <v>0</v>
      </c>
      <c r="D35" s="16"/>
      <c r="E35" s="11">
        <v>1749</v>
      </c>
      <c r="F35" s="5">
        <v>0</v>
      </c>
      <c r="G35" s="26"/>
      <c r="H35" s="16">
        <v>0</v>
      </c>
      <c r="I35" s="16"/>
      <c r="J35"/>
      <c r="K35" s="16"/>
      <c r="L35" s="25"/>
      <c r="M35" s="16"/>
    </row>
    <row r="36" spans="1:14" s="3" customFormat="1" x14ac:dyDescent="0.3">
      <c r="A36" s="13" t="s">
        <v>239</v>
      </c>
      <c r="C36" s="16">
        <f>H36/L17*100</f>
        <v>0</v>
      </c>
      <c r="D36" s="16"/>
      <c r="E36" s="11">
        <v>326</v>
      </c>
      <c r="F36" s="5">
        <v>0</v>
      </c>
      <c r="G36" s="26"/>
      <c r="H36" s="16">
        <v>0</v>
      </c>
      <c r="I36" s="16"/>
      <c r="J36"/>
      <c r="K36" s="16"/>
      <c r="L36" s="25"/>
      <c r="M36"/>
    </row>
    <row r="37" spans="1:14" s="3" customFormat="1" x14ac:dyDescent="0.3">
      <c r="A37" s="13" t="s">
        <v>240</v>
      </c>
      <c r="C37" s="16">
        <f>H37/L17*100</f>
        <v>0</v>
      </c>
      <c r="D37" s="16"/>
      <c r="E37" s="29">
        <v>522</v>
      </c>
      <c r="F37" s="15">
        <v>0</v>
      </c>
      <c r="G37" s="26"/>
      <c r="H37" s="16">
        <v>0</v>
      </c>
      <c r="I37" s="16"/>
      <c r="J37"/>
      <c r="K37" s="16"/>
      <c r="L37" s="25"/>
      <c r="M37" s="16"/>
    </row>
    <row r="38" spans="1:14" s="3" customFormat="1" x14ac:dyDescent="0.3">
      <c r="A38" s="13" t="s">
        <v>241</v>
      </c>
      <c r="C38" s="16">
        <f>H38/L17*100</f>
        <v>0</v>
      </c>
      <c r="D38" s="16"/>
      <c r="E38" s="11">
        <v>559</v>
      </c>
      <c r="F38" s="5">
        <v>0</v>
      </c>
      <c r="G38" s="26"/>
      <c r="H38" s="16">
        <v>0</v>
      </c>
      <c r="I38" s="16"/>
      <c r="J38"/>
      <c r="K38" s="16"/>
      <c r="L38" s="25"/>
      <c r="M38" s="16"/>
    </row>
    <row r="39" spans="1:14" s="3" customFormat="1" x14ac:dyDescent="0.3">
      <c r="A39" s="13" t="s">
        <v>242</v>
      </c>
      <c r="C39" s="16">
        <f>H39/L17*100</f>
        <v>0</v>
      </c>
      <c r="D39" s="16"/>
      <c r="E39" s="11">
        <v>507</v>
      </c>
      <c r="F39" s="5">
        <v>0</v>
      </c>
      <c r="G39" s="26"/>
      <c r="H39" s="16">
        <v>0</v>
      </c>
      <c r="I39" s="16"/>
      <c r="J39"/>
      <c r="K39" s="16"/>
      <c r="L39" s="25"/>
      <c r="M39" s="16"/>
    </row>
    <row r="40" spans="1:14" s="3" customFormat="1" x14ac:dyDescent="0.3">
      <c r="A40" s="13" t="s">
        <v>160</v>
      </c>
      <c r="C40" s="42">
        <f>H40/L17*100</f>
        <v>0</v>
      </c>
      <c r="D40" s="16"/>
      <c r="E40" s="14">
        <v>1249</v>
      </c>
      <c r="F40" s="41">
        <v>13014000</v>
      </c>
      <c r="G40" s="26"/>
      <c r="H40" s="42">
        <v>0</v>
      </c>
      <c r="I40" s="16"/>
      <c r="J40"/>
      <c r="K40" s="16"/>
      <c r="L40" s="25"/>
      <c r="M40" s="16"/>
    </row>
    <row r="41" spans="1:14" s="3" customFormat="1" x14ac:dyDescent="0.3">
      <c r="A41" s="13" t="s">
        <v>243</v>
      </c>
      <c r="C41" s="16">
        <f>H41/L17*100</f>
        <v>0</v>
      </c>
      <c r="D41" s="16"/>
      <c r="E41" s="11">
        <v>674</v>
      </c>
      <c r="F41" s="5">
        <v>0</v>
      </c>
      <c r="H41" s="16">
        <v>0</v>
      </c>
      <c r="I41" s="16"/>
      <c r="J41"/>
      <c r="K41" s="16"/>
      <c r="L41" s="25"/>
      <c r="M41" s="16"/>
    </row>
    <row r="42" spans="1:14" s="3" customFormat="1" x14ac:dyDescent="0.3">
      <c r="A42" s="13" t="s">
        <v>244</v>
      </c>
      <c r="C42" s="42">
        <f>H42/L17*100</f>
        <v>0</v>
      </c>
      <c r="D42" s="16"/>
      <c r="E42" s="29">
        <v>876</v>
      </c>
      <c r="F42" s="41">
        <v>771320000</v>
      </c>
      <c r="H42" s="42">
        <v>0</v>
      </c>
      <c r="I42" s="16"/>
      <c r="J42"/>
      <c r="K42" s="16"/>
      <c r="L42" s="25"/>
      <c r="M42" s="16"/>
    </row>
    <row r="43" spans="1:14" s="3" customFormat="1" x14ac:dyDescent="0.3">
      <c r="A43" s="13" t="s">
        <v>245</v>
      </c>
      <c r="C43" s="16">
        <f>H43/L17*100</f>
        <v>0</v>
      </c>
      <c r="D43" s="16"/>
      <c r="E43" s="29">
        <v>1071</v>
      </c>
      <c r="F43" s="15">
        <v>0</v>
      </c>
      <c r="H43" s="16">
        <v>0</v>
      </c>
      <c r="I43" s="16"/>
      <c r="J43"/>
      <c r="K43" s="16"/>
      <c r="L43" s="25"/>
      <c r="M43" s="16"/>
    </row>
    <row r="44" spans="1:14" s="3" customFormat="1" x14ac:dyDescent="0.3">
      <c r="A44" s="8" t="s">
        <v>246</v>
      </c>
      <c r="C44" s="23">
        <f>SUM(C19:C43)</f>
        <v>25.110334941660099</v>
      </c>
      <c r="D44" s="24"/>
      <c r="E44" s="6"/>
      <c r="F44" s="5"/>
      <c r="H44" s="16"/>
      <c r="I44" s="16"/>
      <c r="J44" s="16"/>
      <c r="K44" s="16"/>
      <c r="L44" s="25"/>
      <c r="M44" s="16"/>
    </row>
    <row r="45" spans="1:14" s="3" customFormat="1" x14ac:dyDescent="0.3">
      <c r="A45" s="8"/>
      <c r="C45" s="16"/>
      <c r="D45" s="16"/>
      <c r="E45" s="6"/>
      <c r="F45" s="5"/>
      <c r="H45" s="16"/>
      <c r="I45" s="16"/>
      <c r="J45" s="16"/>
      <c r="K45" s="16"/>
      <c r="L45" s="25"/>
      <c r="M45" s="16"/>
    </row>
    <row r="46" spans="1:14" s="3" customFormat="1" x14ac:dyDescent="0.3">
      <c r="A46" s="28" t="s">
        <v>247</v>
      </c>
      <c r="C46" s="16"/>
      <c r="D46" s="16"/>
      <c r="E46" s="6"/>
      <c r="F46" s="5"/>
      <c r="H46" s="16"/>
      <c r="I46" s="16"/>
      <c r="J46" s="16"/>
      <c r="K46" s="16"/>
      <c r="L46" s="25"/>
      <c r="M46" s="16"/>
    </row>
    <row r="47" spans="1:14" s="3" customFormat="1" x14ac:dyDescent="0.3">
      <c r="A47" s="40" t="s">
        <v>248</v>
      </c>
      <c r="C47" s="42">
        <v>0</v>
      </c>
      <c r="D47" s="16"/>
      <c r="E47" s="11">
        <v>454</v>
      </c>
      <c r="F47" s="34">
        <v>673650000</v>
      </c>
      <c r="G47" s="43"/>
      <c r="H47" s="42">
        <v>0</v>
      </c>
      <c r="I47" s="16"/>
      <c r="J47"/>
      <c r="K47" s="16"/>
      <c r="L47" s="25"/>
      <c r="M47" s="16"/>
      <c r="N47" s="26"/>
    </row>
    <row r="48" spans="1:14" s="3" customFormat="1" x14ac:dyDescent="0.3">
      <c r="A48" s="40" t="s">
        <v>249</v>
      </c>
      <c r="C48" s="16">
        <v>0</v>
      </c>
      <c r="D48" s="16"/>
      <c r="E48" s="11">
        <v>911</v>
      </c>
      <c r="F48" s="5">
        <v>0</v>
      </c>
      <c r="G48" s="26"/>
      <c r="H48" s="16">
        <f>F48/E48*1000</f>
        <v>0</v>
      </c>
      <c r="I48" s="16"/>
      <c r="J48"/>
      <c r="K48" s="16"/>
      <c r="L48" s="25"/>
      <c r="M48" s="16"/>
      <c r="N48" s="26"/>
    </row>
    <row r="49" spans="1:14" s="3" customFormat="1" x14ac:dyDescent="0.3">
      <c r="A49" s="40" t="s">
        <v>250</v>
      </c>
      <c r="C49" s="42">
        <v>0</v>
      </c>
      <c r="D49" s="16"/>
      <c r="E49" s="11">
        <v>254</v>
      </c>
      <c r="F49" s="34">
        <v>323099000</v>
      </c>
      <c r="H49" s="42">
        <v>0</v>
      </c>
      <c r="I49" s="16"/>
      <c r="J49"/>
      <c r="K49" s="16"/>
      <c r="L49" s="25"/>
      <c r="M49" s="16"/>
    </row>
    <row r="50" spans="1:14" s="3" customFormat="1" x14ac:dyDescent="0.3">
      <c r="A50" s="40" t="s">
        <v>251</v>
      </c>
      <c r="C50" s="16">
        <v>0</v>
      </c>
      <c r="D50" s="16"/>
      <c r="E50" s="11">
        <v>8797</v>
      </c>
      <c r="F50" s="5">
        <v>0</v>
      </c>
      <c r="H50" s="16">
        <f>F50/E50</f>
        <v>0</v>
      </c>
      <c r="I50" s="16"/>
      <c r="J50"/>
      <c r="K50" s="16"/>
      <c r="L50" s="25"/>
      <c r="M50" s="16"/>
    </row>
    <row r="51" spans="1:14" s="3" customFormat="1" x14ac:dyDescent="0.3">
      <c r="A51" s="40" t="s">
        <v>252</v>
      </c>
      <c r="C51" s="16">
        <v>0</v>
      </c>
      <c r="D51" s="16"/>
      <c r="E51" s="11">
        <v>666</v>
      </c>
      <c r="F51" s="5">
        <v>0</v>
      </c>
      <c r="H51" s="16">
        <f>F51/E51</f>
        <v>0</v>
      </c>
      <c r="I51" s="16"/>
      <c r="J51"/>
      <c r="K51" s="16"/>
      <c r="L51" s="25"/>
      <c r="M51" s="16"/>
    </row>
    <row r="52" spans="1:14" s="3" customFormat="1" x14ac:dyDescent="0.3">
      <c r="A52" s="40" t="s">
        <v>179</v>
      </c>
      <c r="C52" s="16">
        <v>0</v>
      </c>
      <c r="D52" s="16"/>
      <c r="E52" s="11">
        <v>689</v>
      </c>
      <c r="F52" s="5">
        <v>0</v>
      </c>
      <c r="H52" s="16">
        <f>F52/E52</f>
        <v>0</v>
      </c>
      <c r="I52" s="16"/>
      <c r="J52"/>
      <c r="K52" s="16"/>
      <c r="L52" s="25"/>
      <c r="M52" s="16"/>
    </row>
    <row r="53" spans="1:14" s="3" customFormat="1" x14ac:dyDescent="0.3">
      <c r="C53" s="16">
        <v>0</v>
      </c>
      <c r="D53" s="16"/>
      <c r="E53" s="6"/>
      <c r="F53" s="5"/>
      <c r="H53" s="16"/>
      <c r="I53" s="16"/>
      <c r="J53" s="16"/>
      <c r="K53" s="16"/>
      <c r="L53" s="25"/>
      <c r="M53" s="16"/>
    </row>
    <row r="54" spans="1:14" s="3" customFormat="1" x14ac:dyDescent="0.3">
      <c r="A54" s="44" t="s">
        <v>253</v>
      </c>
      <c r="C54" s="16"/>
      <c r="D54" s="16"/>
      <c r="E54" s="6"/>
      <c r="F54" s="5"/>
      <c r="H54" s="16"/>
      <c r="I54" s="16"/>
      <c r="J54" s="16"/>
      <c r="K54" s="16"/>
      <c r="L54" s="25"/>
      <c r="M54" s="16"/>
    </row>
    <row r="55" spans="1:14" s="3" customFormat="1" x14ac:dyDescent="0.3">
      <c r="A55" t="s">
        <v>96</v>
      </c>
      <c r="C55" s="16">
        <f>H55/L17*100</f>
        <v>0.70027301094749117</v>
      </c>
      <c r="D55" s="16"/>
      <c r="E55" s="11">
        <v>154</v>
      </c>
      <c r="F55" s="5">
        <v>200778000</v>
      </c>
      <c r="H55" s="16">
        <f>F55/E55</f>
        <v>1303753.2467532468</v>
      </c>
      <c r="I55" s="16"/>
      <c r="J55"/>
      <c r="K55" s="16"/>
      <c r="L55" s="25"/>
      <c r="M55" s="16"/>
    </row>
    <row r="56" spans="1:14" s="3" customFormat="1" x14ac:dyDescent="0.3">
      <c r="A56" s="3" t="s">
        <v>183</v>
      </c>
      <c r="C56" s="16">
        <f>H56/L17*100</f>
        <v>0</v>
      </c>
      <c r="D56" s="16"/>
      <c r="E56" s="14">
        <v>104</v>
      </c>
      <c r="F56" s="41">
        <v>256528000</v>
      </c>
      <c r="G56" s="45"/>
      <c r="H56" s="42">
        <v>0</v>
      </c>
      <c r="I56" s="16"/>
      <c r="J56"/>
      <c r="K56" s="16"/>
      <c r="L56" s="25"/>
      <c r="M56" s="16"/>
    </row>
    <row r="57" spans="1:14" s="3" customFormat="1" x14ac:dyDescent="0.3">
      <c r="A57" t="s">
        <v>188</v>
      </c>
      <c r="C57" s="16">
        <f>H57/L17*100</f>
        <v>0</v>
      </c>
      <c r="D57" s="16"/>
      <c r="E57" s="11">
        <v>118</v>
      </c>
      <c r="F57" s="5">
        <v>0</v>
      </c>
      <c r="H57" s="16">
        <f>F57/E57</f>
        <v>0</v>
      </c>
      <c r="I57" s="16"/>
      <c r="J57"/>
      <c r="K57" s="16"/>
      <c r="L57" s="25"/>
      <c r="M57" s="16"/>
    </row>
    <row r="58" spans="1:14" s="3" customFormat="1" x14ac:dyDescent="0.3">
      <c r="A58" t="s">
        <v>192</v>
      </c>
      <c r="C58" s="16">
        <f>H58/L17*100</f>
        <v>0</v>
      </c>
      <c r="D58" s="16"/>
      <c r="E58" s="11">
        <v>212</v>
      </c>
      <c r="F58" s="5">
        <v>0</v>
      </c>
      <c r="H58" s="16">
        <f>F58/E58</f>
        <v>0</v>
      </c>
      <c r="I58" s="16"/>
      <c r="J58"/>
      <c r="K58" s="16"/>
      <c r="L58" s="25"/>
      <c r="M58" s="16"/>
    </row>
    <row r="59" spans="1:14" s="3" customFormat="1" x14ac:dyDescent="0.3">
      <c r="A59" t="s">
        <v>200</v>
      </c>
      <c r="C59" s="16">
        <f>H59/L17*100</f>
        <v>0</v>
      </c>
      <c r="D59" s="16"/>
      <c r="E59" s="11">
        <v>152</v>
      </c>
      <c r="F59" s="5">
        <v>0</v>
      </c>
      <c r="H59" s="16">
        <f>F59/E59</f>
        <v>0</v>
      </c>
      <c r="I59" s="16"/>
      <c r="J59"/>
      <c r="K59" s="16"/>
      <c r="L59" s="25"/>
      <c r="M59" s="16"/>
    </row>
    <row r="60" spans="1:14" s="3" customFormat="1" x14ac:dyDescent="0.3">
      <c r="A60" t="s">
        <v>204</v>
      </c>
      <c r="C60" s="16">
        <f>H60/L17*100</f>
        <v>0</v>
      </c>
      <c r="D60" s="31"/>
      <c r="E60" s="11">
        <v>418</v>
      </c>
      <c r="F60" s="5">
        <v>0</v>
      </c>
      <c r="G60" s="26"/>
      <c r="H60" s="16">
        <f>F60/E60</f>
        <v>0</v>
      </c>
      <c r="I60" s="46"/>
      <c r="J60"/>
      <c r="K60" s="46"/>
      <c r="L60" s="47"/>
      <c r="M60" s="46"/>
      <c r="N60" s="26"/>
    </row>
    <row r="61" spans="1:14" s="3" customFormat="1" x14ac:dyDescent="0.3">
      <c r="A61" t="s">
        <v>208</v>
      </c>
      <c r="C61" s="16">
        <f>H61/L17*100</f>
        <v>0</v>
      </c>
      <c r="D61" s="16"/>
      <c r="E61" s="11">
        <v>284</v>
      </c>
      <c r="F61" s="5">
        <v>0</v>
      </c>
      <c r="H61" s="16">
        <f>F61/E61</f>
        <v>0</v>
      </c>
      <c r="I61" s="16"/>
      <c r="J61"/>
      <c r="K61" s="16"/>
      <c r="L61" s="25"/>
      <c r="M61" s="16"/>
    </row>
    <row r="62" spans="1:14" s="3" customFormat="1" x14ac:dyDescent="0.3">
      <c r="A62" t="s">
        <v>38</v>
      </c>
      <c r="C62" s="48">
        <f>H62/L17*100</f>
        <v>4.0702024014158971</v>
      </c>
      <c r="D62" s="16"/>
      <c r="E62" s="11">
        <v>325</v>
      </c>
      <c r="F62" s="5">
        <v>2462790000</v>
      </c>
      <c r="H62" s="16">
        <f>F62/E62</f>
        <v>7577815.384615385</v>
      </c>
      <c r="I62" s="16"/>
      <c r="J62"/>
      <c r="K62" s="16"/>
      <c r="L62" s="25"/>
      <c r="M62" s="16"/>
    </row>
    <row r="63" spans="1:14" s="3" customFormat="1" x14ac:dyDescent="0.3">
      <c r="A63" t="s">
        <v>42</v>
      </c>
      <c r="C63" s="48">
        <f>H63/L17*100</f>
        <v>12.824800897082634</v>
      </c>
      <c r="D63" s="16"/>
      <c r="E63" s="11">
        <v>98</v>
      </c>
      <c r="F63" s="5">
        <v>2339940000</v>
      </c>
      <c r="H63" s="16">
        <f t="shared" ref="H63:H85" si="0">F63/E63</f>
        <v>23876938.775510203</v>
      </c>
      <c r="I63" s="16"/>
      <c r="J63"/>
      <c r="K63" s="16"/>
      <c r="L63" s="25"/>
      <c r="M63" s="16"/>
    </row>
    <row r="64" spans="1:14" s="3" customFormat="1" x14ac:dyDescent="0.3">
      <c r="A64" t="s">
        <v>50</v>
      </c>
      <c r="C64" s="48">
        <f>H64/L17*100</f>
        <v>1.4075716917470187</v>
      </c>
      <c r="D64" s="16"/>
      <c r="E64" s="11">
        <v>392</v>
      </c>
      <c r="F64" s="5">
        <v>1027270000</v>
      </c>
      <c r="H64" s="16">
        <f t="shared" si="0"/>
        <v>2620586.7346938774</v>
      </c>
      <c r="I64" s="16"/>
      <c r="J64"/>
      <c r="K64" s="16"/>
      <c r="L64" s="25"/>
      <c r="M64" s="16"/>
    </row>
    <row r="65" spans="1:13" s="3" customFormat="1" x14ac:dyDescent="0.3">
      <c r="A65" t="s">
        <v>58</v>
      </c>
      <c r="C65" s="48">
        <f>H65/L17*100</f>
        <v>1.112691343422177</v>
      </c>
      <c r="D65" s="16"/>
      <c r="E65" s="11">
        <v>277</v>
      </c>
      <c r="F65" s="5">
        <v>573829000</v>
      </c>
      <c r="H65" s="16">
        <f t="shared" si="0"/>
        <v>2071584.8375451264</v>
      </c>
      <c r="I65" s="16"/>
      <c r="J65"/>
      <c r="K65" s="16"/>
      <c r="L65" s="25"/>
      <c r="M65" s="16"/>
    </row>
    <row r="66" spans="1:13" s="3" customFormat="1" x14ac:dyDescent="0.3">
      <c r="A66" t="s">
        <v>62</v>
      </c>
      <c r="C66" s="48">
        <f>H66/L17*100</f>
        <v>2.4542143449552452</v>
      </c>
      <c r="D66" s="5"/>
      <c r="E66" s="11">
        <v>113</v>
      </c>
      <c r="F66" s="5">
        <v>516320000</v>
      </c>
      <c r="H66" s="16">
        <f t="shared" si="0"/>
        <v>4569203.5398230087</v>
      </c>
      <c r="I66" s="5"/>
      <c r="J66"/>
      <c r="K66" s="5"/>
      <c r="L66" s="6"/>
      <c r="M66" s="5"/>
    </row>
    <row r="67" spans="1:13" s="3" customFormat="1" x14ac:dyDescent="0.3">
      <c r="A67" t="s">
        <v>66</v>
      </c>
      <c r="C67" s="48">
        <f>H67/L17*100</f>
        <v>0.78090913224745473</v>
      </c>
      <c r="D67" s="5"/>
      <c r="E67" s="11">
        <v>258</v>
      </c>
      <c r="F67" s="5">
        <v>375101000</v>
      </c>
      <c r="H67" s="16">
        <f t="shared" si="0"/>
        <v>1453879.8449612404</v>
      </c>
      <c r="I67" s="5"/>
      <c r="J67"/>
      <c r="K67" s="5"/>
      <c r="L67" s="6"/>
      <c r="M67" s="5"/>
    </row>
    <row r="68" spans="1:13" s="3" customFormat="1" x14ac:dyDescent="0.3">
      <c r="A68" t="s">
        <v>72</v>
      </c>
      <c r="C68" s="48">
        <f>H68/L17*100</f>
        <v>0.39670360963152418</v>
      </c>
      <c r="D68" s="5"/>
      <c r="E68" s="11">
        <f>(643+367)/2</f>
        <v>505</v>
      </c>
      <c r="F68" s="5">
        <v>372980000</v>
      </c>
      <c r="H68" s="16">
        <f t="shared" si="0"/>
        <v>738574.25742574257</v>
      </c>
      <c r="I68" s="5"/>
      <c r="J68"/>
      <c r="K68" s="5"/>
      <c r="L68" s="6"/>
      <c r="M68" s="5"/>
    </row>
    <row r="69" spans="1:13" s="3" customFormat="1" x14ac:dyDescent="0.3">
      <c r="A69" t="s">
        <v>76</v>
      </c>
      <c r="C69" s="48">
        <f>H69/L17*100</f>
        <v>0.69913524630629464</v>
      </c>
      <c r="D69" s="5"/>
      <c r="E69" s="11">
        <v>263</v>
      </c>
      <c r="F69" s="5">
        <v>342330000</v>
      </c>
      <c r="H69" s="16">
        <f t="shared" si="0"/>
        <v>1301634.9809885931</v>
      </c>
      <c r="I69" s="5"/>
      <c r="J69"/>
      <c r="K69" s="5"/>
      <c r="L69" s="6"/>
      <c r="M69" s="5"/>
    </row>
    <row r="70" spans="1:13" s="3" customFormat="1" x14ac:dyDescent="0.3">
      <c r="A70" t="s">
        <v>80</v>
      </c>
      <c r="C70" s="48">
        <f>H70/L17*100</f>
        <v>2.4956987727210365</v>
      </c>
      <c r="D70" s="5"/>
      <c r="E70" s="11">
        <v>73</v>
      </c>
      <c r="F70" s="5">
        <v>339190000</v>
      </c>
      <c r="H70" s="16">
        <f t="shared" si="0"/>
        <v>4646438.3561643837</v>
      </c>
      <c r="I70" s="5"/>
      <c r="J70"/>
      <c r="K70" s="5"/>
      <c r="L70" s="6"/>
      <c r="M70" s="5"/>
    </row>
    <row r="71" spans="1:13" s="3" customFormat="1" x14ac:dyDescent="0.3">
      <c r="A71" t="s">
        <v>84</v>
      </c>
      <c r="C71" s="48">
        <f>H71/L17*100</f>
        <v>1.0584882763018455</v>
      </c>
      <c r="D71" s="5"/>
      <c r="E71" s="11">
        <v>164</v>
      </c>
      <c r="F71" s="5">
        <v>323190000</v>
      </c>
      <c r="H71" s="16">
        <f t="shared" si="0"/>
        <v>1970670.7317073171</v>
      </c>
      <c r="I71" s="5"/>
      <c r="J71"/>
      <c r="K71" s="5"/>
      <c r="L71" s="6"/>
      <c r="M71" s="5"/>
    </row>
    <row r="72" spans="1:13" x14ac:dyDescent="0.3">
      <c r="A72" t="s">
        <v>88</v>
      </c>
      <c r="C72" s="48">
        <f>H72/L17*100</f>
        <v>1.7701862544001932</v>
      </c>
      <c r="E72" s="11">
        <v>95</v>
      </c>
      <c r="F72">
        <v>313091000</v>
      </c>
      <c r="H72" s="16">
        <f t="shared" si="0"/>
        <v>3295694.7368421052</v>
      </c>
    </row>
    <row r="73" spans="1:13" x14ac:dyDescent="0.3">
      <c r="A73" t="s">
        <v>92</v>
      </c>
      <c r="C73" s="48">
        <f>H73/L17*100</f>
        <v>0.65937917282868252</v>
      </c>
      <c r="E73" s="11">
        <v>178</v>
      </c>
      <c r="F73">
        <v>218516000</v>
      </c>
      <c r="H73" s="16">
        <f t="shared" si="0"/>
        <v>1227617.9775280899</v>
      </c>
    </row>
    <row r="74" spans="1:13" x14ac:dyDescent="0.3">
      <c r="A74" t="s">
        <v>96</v>
      </c>
      <c r="C74" s="48">
        <f>H74/L17*100</f>
        <v>0.70027301094749117</v>
      </c>
      <c r="E74" s="11">
        <v>154</v>
      </c>
      <c r="F74">
        <v>200778000</v>
      </c>
      <c r="H74" s="16">
        <f t="shared" si="0"/>
        <v>1303753.2467532468</v>
      </c>
    </row>
    <row r="75" spans="1:13" x14ac:dyDescent="0.3">
      <c r="A75" t="s">
        <v>100</v>
      </c>
      <c r="C75" s="48">
        <f>H75/L17*100</f>
        <v>0.29199657395145168</v>
      </c>
      <c r="E75" s="11">
        <v>346</v>
      </c>
      <c r="F75">
        <v>188097000</v>
      </c>
      <c r="H75" s="16">
        <f t="shared" si="0"/>
        <v>543632.94797687861</v>
      </c>
    </row>
    <row r="76" spans="1:13" x14ac:dyDescent="0.3">
      <c r="A76" t="s">
        <v>104</v>
      </c>
      <c r="C76" s="48">
        <f>H76/L17*100</f>
        <v>0.25007599689248511</v>
      </c>
      <c r="E76" s="11">
        <v>389</v>
      </c>
      <c r="F76">
        <v>181113000</v>
      </c>
      <c r="H76" s="16">
        <f t="shared" si="0"/>
        <v>465586.11825192801</v>
      </c>
    </row>
    <row r="77" spans="1:13" x14ac:dyDescent="0.3">
      <c r="A77" t="s">
        <v>108</v>
      </c>
      <c r="C77" s="48">
        <f>H77/L17*100</f>
        <v>0.18761974660096084</v>
      </c>
      <c r="E77" s="11">
        <v>421</v>
      </c>
      <c r="F77">
        <v>147058000</v>
      </c>
      <c r="H77" s="16">
        <f t="shared" si="0"/>
        <v>349306.41330166272</v>
      </c>
    </row>
    <row r="78" spans="1:13" x14ac:dyDescent="0.3">
      <c r="A78" t="s">
        <v>112</v>
      </c>
      <c r="C78" s="48">
        <f>H78/L17*100</f>
        <v>0.33011355606982085</v>
      </c>
      <c r="E78" s="11">
        <v>239</v>
      </c>
      <c r="F78">
        <v>146889000</v>
      </c>
      <c r="H78" s="16">
        <f t="shared" si="0"/>
        <v>614598.32635983266</v>
      </c>
    </row>
    <row r="79" spans="1:13" x14ac:dyDescent="0.3">
      <c r="A79" t="s">
        <v>116</v>
      </c>
      <c r="C79" s="48">
        <f>H79/L17*100</f>
        <v>0.19512811167718053</v>
      </c>
      <c r="E79" s="11">
        <v>368</v>
      </c>
      <c r="F79">
        <v>133689000</v>
      </c>
      <c r="H79" s="16">
        <f t="shared" si="0"/>
        <v>363285.32608695654</v>
      </c>
    </row>
    <row r="80" spans="1:13" x14ac:dyDescent="0.3">
      <c r="A80" t="s">
        <v>120</v>
      </c>
      <c r="C80" s="48">
        <f>H80/L17*100</f>
        <v>0.34607715850584769</v>
      </c>
      <c r="E80" s="11">
        <v>163</v>
      </c>
      <c r="F80">
        <v>105024000</v>
      </c>
      <c r="H80" s="16">
        <f t="shared" si="0"/>
        <v>644319.01840490801</v>
      </c>
    </row>
    <row r="81" spans="1:8" x14ac:dyDescent="0.3">
      <c r="A81" t="s">
        <v>124</v>
      </c>
      <c r="C81" s="48">
        <f>H81/L17*100</f>
        <v>0.36503088902123149</v>
      </c>
      <c r="E81" s="11">
        <v>150</v>
      </c>
      <c r="F81">
        <v>101941000</v>
      </c>
      <c r="H81" s="16">
        <f t="shared" si="0"/>
        <v>679606.66666666663</v>
      </c>
    </row>
    <row r="82" spans="1:8" x14ac:dyDescent="0.3">
      <c r="A82" t="s">
        <v>128</v>
      </c>
      <c r="C82" s="48">
        <f>H82/L17*100</f>
        <v>0.35243164232906493</v>
      </c>
      <c r="E82" s="11">
        <v>147</v>
      </c>
      <c r="F82">
        <v>96454000</v>
      </c>
      <c r="H82" s="16">
        <f t="shared" si="0"/>
        <v>656149.65986394556</v>
      </c>
    </row>
    <row r="83" spans="1:8" x14ac:dyDescent="0.3">
      <c r="A83" t="s">
        <v>132</v>
      </c>
      <c r="C83" s="48">
        <f>H83/L17*100</f>
        <v>0.162488485805103</v>
      </c>
      <c r="E83" s="11">
        <v>313</v>
      </c>
      <c r="F83">
        <v>94688000</v>
      </c>
      <c r="H83" s="16">
        <f t="shared" si="0"/>
        <v>302517.57188498403</v>
      </c>
    </row>
    <row r="84" spans="1:8" x14ac:dyDescent="0.3">
      <c r="A84" t="s">
        <v>136</v>
      </c>
      <c r="C84" s="48">
        <f>H84/L17*100</f>
        <v>0.51574840634440045</v>
      </c>
      <c r="E84" s="11">
        <v>86</v>
      </c>
      <c r="F84">
        <v>82578000</v>
      </c>
      <c r="H84" s="16">
        <f t="shared" si="0"/>
        <v>960209.30232558143</v>
      </c>
    </row>
    <row r="85" spans="1:8" x14ac:dyDescent="0.3">
      <c r="A85" t="s">
        <v>140</v>
      </c>
      <c r="C85" s="48">
        <f>H85/L17*100</f>
        <v>9.3202933845978275E-2</v>
      </c>
      <c r="E85" s="11">
        <v>323</v>
      </c>
      <c r="F85">
        <v>56048000</v>
      </c>
      <c r="H85" s="16">
        <f t="shared" si="0"/>
        <v>173523.21981424149</v>
      </c>
    </row>
    <row r="86" spans="1:8" x14ac:dyDescent="0.3">
      <c r="A86" t="s">
        <v>254</v>
      </c>
      <c r="C86" s="49">
        <f>SUM(C55:C85)</f>
        <v>34.22044066599851</v>
      </c>
    </row>
    <row r="87" spans="1:8" x14ac:dyDescent="0.3">
      <c r="C87" s="49"/>
    </row>
    <row r="88" spans="1:8" x14ac:dyDescent="0.3">
      <c r="C88" s="49"/>
      <c r="F88">
        <f>SUM(F8:F85)</f>
        <v>124901569000</v>
      </c>
      <c r="G88" t="s">
        <v>224</v>
      </c>
      <c r="H88" s="50">
        <f>SUM(H8:H85)</f>
        <v>186177851.54810235</v>
      </c>
    </row>
    <row r="89" spans="1:8" x14ac:dyDescent="0.3">
      <c r="A89" s="3"/>
      <c r="B89" s="4" t="s">
        <v>259</v>
      </c>
    </row>
    <row r="90" spans="1:8" x14ac:dyDescent="0.3">
      <c r="A90" s="3"/>
    </row>
    <row r="91" spans="1:8" x14ac:dyDescent="0.3">
      <c r="A91" s="3"/>
      <c r="C91" s="51">
        <f>SUM(C86,C53,C44,C16)</f>
        <v>100</v>
      </c>
    </row>
    <row r="92" spans="1:8" x14ac:dyDescent="0.3">
      <c r="A92" s="3"/>
    </row>
    <row r="93" spans="1:8" x14ac:dyDescent="0.3">
      <c r="A93" s="3"/>
    </row>
    <row r="94" spans="1:8" x14ac:dyDescent="0.3">
      <c r="A94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workbookViewId="0">
      <selection activeCell="H64" sqref="H64"/>
    </sheetView>
  </sheetViews>
  <sheetFormatPr defaultColWidth="8.77734375" defaultRowHeight="14.4" x14ac:dyDescent="0.3"/>
  <cols>
    <col min="6" max="6" width="13.6640625" bestFit="1" customWidth="1"/>
    <col min="8" max="8" width="16.109375" customWidth="1"/>
    <col min="12" max="12" width="20.44140625" customWidth="1"/>
  </cols>
  <sheetData>
    <row r="1" spans="1:14" s="3" customFormat="1" x14ac:dyDescent="0.3">
      <c r="C1" s="7" t="s">
        <v>211</v>
      </c>
      <c r="D1" s="5"/>
      <c r="E1" s="6"/>
      <c r="F1" s="7" t="s">
        <v>212</v>
      </c>
      <c r="G1" s="8"/>
      <c r="H1" s="7" t="s">
        <v>260</v>
      </c>
      <c r="I1" s="5"/>
      <c r="J1" s="5"/>
      <c r="K1" s="5"/>
      <c r="L1" s="6"/>
      <c r="M1" s="5"/>
    </row>
    <row r="2" spans="1:14" s="3" customFormat="1" x14ac:dyDescent="0.3">
      <c r="C2" s="7"/>
      <c r="D2" s="5"/>
      <c r="E2" s="6"/>
      <c r="F2" s="7"/>
      <c r="G2" s="8"/>
      <c r="H2" s="7"/>
      <c r="I2" s="5"/>
      <c r="J2" s="5"/>
      <c r="K2" s="5"/>
      <c r="L2" s="6"/>
      <c r="M2" s="5"/>
    </row>
    <row r="3" spans="1:14" s="3" customFormat="1" x14ac:dyDescent="0.3">
      <c r="A3" s="9" t="s">
        <v>257</v>
      </c>
      <c r="B3" s="8"/>
      <c r="C3" s="10" t="s">
        <v>214</v>
      </c>
      <c r="D3"/>
      <c r="E3" s="11" t="s">
        <v>215</v>
      </c>
      <c r="F3" s="10" t="s">
        <v>214</v>
      </c>
      <c r="G3"/>
      <c r="H3" s="10" t="s">
        <v>214</v>
      </c>
      <c r="I3"/>
      <c r="J3"/>
      <c r="K3"/>
      <c r="L3"/>
      <c r="M3"/>
      <c r="N3"/>
    </row>
    <row r="4" spans="1:14" s="3" customFormat="1" x14ac:dyDescent="0.3">
      <c r="C4" s="5"/>
      <c r="D4"/>
      <c r="E4" s="6"/>
      <c r="F4" s="5"/>
      <c r="G4"/>
      <c r="H4" s="5"/>
      <c r="I4"/>
      <c r="J4"/>
      <c r="K4"/>
      <c r="L4"/>
      <c r="M4"/>
      <c r="N4"/>
    </row>
    <row r="5" spans="1:14" s="3" customFormat="1" x14ac:dyDescent="0.3">
      <c r="A5" s="8" t="s">
        <v>216</v>
      </c>
      <c r="C5" s="5"/>
      <c r="D5"/>
      <c r="E5" s="6"/>
      <c r="F5" s="5"/>
      <c r="G5"/>
      <c r="H5" s="5"/>
      <c r="I5"/>
      <c r="J5"/>
      <c r="K5"/>
      <c r="L5"/>
      <c r="M5"/>
      <c r="N5"/>
    </row>
    <row r="6" spans="1:14" s="3" customFormat="1" x14ac:dyDescent="0.3">
      <c r="A6" s="18" t="s">
        <v>217</v>
      </c>
      <c r="C6" s="5">
        <f>H6/L15*100</f>
        <v>3.6790003040258118E-2</v>
      </c>
      <c r="D6"/>
      <c r="E6" s="14">
        <v>1436</v>
      </c>
      <c r="F6" s="15">
        <v>107280000</v>
      </c>
      <c r="G6"/>
      <c r="H6" s="16">
        <f>(F6/E6)</f>
        <v>74707.520891364897</v>
      </c>
      <c r="I6"/>
      <c r="J6"/>
      <c r="K6"/>
      <c r="L6"/>
      <c r="M6"/>
      <c r="N6"/>
    </row>
    <row r="7" spans="1:14" s="3" customFormat="1" x14ac:dyDescent="0.3">
      <c r="A7" s="18" t="s">
        <v>46</v>
      </c>
      <c r="C7" s="16">
        <f>H7/L15*100</f>
        <v>8.726813834415303</v>
      </c>
      <c r="D7"/>
      <c r="E7" s="14">
        <v>925</v>
      </c>
      <c r="F7">
        <v>16392000000</v>
      </c>
      <c r="G7"/>
      <c r="H7" s="52">
        <f>F7/E7</f>
        <v>17721081.081081081</v>
      </c>
      <c r="I7"/>
      <c r="J7"/>
      <c r="K7"/>
      <c r="L7"/>
      <c r="M7"/>
      <c r="N7"/>
    </row>
    <row r="8" spans="1:14" s="3" customFormat="1" x14ac:dyDescent="0.3">
      <c r="A8" s="18" t="s">
        <v>218</v>
      </c>
      <c r="C8" s="16">
        <f>H8/L15*100</f>
        <v>0.36062443372832659</v>
      </c>
      <c r="D8"/>
      <c r="E8" s="14">
        <v>1156</v>
      </c>
      <c r="F8" s="15">
        <v>846540000</v>
      </c>
      <c r="G8"/>
      <c r="H8" s="16">
        <f>F8/E8</f>
        <v>732301.03806228377</v>
      </c>
      <c r="I8"/>
      <c r="J8"/>
      <c r="K8"/>
      <c r="L8"/>
      <c r="M8"/>
      <c r="N8"/>
    </row>
    <row r="9" spans="1:14" s="3" customFormat="1" x14ac:dyDescent="0.3">
      <c r="A9" s="18" t="s">
        <v>219</v>
      </c>
      <c r="C9" s="16">
        <f>H9/L15*100</f>
        <v>0.28545586912215248</v>
      </c>
      <c r="D9"/>
      <c r="E9" s="14">
        <v>2266</v>
      </c>
      <c r="F9" s="53">
        <v>1313510000</v>
      </c>
      <c r="G9"/>
      <c r="H9" s="16">
        <f>F9/E9</f>
        <v>579660.19417475723</v>
      </c>
      <c r="I9"/>
      <c r="J9"/>
      <c r="K9"/>
      <c r="L9"/>
      <c r="M9"/>
      <c r="N9"/>
    </row>
    <row r="10" spans="1:14" s="3" customFormat="1" x14ac:dyDescent="0.3">
      <c r="A10" s="18" t="s">
        <v>220</v>
      </c>
      <c r="C10" s="16">
        <f>H10/L15*100</f>
        <v>31.088927824554887</v>
      </c>
      <c r="D10"/>
      <c r="E10" s="14">
        <v>937</v>
      </c>
      <c r="F10" s="15">
        <f>62234000000*0.9505</f>
        <v>59153417000</v>
      </c>
      <c r="G10"/>
      <c r="H10" s="16">
        <f>F10/E10</f>
        <v>63130647.81216649</v>
      </c>
      <c r="I10"/>
      <c r="J10"/>
      <c r="K10"/>
      <c r="L10"/>
      <c r="M10"/>
      <c r="N10"/>
    </row>
    <row r="11" spans="1:14" s="3" customFormat="1" x14ac:dyDescent="0.3">
      <c r="A11" s="13" t="s">
        <v>221</v>
      </c>
      <c r="C11" s="16">
        <f>H11/L15*100</f>
        <v>0</v>
      </c>
      <c r="D11"/>
      <c r="E11" s="14">
        <v>656</v>
      </c>
      <c r="F11" s="34">
        <v>50832000</v>
      </c>
      <c r="G11"/>
      <c r="H11" s="16">
        <v>0</v>
      </c>
      <c r="I11"/>
      <c r="J11"/>
      <c r="K11"/>
      <c r="L11"/>
      <c r="M11"/>
      <c r="N11"/>
    </row>
    <row r="12" spans="1:14" s="3" customFormat="1" x14ac:dyDescent="0.3">
      <c r="A12" s="18" t="s">
        <v>30</v>
      </c>
      <c r="C12" s="20">
        <f>(H12/L15)*100</f>
        <v>20.112331831597469</v>
      </c>
      <c r="D12"/>
      <c r="E12" s="14">
        <v>380</v>
      </c>
      <c r="F12" s="21">
        <v>15519600000</v>
      </c>
      <c r="G12"/>
      <c r="H12" s="22">
        <f>F12/E12</f>
        <v>40841052.631578945</v>
      </c>
      <c r="I12"/>
      <c r="J12"/>
      <c r="K12"/>
      <c r="L12"/>
      <c r="M12"/>
      <c r="N12"/>
    </row>
    <row r="13" spans="1:14" s="3" customFormat="1" x14ac:dyDescent="0.3">
      <c r="A13" s="13" t="s">
        <v>222</v>
      </c>
      <c r="C13" s="16">
        <f>H13/L15*100</f>
        <v>0</v>
      </c>
      <c r="D13"/>
      <c r="E13" s="14">
        <v>360</v>
      </c>
      <c r="F13" s="34">
        <v>38356000</v>
      </c>
      <c r="G13"/>
      <c r="H13" s="16">
        <v>0</v>
      </c>
      <c r="I13"/>
      <c r="J13"/>
      <c r="K13"/>
      <c r="L13"/>
      <c r="M13"/>
      <c r="N13"/>
    </row>
    <row r="14" spans="1:14" s="3" customFormat="1" ht="15" thickBot="1" x14ac:dyDescent="0.35">
      <c r="A14" s="8" t="s">
        <v>223</v>
      </c>
      <c r="C14" s="23">
        <f>SUM(C6:C13)</f>
        <v>60.6109437964584</v>
      </c>
      <c r="D14" s="24"/>
      <c r="E14" s="6"/>
      <c r="F14" s="5"/>
      <c r="G14"/>
      <c r="H14" s="16"/>
      <c r="I14" s="16"/>
      <c r="J14" s="16"/>
      <c r="K14" s="16"/>
      <c r="L14" s="25"/>
      <c r="M14" s="16"/>
      <c r="N14" s="26"/>
    </row>
    <row r="15" spans="1:14" s="3" customFormat="1" ht="15" thickBot="1" x14ac:dyDescent="0.35">
      <c r="A15" s="8"/>
      <c r="C15" s="16"/>
      <c r="D15" s="16"/>
      <c r="E15" s="6"/>
      <c r="F15" s="5"/>
      <c r="H15" s="16"/>
      <c r="I15" s="16"/>
      <c r="J15" s="16"/>
      <c r="K15" s="12" t="s">
        <v>255</v>
      </c>
      <c r="L15" s="27">
        <f>SUM(H6:H60)</f>
        <v>203064731.49680054</v>
      </c>
      <c r="M15" s="16"/>
      <c r="N15" s="26"/>
    </row>
    <row r="16" spans="1:14" s="3" customFormat="1" x14ac:dyDescent="0.3">
      <c r="A16" s="28" t="s">
        <v>225</v>
      </c>
      <c r="C16" s="16"/>
      <c r="D16" s="16"/>
      <c r="E16" s="6"/>
      <c r="F16" s="5"/>
      <c r="G16" s="26"/>
      <c r="H16" s="16"/>
      <c r="I16" s="16"/>
      <c r="J16" s="16"/>
      <c r="K16" s="16"/>
      <c r="L16" s="25"/>
      <c r="M16" s="16"/>
      <c r="N16" s="26"/>
    </row>
    <row r="17" spans="1:14" s="3" customFormat="1" x14ac:dyDescent="0.3">
      <c r="A17" s="18" t="s">
        <v>22</v>
      </c>
      <c r="C17" s="16">
        <f>H17/L15*100</f>
        <v>22.7703962805206</v>
      </c>
      <c r="D17" s="16"/>
      <c r="E17" s="29">
        <v>1475</v>
      </c>
      <c r="F17" s="30">
        <v>68202000000</v>
      </c>
      <c r="G17" s="26"/>
      <c r="H17" s="16">
        <f>F17/E17</f>
        <v>46238644.06779661</v>
      </c>
      <c r="I17" s="16"/>
      <c r="J17" s="16"/>
      <c r="K17" s="16"/>
      <c r="L17" s="25"/>
      <c r="M17" s="16"/>
      <c r="N17" s="26"/>
    </row>
    <row r="18" spans="1:14" s="3" customFormat="1" x14ac:dyDescent="0.3">
      <c r="A18" s="18" t="s">
        <v>34</v>
      </c>
      <c r="C18" s="16">
        <f>H18/L15*100</f>
        <v>6.7732391182249874</v>
      </c>
      <c r="D18" s="16"/>
      <c r="E18" s="11">
        <v>468</v>
      </c>
      <c r="F18">
        <v>6436900000</v>
      </c>
      <c r="G18" s="26"/>
      <c r="H18" s="16">
        <f>F18/E18</f>
        <v>13754059.82905983</v>
      </c>
      <c r="I18" s="16"/>
      <c r="J18" s="16"/>
      <c r="K18" s="16"/>
      <c r="L18" s="25"/>
      <c r="M18" s="16"/>
      <c r="N18" s="26"/>
    </row>
    <row r="19" spans="1:14" s="3" customFormat="1" x14ac:dyDescent="0.3">
      <c r="A19" s="13" t="s">
        <v>226</v>
      </c>
      <c r="C19" s="16">
        <f>H19/L15*100</f>
        <v>0</v>
      </c>
      <c r="D19" s="31"/>
      <c r="E19" s="29">
        <v>2363</v>
      </c>
      <c r="F19" s="6">
        <v>0</v>
      </c>
      <c r="G19" s="26"/>
      <c r="H19" s="16">
        <v>0</v>
      </c>
      <c r="I19" s="16"/>
      <c r="J19" s="16"/>
      <c r="K19" s="16"/>
      <c r="L19" s="25"/>
      <c r="M19" s="16"/>
      <c r="N19" s="26"/>
    </row>
    <row r="20" spans="1:14" s="3" customFormat="1" x14ac:dyDescent="0.3">
      <c r="A20" s="18" t="s">
        <v>227</v>
      </c>
      <c r="C20" s="16">
        <f>H20/L15*100</f>
        <v>2.5250951270345743</v>
      </c>
      <c r="D20" s="16"/>
      <c r="E20" s="29">
        <v>644</v>
      </c>
      <c r="F20">
        <v>3302160000</v>
      </c>
      <c r="G20" s="26"/>
      <c r="H20" s="16">
        <f>F20/E20</f>
        <v>5127577.6397515526</v>
      </c>
      <c r="I20" s="16"/>
      <c r="J20" s="16"/>
      <c r="K20" s="16"/>
      <c r="L20" s="25"/>
      <c r="M20" s="16"/>
      <c r="N20" s="26"/>
    </row>
    <row r="21" spans="1:14" s="3" customFormat="1" x14ac:dyDescent="0.3">
      <c r="A21" s="18" t="s">
        <v>228</v>
      </c>
      <c r="C21" s="16">
        <f>H21/L15*100</f>
        <v>0.40270848974355161</v>
      </c>
      <c r="D21" s="16"/>
      <c r="E21" s="29">
        <v>589</v>
      </c>
      <c r="F21" s="5">
        <v>481660000</v>
      </c>
      <c r="G21" s="26"/>
      <c r="H21" s="16">
        <f>F21/E21</f>
        <v>817758.91341256362</v>
      </c>
      <c r="I21" s="16"/>
      <c r="J21" s="16"/>
      <c r="K21" s="16"/>
      <c r="L21" s="25"/>
      <c r="M21" s="16"/>
      <c r="N21" s="26"/>
    </row>
    <row r="22" spans="1:14" s="3" customFormat="1" x14ac:dyDescent="0.3">
      <c r="A22" s="35" t="s">
        <v>229</v>
      </c>
      <c r="B22" s="36"/>
      <c r="C22" s="42">
        <f>H22/L15*100</f>
        <v>0</v>
      </c>
      <c r="D22" s="16"/>
      <c r="E22" s="29">
        <v>3224</v>
      </c>
      <c r="F22" s="41">
        <v>10975800000</v>
      </c>
      <c r="G22" s="26"/>
      <c r="H22" s="42">
        <v>0</v>
      </c>
      <c r="I22" s="16"/>
      <c r="J22" s="16"/>
      <c r="K22" s="16"/>
      <c r="L22" s="25"/>
      <c r="M22" s="16"/>
      <c r="N22" s="26"/>
    </row>
    <row r="23" spans="1:14" s="3" customFormat="1" x14ac:dyDescent="0.3">
      <c r="A23" s="13" t="s">
        <v>230</v>
      </c>
      <c r="C23" s="42">
        <v>0</v>
      </c>
      <c r="D23" s="16"/>
      <c r="E23" s="29">
        <v>2090</v>
      </c>
      <c r="F23" s="41">
        <v>1690430000</v>
      </c>
      <c r="G23" s="26"/>
      <c r="H23" s="42">
        <v>0</v>
      </c>
      <c r="I23" s="16"/>
      <c r="J23" s="16"/>
      <c r="K23" s="16"/>
      <c r="L23" s="25"/>
      <c r="M23" s="16"/>
      <c r="N23" s="26"/>
    </row>
    <row r="24" spans="1:14" s="39" customFormat="1" x14ac:dyDescent="0.3">
      <c r="A24" s="36" t="s">
        <v>231</v>
      </c>
      <c r="B24" s="37"/>
      <c r="C24" s="42">
        <v>0</v>
      </c>
      <c r="D24" s="16"/>
      <c r="E24" s="11">
        <v>479</v>
      </c>
      <c r="F24" s="34">
        <v>44175000</v>
      </c>
      <c r="G24" s="38"/>
      <c r="H24" s="42">
        <v>0</v>
      </c>
      <c r="I24" s="16"/>
      <c r="J24" s="16"/>
      <c r="K24" s="16"/>
      <c r="L24" s="25"/>
      <c r="M24" s="16"/>
      <c r="N24" s="38"/>
    </row>
    <row r="25" spans="1:14" s="3" customFormat="1" x14ac:dyDescent="0.3">
      <c r="A25" s="40" t="s">
        <v>232</v>
      </c>
      <c r="C25" s="5">
        <v>0</v>
      </c>
      <c r="D25" s="16"/>
      <c r="E25" s="11">
        <v>698</v>
      </c>
      <c r="F25" s="5">
        <v>0</v>
      </c>
      <c r="G25" s="26"/>
      <c r="H25" s="5">
        <v>0</v>
      </c>
      <c r="I25" s="16"/>
      <c r="J25" s="16"/>
      <c r="K25" s="16"/>
      <c r="L25" s="25"/>
      <c r="M25" s="16"/>
      <c r="N25" s="26"/>
    </row>
    <row r="26" spans="1:14" s="3" customFormat="1" x14ac:dyDescent="0.3">
      <c r="A26" s="40" t="s">
        <v>233</v>
      </c>
      <c r="C26" s="54">
        <f>H26/L15*100</f>
        <v>0</v>
      </c>
      <c r="D26" s="16"/>
      <c r="E26" s="11">
        <v>423</v>
      </c>
      <c r="F26" s="5">
        <v>0</v>
      </c>
      <c r="G26" s="26"/>
      <c r="H26" s="54"/>
      <c r="I26" s="16"/>
      <c r="J26" s="16"/>
      <c r="K26" s="16"/>
      <c r="L26" s="25"/>
      <c r="M26" s="16"/>
      <c r="N26" s="26"/>
    </row>
    <row r="27" spans="1:14" s="3" customFormat="1" x14ac:dyDescent="0.3">
      <c r="A27" s="13" t="s">
        <v>234</v>
      </c>
      <c r="C27" s="54">
        <v>0</v>
      </c>
      <c r="D27" s="16"/>
      <c r="E27" s="29">
        <v>741</v>
      </c>
      <c r="F27" s="15">
        <v>0</v>
      </c>
      <c r="G27" s="26"/>
      <c r="H27" s="16">
        <v>0</v>
      </c>
      <c r="I27" s="16"/>
      <c r="J27" s="16"/>
      <c r="K27" s="16"/>
      <c r="L27" s="25"/>
      <c r="M27" s="16"/>
      <c r="N27" s="26"/>
    </row>
    <row r="28" spans="1:14" s="3" customFormat="1" x14ac:dyDescent="0.3">
      <c r="A28" s="13" t="s">
        <v>235</v>
      </c>
      <c r="C28" s="42">
        <v>0</v>
      </c>
      <c r="D28" s="16"/>
      <c r="E28" s="29">
        <v>587</v>
      </c>
      <c r="F28" s="41">
        <v>179426000</v>
      </c>
      <c r="G28" s="26"/>
      <c r="H28" s="42">
        <v>0</v>
      </c>
      <c r="I28" s="16"/>
      <c r="J28" s="16"/>
      <c r="K28" s="16"/>
      <c r="L28" s="25"/>
      <c r="M28" s="16"/>
      <c r="N28" s="26"/>
    </row>
    <row r="29" spans="1:14" s="3" customFormat="1" x14ac:dyDescent="0.3">
      <c r="A29" s="18" t="s">
        <v>26</v>
      </c>
      <c r="C29" s="16">
        <f>H29/L15*100</f>
        <v>1.7239145735433412</v>
      </c>
      <c r="D29" s="16"/>
      <c r="E29" s="29">
        <v>880</v>
      </c>
      <c r="F29" s="15">
        <f>62234000000*0.0495</f>
        <v>3080583000</v>
      </c>
      <c r="G29" s="26"/>
      <c r="H29" s="16">
        <f>F29/E29</f>
        <v>3500662.5</v>
      </c>
      <c r="I29" s="16"/>
      <c r="J29" s="16"/>
      <c r="K29" s="16"/>
      <c r="L29" s="25"/>
      <c r="M29" s="16"/>
    </row>
    <row r="30" spans="1:14" s="3" customFormat="1" x14ac:dyDescent="0.3">
      <c r="A30" s="18" t="s">
        <v>156</v>
      </c>
      <c r="C30" s="16">
        <f>H30/L15*100</f>
        <v>0.615801759989963</v>
      </c>
      <c r="D30" s="16"/>
      <c r="E30" s="11">
        <v>819</v>
      </c>
      <c r="F30" s="5">
        <v>1024140000</v>
      </c>
      <c r="G30" s="26"/>
      <c r="H30" s="16">
        <f>F30/E30</f>
        <v>1250476.1904761905</v>
      </c>
      <c r="I30" s="16"/>
      <c r="J30" s="16"/>
      <c r="K30" s="16"/>
      <c r="L30" s="25"/>
      <c r="M30" s="16"/>
    </row>
    <row r="31" spans="1:14" s="3" customFormat="1" x14ac:dyDescent="0.3">
      <c r="A31" s="13" t="s">
        <v>236</v>
      </c>
      <c r="C31" s="16">
        <f>H31/L15*100</f>
        <v>0</v>
      </c>
      <c r="D31" s="16"/>
      <c r="E31" s="11">
        <v>1391</v>
      </c>
      <c r="F31" s="5">
        <v>0</v>
      </c>
      <c r="G31" s="26"/>
      <c r="H31" s="16">
        <f>F31/E31</f>
        <v>0</v>
      </c>
      <c r="I31" s="16"/>
      <c r="J31" s="16"/>
      <c r="K31" s="16"/>
      <c r="L31" s="25"/>
      <c r="M31" s="16"/>
    </row>
    <row r="32" spans="1:14" s="3" customFormat="1" x14ac:dyDescent="0.3">
      <c r="A32" s="35" t="s">
        <v>237</v>
      </c>
      <c r="B32" s="36"/>
      <c r="C32" s="42">
        <v>0</v>
      </c>
      <c r="D32" s="16"/>
      <c r="E32" s="11">
        <v>2012</v>
      </c>
      <c r="F32" s="34">
        <v>211591000</v>
      </c>
      <c r="G32" s="26"/>
      <c r="H32" s="42">
        <v>0</v>
      </c>
      <c r="I32" s="16"/>
      <c r="J32" s="16"/>
      <c r="K32" s="16"/>
      <c r="L32" s="25"/>
      <c r="M32" s="16"/>
    </row>
    <row r="33" spans="1:14" s="3" customFormat="1" x14ac:dyDescent="0.3">
      <c r="A33" s="13" t="s">
        <v>238</v>
      </c>
      <c r="C33" s="16">
        <f>H33/L15*100</f>
        <v>0</v>
      </c>
      <c r="D33" s="16"/>
      <c r="E33" s="11">
        <v>1749</v>
      </c>
      <c r="F33" s="5">
        <v>0</v>
      </c>
      <c r="G33" s="26"/>
      <c r="H33" s="16">
        <v>0</v>
      </c>
      <c r="I33" s="16"/>
      <c r="J33" s="16"/>
      <c r="K33" s="16"/>
      <c r="L33" s="25"/>
      <c r="M33" s="16"/>
    </row>
    <row r="34" spans="1:14" s="3" customFormat="1" x14ac:dyDescent="0.3">
      <c r="A34" s="13" t="s">
        <v>239</v>
      </c>
      <c r="C34" s="16">
        <f>H34/L15*100</f>
        <v>0</v>
      </c>
      <c r="D34" s="16"/>
      <c r="E34" s="11">
        <v>326</v>
      </c>
      <c r="F34" s="5">
        <v>0</v>
      </c>
      <c r="G34" s="26"/>
      <c r="H34" s="16">
        <v>0</v>
      </c>
      <c r="I34" s="16"/>
      <c r="J34" s="16"/>
      <c r="K34" s="16"/>
      <c r="L34" s="25"/>
      <c r="M34"/>
    </row>
    <row r="35" spans="1:14" s="3" customFormat="1" x14ac:dyDescent="0.3">
      <c r="A35" s="13" t="s">
        <v>240</v>
      </c>
      <c r="C35" s="16">
        <f>H35/L15*100</f>
        <v>0</v>
      </c>
      <c r="D35" s="16"/>
      <c r="E35" s="29">
        <v>522</v>
      </c>
      <c r="F35" s="15">
        <v>0</v>
      </c>
      <c r="G35" s="26"/>
      <c r="H35" s="16">
        <v>0</v>
      </c>
      <c r="I35" s="16"/>
      <c r="J35" s="16"/>
      <c r="K35" s="16"/>
      <c r="L35" s="25"/>
      <c r="M35" s="16"/>
    </row>
    <row r="36" spans="1:14" s="3" customFormat="1" x14ac:dyDescent="0.3">
      <c r="A36" s="13" t="s">
        <v>241</v>
      </c>
      <c r="C36" s="16">
        <f>H36/L15*100</f>
        <v>0</v>
      </c>
      <c r="D36" s="16"/>
      <c r="E36" s="11">
        <v>559</v>
      </c>
      <c r="F36" s="5">
        <v>0</v>
      </c>
      <c r="G36" s="26"/>
      <c r="H36" s="16">
        <v>0</v>
      </c>
      <c r="I36" s="16"/>
      <c r="J36" s="16"/>
      <c r="K36" s="16"/>
      <c r="L36" s="25"/>
      <c r="M36" s="16"/>
    </row>
    <row r="37" spans="1:14" s="3" customFormat="1" x14ac:dyDescent="0.3">
      <c r="A37" s="13" t="s">
        <v>242</v>
      </c>
      <c r="C37" s="16">
        <f>H37/L15*100</f>
        <v>0</v>
      </c>
      <c r="D37" s="16"/>
      <c r="E37" s="11">
        <v>507</v>
      </c>
      <c r="F37" s="5">
        <v>0</v>
      </c>
      <c r="G37" s="26"/>
      <c r="H37" s="16">
        <v>0</v>
      </c>
      <c r="I37" s="16"/>
      <c r="J37" s="16"/>
      <c r="K37" s="16"/>
      <c r="L37" s="25"/>
      <c r="M37" s="16"/>
    </row>
    <row r="38" spans="1:14" s="3" customFormat="1" x14ac:dyDescent="0.3">
      <c r="A38" s="18" t="s">
        <v>160</v>
      </c>
      <c r="C38" s="16">
        <f>H38/L15*100</f>
        <v>0.35047018742753666</v>
      </c>
      <c r="D38" s="16"/>
      <c r="E38" s="14">
        <v>1249</v>
      </c>
      <c r="F38" s="15">
        <v>888890000</v>
      </c>
      <c r="G38" s="26"/>
      <c r="H38" s="16">
        <f>F38/E38</f>
        <v>711681.34507606085</v>
      </c>
      <c r="I38" s="16"/>
      <c r="J38" s="16"/>
      <c r="K38" s="16"/>
      <c r="L38" s="25"/>
      <c r="M38" s="16"/>
    </row>
    <row r="39" spans="1:14" s="3" customFormat="1" x14ac:dyDescent="0.3">
      <c r="A39" s="13" t="s">
        <v>243</v>
      </c>
      <c r="C39" s="16">
        <f>H39/L15*100</f>
        <v>0</v>
      </c>
      <c r="D39" s="16"/>
      <c r="E39" s="11">
        <v>674</v>
      </c>
      <c r="F39" s="5">
        <v>0</v>
      </c>
      <c r="H39" s="16">
        <v>0</v>
      </c>
      <c r="I39" s="16"/>
      <c r="J39" s="16"/>
      <c r="K39" s="16"/>
      <c r="L39" s="25"/>
      <c r="M39" s="16"/>
    </row>
    <row r="40" spans="1:14" s="3" customFormat="1" x14ac:dyDescent="0.3">
      <c r="A40" s="13" t="s">
        <v>244</v>
      </c>
      <c r="C40" s="42">
        <v>0</v>
      </c>
      <c r="D40" s="16"/>
      <c r="E40" s="29">
        <v>876</v>
      </c>
      <c r="F40" s="41">
        <v>1464900000</v>
      </c>
      <c r="H40" s="42">
        <v>0</v>
      </c>
      <c r="I40" s="16"/>
      <c r="J40" s="16"/>
      <c r="K40" s="16"/>
      <c r="L40" s="25"/>
      <c r="M40" s="16"/>
    </row>
    <row r="41" spans="1:14" s="3" customFormat="1" x14ac:dyDescent="0.3">
      <c r="A41" s="13" t="s">
        <v>245</v>
      </c>
      <c r="C41" s="42">
        <v>0</v>
      </c>
      <c r="D41" s="16"/>
      <c r="E41" s="29">
        <v>1071</v>
      </c>
      <c r="F41" s="41">
        <v>396870000</v>
      </c>
      <c r="H41" s="42">
        <v>0</v>
      </c>
      <c r="I41" s="16"/>
      <c r="J41" s="16"/>
      <c r="K41" s="16"/>
      <c r="L41" s="25"/>
      <c r="M41" s="16"/>
    </row>
    <row r="42" spans="1:14" s="3" customFormat="1" x14ac:dyDescent="0.3">
      <c r="A42" s="8" t="s">
        <v>246</v>
      </c>
      <c r="C42" s="23">
        <f>SUM(C17:C41)</f>
        <v>35.161625536484557</v>
      </c>
      <c r="D42" s="24"/>
      <c r="E42" s="6"/>
      <c r="F42" s="5"/>
      <c r="H42" s="16"/>
      <c r="I42" s="16"/>
      <c r="J42" s="16"/>
      <c r="K42" s="16"/>
      <c r="L42" s="25"/>
      <c r="M42" s="16"/>
    </row>
    <row r="43" spans="1:14" s="3" customFormat="1" x14ac:dyDescent="0.3">
      <c r="A43" s="8"/>
      <c r="C43" s="16"/>
      <c r="D43" s="16"/>
      <c r="E43" s="6"/>
      <c r="F43" s="5"/>
      <c r="H43" s="16"/>
      <c r="I43" s="16"/>
      <c r="J43" s="16"/>
      <c r="K43" s="16"/>
      <c r="L43" s="25"/>
      <c r="M43" s="16"/>
    </row>
    <row r="44" spans="1:14" s="3" customFormat="1" x14ac:dyDescent="0.3">
      <c r="A44" s="28" t="s">
        <v>247</v>
      </c>
      <c r="C44" s="16"/>
      <c r="D44" s="16"/>
      <c r="E44" s="6"/>
      <c r="F44" s="5"/>
      <c r="H44" s="16"/>
      <c r="I44" s="16"/>
      <c r="J44" s="16"/>
      <c r="K44" s="16"/>
      <c r="L44" s="25"/>
      <c r="M44" s="16"/>
    </row>
    <row r="45" spans="1:14" s="3" customFormat="1" x14ac:dyDescent="0.3">
      <c r="A45" s="40" t="s">
        <v>248</v>
      </c>
      <c r="C45" s="42">
        <v>0</v>
      </c>
      <c r="D45" s="16"/>
      <c r="E45" s="11">
        <v>454</v>
      </c>
      <c r="F45" s="34">
        <v>1656940000</v>
      </c>
      <c r="G45" s="43"/>
      <c r="H45" s="42">
        <v>0</v>
      </c>
      <c r="I45" s="16"/>
      <c r="J45" s="46"/>
      <c r="K45" s="16"/>
      <c r="L45" s="25"/>
      <c r="M45" s="16"/>
      <c r="N45" s="26"/>
    </row>
    <row r="46" spans="1:14" s="3" customFormat="1" x14ac:dyDescent="0.3">
      <c r="A46" s="40" t="s">
        <v>249</v>
      </c>
      <c r="C46" s="42">
        <v>0</v>
      </c>
      <c r="D46" s="16"/>
      <c r="E46" s="11">
        <v>911</v>
      </c>
      <c r="F46" s="34">
        <v>80361000</v>
      </c>
      <c r="G46" s="26"/>
      <c r="H46" s="42">
        <v>0</v>
      </c>
      <c r="I46" s="16"/>
      <c r="J46" s="16"/>
      <c r="K46" s="16"/>
      <c r="L46" s="25"/>
      <c r="M46" s="16"/>
      <c r="N46" s="26"/>
    </row>
    <row r="47" spans="1:14" s="3" customFormat="1" x14ac:dyDescent="0.3">
      <c r="A47" s="40" t="s">
        <v>250</v>
      </c>
      <c r="C47" s="42">
        <v>0</v>
      </c>
      <c r="D47" s="16"/>
      <c r="E47" s="11">
        <v>254</v>
      </c>
      <c r="F47" s="34">
        <v>965120000</v>
      </c>
      <c r="H47" s="42">
        <v>0</v>
      </c>
      <c r="I47" s="16"/>
      <c r="J47" s="16"/>
      <c r="K47" s="16"/>
      <c r="L47" s="25"/>
      <c r="M47" s="16"/>
    </row>
    <row r="48" spans="1:14" s="3" customFormat="1" x14ac:dyDescent="0.3">
      <c r="A48" s="40" t="s">
        <v>251</v>
      </c>
      <c r="C48" s="16">
        <v>0</v>
      </c>
      <c r="D48" s="16"/>
      <c r="E48" s="11">
        <v>8797</v>
      </c>
      <c r="F48" s="5">
        <v>0</v>
      </c>
      <c r="H48" s="16">
        <v>0</v>
      </c>
      <c r="I48" s="16"/>
      <c r="J48" s="16"/>
      <c r="K48" s="16"/>
      <c r="L48" s="25"/>
      <c r="M48" s="16"/>
    </row>
    <row r="49" spans="1:14" s="3" customFormat="1" x14ac:dyDescent="0.3">
      <c r="A49" s="40" t="s">
        <v>252</v>
      </c>
      <c r="C49" s="16">
        <v>0</v>
      </c>
      <c r="D49" s="16"/>
      <c r="E49" s="11">
        <v>666</v>
      </c>
      <c r="F49" s="5">
        <v>0</v>
      </c>
      <c r="H49" s="16">
        <v>0</v>
      </c>
      <c r="I49" s="16"/>
      <c r="J49" s="16"/>
      <c r="K49" s="16"/>
      <c r="L49" s="25"/>
      <c r="M49" s="16"/>
    </row>
    <row r="50" spans="1:14" s="3" customFormat="1" x14ac:dyDescent="0.3">
      <c r="A50" s="18" t="s">
        <v>179</v>
      </c>
      <c r="C50" s="16">
        <f>H50/L15*100</f>
        <v>0.17552440254969992</v>
      </c>
      <c r="D50" s="16"/>
      <c r="E50" s="11">
        <v>689</v>
      </c>
      <c r="F50" s="5">
        <v>245579000</v>
      </c>
      <c r="H50" s="16">
        <f>F50/E50</f>
        <v>356428.15674891148</v>
      </c>
      <c r="I50" s="16"/>
      <c r="J50" s="16"/>
      <c r="K50" s="16"/>
      <c r="L50" s="25"/>
      <c r="M50" s="16"/>
    </row>
    <row r="51" spans="1:14" s="3" customFormat="1" x14ac:dyDescent="0.3">
      <c r="A51" s="40" t="s">
        <v>254</v>
      </c>
      <c r="C51" s="16">
        <f>SUM(C45:C50)</f>
        <v>0.17552440254969992</v>
      </c>
      <c r="D51" s="16"/>
      <c r="E51" s="6"/>
      <c r="F51" s="5"/>
      <c r="H51" s="16"/>
      <c r="I51" s="16"/>
      <c r="J51" s="16"/>
      <c r="K51" s="16"/>
      <c r="L51" s="25"/>
      <c r="M51" s="16"/>
    </row>
    <row r="52" spans="1:14" s="3" customFormat="1" x14ac:dyDescent="0.3">
      <c r="C52" s="16"/>
      <c r="D52" s="16"/>
      <c r="E52" s="6"/>
      <c r="F52" s="5"/>
      <c r="H52" s="16"/>
      <c r="I52" s="16"/>
      <c r="J52" s="16"/>
      <c r="K52" s="16"/>
      <c r="L52" s="25"/>
      <c r="M52" s="16"/>
    </row>
    <row r="53" spans="1:14" s="3" customFormat="1" x14ac:dyDescent="0.3">
      <c r="A53" s="44" t="s">
        <v>253</v>
      </c>
      <c r="C53" s="16"/>
      <c r="D53" s="16"/>
      <c r="E53" s="6"/>
      <c r="F53" s="5"/>
      <c r="H53" s="16"/>
      <c r="I53" s="16"/>
      <c r="J53" s="16"/>
      <c r="K53" s="16"/>
      <c r="L53" s="25"/>
      <c r="M53" s="16"/>
    </row>
    <row r="54" spans="1:14" s="3" customFormat="1" x14ac:dyDescent="0.3">
      <c r="A54" t="s">
        <v>96</v>
      </c>
      <c r="C54" s="16">
        <f>H54/L15*100</f>
        <v>1.2883071241933617</v>
      </c>
      <c r="D54" s="16"/>
      <c r="E54" s="11">
        <v>154</v>
      </c>
      <c r="F54" s="5">
        <v>402879000</v>
      </c>
      <c r="H54" s="16">
        <f>F54/E54</f>
        <v>2616097.4025974027</v>
      </c>
      <c r="I54" s="16"/>
      <c r="J54" s="16"/>
      <c r="K54" s="16"/>
      <c r="L54" s="25"/>
      <c r="M54" s="16"/>
    </row>
    <row r="55" spans="1:14" s="3" customFormat="1" x14ac:dyDescent="0.3">
      <c r="A55" s="3" t="s">
        <v>183</v>
      </c>
      <c r="C55" s="16">
        <f>H55/L15*100</f>
        <v>1.1535967174880812</v>
      </c>
      <c r="D55" s="16"/>
      <c r="E55" s="14">
        <v>104</v>
      </c>
      <c r="F55" s="15">
        <v>243625000</v>
      </c>
      <c r="G55" s="45"/>
      <c r="H55" s="16">
        <f>F55/E55</f>
        <v>2342548.076923077</v>
      </c>
      <c r="I55" s="16"/>
      <c r="J55" s="16"/>
      <c r="K55" s="16"/>
      <c r="L55" s="25"/>
      <c r="M55" s="16"/>
    </row>
    <row r="56" spans="1:14" s="3" customFormat="1" x14ac:dyDescent="0.3">
      <c r="A56" t="s">
        <v>188</v>
      </c>
      <c r="C56" s="16">
        <f>H56/L15*100</f>
        <v>0.71268916483700318</v>
      </c>
      <c r="D56" s="16"/>
      <c r="E56" s="11">
        <v>118</v>
      </c>
      <c r="F56" s="5">
        <v>170772000</v>
      </c>
      <c r="H56" s="16">
        <f>F56/E56</f>
        <v>1447220.3389830508</v>
      </c>
      <c r="I56" s="16"/>
      <c r="J56" s="16"/>
      <c r="K56" s="16"/>
      <c r="L56" s="25"/>
      <c r="M56" s="16"/>
    </row>
    <row r="57" spans="1:14" s="3" customFormat="1" x14ac:dyDescent="0.3">
      <c r="A57" t="s">
        <v>192</v>
      </c>
      <c r="C57" s="16">
        <f>H57/L15*100</f>
        <v>0.31445033863948813</v>
      </c>
      <c r="D57" s="16"/>
      <c r="E57" s="11">
        <v>212</v>
      </c>
      <c r="F57" s="5">
        <v>135370000</v>
      </c>
      <c r="H57" s="16">
        <f>F57/E57</f>
        <v>638537.73584905663</v>
      </c>
      <c r="I57" s="16"/>
      <c r="J57" s="16"/>
      <c r="K57" s="16"/>
      <c r="L57" s="25"/>
      <c r="M57" s="16"/>
    </row>
    <row r="58" spans="1:14" s="3" customFormat="1" x14ac:dyDescent="0.3">
      <c r="A58" t="s">
        <v>200</v>
      </c>
      <c r="C58" s="16">
        <f>H58/L15*100</f>
        <v>0.33048186177703215</v>
      </c>
      <c r="D58" s="16"/>
      <c r="E58" s="11">
        <v>152</v>
      </c>
      <c r="F58" s="5">
        <v>102006000</v>
      </c>
      <c r="H58" s="16">
        <f>F58/E58</f>
        <v>671092.10526315786</v>
      </c>
      <c r="I58" s="16"/>
      <c r="J58" s="16"/>
      <c r="K58" s="16"/>
      <c r="L58" s="25"/>
      <c r="M58" s="16"/>
    </row>
    <row r="59" spans="1:14" s="3" customFormat="1" x14ac:dyDescent="0.3">
      <c r="A59" t="s">
        <v>204</v>
      </c>
      <c r="C59" s="16">
        <f>H59/L15*100</f>
        <v>0.10964401534313686</v>
      </c>
      <c r="D59" s="31"/>
      <c r="E59" s="11">
        <v>418</v>
      </c>
      <c r="F59" s="5">
        <v>93067000</v>
      </c>
      <c r="G59" s="26"/>
      <c r="H59" s="16">
        <f>F59/E59</f>
        <v>222648.32535885167</v>
      </c>
      <c r="I59" s="46"/>
      <c r="J59" s="46"/>
      <c r="K59" s="46"/>
      <c r="L59" s="47"/>
      <c r="M59" s="46"/>
      <c r="N59" s="26"/>
    </row>
    <row r="60" spans="1:14" s="3" customFormat="1" x14ac:dyDescent="0.3">
      <c r="A60" t="s">
        <v>208</v>
      </c>
      <c r="C60" s="16">
        <f>H60/L15*100</f>
        <v>0.14273704222924727</v>
      </c>
      <c r="D60" s="16"/>
      <c r="E60" s="11">
        <v>284</v>
      </c>
      <c r="F60" s="5">
        <v>82317000</v>
      </c>
      <c r="H60" s="16">
        <f>F60/E60</f>
        <v>289848.59154929576</v>
      </c>
      <c r="I60" s="16"/>
      <c r="J60" s="16"/>
      <c r="K60" s="16"/>
      <c r="L60" s="25"/>
      <c r="M60" s="16"/>
    </row>
    <row r="61" spans="1:14" s="3" customFormat="1" x14ac:dyDescent="0.3">
      <c r="A61" t="s">
        <v>254</v>
      </c>
      <c r="C61" s="16">
        <f>SUM(C54:C60)</f>
        <v>4.0519062645073509</v>
      </c>
      <c r="D61" s="16"/>
      <c r="E61"/>
      <c r="F61" s="5"/>
      <c r="H61" s="16"/>
      <c r="I61" s="16"/>
      <c r="J61" s="16"/>
      <c r="K61" s="16"/>
      <c r="L61" s="25"/>
      <c r="M61" s="16"/>
    </row>
    <row r="62" spans="1:14" s="3" customFormat="1" x14ac:dyDescent="0.3">
      <c r="A62"/>
      <c r="C62" s="16"/>
      <c r="D62" s="16"/>
      <c r="E62"/>
      <c r="F62" s="5"/>
      <c r="H62" s="16"/>
      <c r="I62" s="16"/>
      <c r="J62" s="16"/>
      <c r="K62" s="16"/>
      <c r="L62" s="25"/>
      <c r="M62" s="16"/>
    </row>
    <row r="63" spans="1:14" s="3" customFormat="1" x14ac:dyDescent="0.3">
      <c r="C63" s="16">
        <f>SUM(C61,C51,C42,C14)</f>
        <v>100</v>
      </c>
      <c r="D63" s="5"/>
      <c r="E63" s="6"/>
      <c r="F63" s="5"/>
      <c r="H63" s="5"/>
      <c r="I63" s="5"/>
      <c r="J63" s="5"/>
      <c r="K63" s="5"/>
      <c r="L63" s="6"/>
      <c r="M63" s="5"/>
    </row>
    <row r="64" spans="1:14" s="3" customFormat="1" x14ac:dyDescent="0.3">
      <c r="C64" s="5"/>
      <c r="D64" s="5"/>
      <c r="E64" s="6"/>
      <c r="F64" s="5"/>
      <c r="H64" s="5"/>
      <c r="I64" s="5"/>
      <c r="J64" s="5"/>
      <c r="K64" s="5"/>
      <c r="L64" s="6"/>
      <c r="M64" s="5"/>
    </row>
    <row r="65" spans="2:13" s="3" customFormat="1" x14ac:dyDescent="0.3">
      <c r="C65" s="5"/>
      <c r="D65" s="5"/>
      <c r="E65" s="6"/>
      <c r="F65" s="5">
        <f>SUM(F6:F60)</f>
        <v>195979096000</v>
      </c>
      <c r="G65" s="3" t="s">
        <v>224</v>
      </c>
      <c r="H65" s="16">
        <f>SUM(H6:H60)</f>
        <v>203064731.49680054</v>
      </c>
      <c r="I65" s="5"/>
      <c r="J65" s="5"/>
      <c r="K65" s="5"/>
      <c r="L65" s="6"/>
      <c r="M65" s="5"/>
    </row>
    <row r="66" spans="2:13" s="3" customFormat="1" x14ac:dyDescent="0.3">
      <c r="C66" s="5"/>
      <c r="D66" s="5"/>
      <c r="E66" s="6"/>
      <c r="F66" s="5"/>
      <c r="H66" s="5"/>
      <c r="I66" s="5"/>
      <c r="J66" s="5"/>
      <c r="K66" s="5"/>
      <c r="L66" s="6"/>
      <c r="M66" s="5"/>
    </row>
    <row r="67" spans="2:13" s="3" customFormat="1" x14ac:dyDescent="0.3">
      <c r="C67" s="5"/>
      <c r="D67" s="5"/>
      <c r="E67" s="6"/>
      <c r="F67" s="5"/>
      <c r="H67" s="5"/>
      <c r="I67" s="5"/>
      <c r="J67" s="5"/>
      <c r="K67" s="5"/>
      <c r="L67" s="6"/>
      <c r="M67" s="5"/>
    </row>
    <row r="68" spans="2:13" s="3" customFormat="1" x14ac:dyDescent="0.3">
      <c r="B68" s="4" t="s">
        <v>258</v>
      </c>
      <c r="C68" s="5"/>
      <c r="D68" s="5"/>
      <c r="E68" s="6"/>
      <c r="F68" s="5"/>
      <c r="H68" s="5"/>
      <c r="I68" s="5"/>
      <c r="J68" s="5"/>
      <c r="K68" s="5"/>
      <c r="L68" s="6"/>
      <c r="M6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Nup43-BioID Candidates</vt:lpstr>
      <vt:lpstr>Nup43-TurboID Candidates</vt:lpstr>
      <vt:lpstr>Nup43-BioID LFQ Analysis</vt:lpstr>
      <vt:lpstr>Nup43-TurboID LFQ Analysis</vt:lpstr>
    </vt:vector>
  </TitlesOfParts>
  <Company>Sanford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May,Danielle</dc:creator>
  <cp:lastModifiedBy>May,Danielle</cp:lastModifiedBy>
  <dcterms:created xsi:type="dcterms:W3CDTF">2019-09-19T16:33:02Z</dcterms:created>
  <dcterms:modified xsi:type="dcterms:W3CDTF">2019-09-19T20:04:27Z</dcterms:modified>
</cp:coreProperties>
</file>