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alle/Desktop/Cleaning revision 1/"/>
    </mc:Choice>
  </mc:AlternateContent>
  <xr:revisionPtr revIDLastSave="0" documentId="13_ncr:1_{A2541A71-003C-5F40-A40F-3EC3E45B2E28}" xr6:coauthVersionLast="47" xr6:coauthVersionMax="47" xr10:uidLastSave="{00000000-0000-0000-0000-000000000000}"/>
  <bookViews>
    <workbookView xWindow="6120" yWindow="1960" windowWidth="27940" windowHeight="17500" xr2:uid="{7816C339-0D3D-9645-B9C3-80C27C380890}"/>
  </bookViews>
  <sheets>
    <sheet name="Data CF-DNA mtDNA in cop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62" i="1" l="1"/>
  <c r="AA61" i="1"/>
  <c r="AA60" i="1"/>
  <c r="Z62" i="1"/>
  <c r="Z61" i="1"/>
  <c r="Z60" i="1"/>
  <c r="Z57" i="1"/>
  <c r="AA57" i="1"/>
  <c r="AA56" i="1"/>
  <c r="Z56" i="1"/>
  <c r="X62" i="1"/>
  <c r="W62" i="1"/>
  <c r="X61" i="1"/>
  <c r="W61" i="1"/>
  <c r="X59" i="1"/>
  <c r="W59" i="1"/>
  <c r="X58" i="1"/>
  <c r="W58" i="1"/>
  <c r="X56" i="1"/>
  <c r="W56" i="1"/>
  <c r="X55" i="1"/>
  <c r="W55" i="1"/>
  <c r="X54" i="1"/>
  <c r="W54" i="1"/>
  <c r="X53" i="1"/>
  <c r="W53" i="1"/>
  <c r="U61" i="1"/>
  <c r="T61" i="1"/>
  <c r="U60" i="1"/>
  <c r="T60" i="1"/>
  <c r="U57" i="1"/>
  <c r="T57" i="1"/>
  <c r="U56" i="1"/>
  <c r="T56" i="1"/>
  <c r="U53" i="1"/>
  <c r="T53" i="1"/>
  <c r="O62" i="1"/>
  <c r="Q61" i="1"/>
  <c r="P61" i="1"/>
  <c r="O61" i="1"/>
  <c r="O57" i="1"/>
  <c r="Q56" i="1"/>
  <c r="P56" i="1"/>
  <c r="O56" i="1"/>
  <c r="O52" i="1"/>
  <c r="Q51" i="1"/>
  <c r="P51" i="1"/>
  <c r="O51" i="1"/>
  <c r="O47" i="1"/>
  <c r="O48" i="1" s="1"/>
  <c r="O50" i="1" s="1"/>
  <c r="Q46" i="1"/>
  <c r="P46" i="1"/>
  <c r="O46" i="1"/>
  <c r="O42" i="1"/>
  <c r="Q41" i="1"/>
  <c r="P41" i="1"/>
  <c r="O41" i="1"/>
  <c r="O37" i="1"/>
  <c r="Q36" i="1"/>
  <c r="P36" i="1"/>
  <c r="O36" i="1"/>
  <c r="O32" i="1"/>
  <c r="Q31" i="1"/>
  <c r="P31" i="1"/>
  <c r="O31" i="1"/>
  <c r="O27" i="1"/>
  <c r="Q26" i="1"/>
  <c r="P26" i="1"/>
  <c r="O26" i="1"/>
  <c r="O22" i="1"/>
  <c r="Q21" i="1"/>
  <c r="P21" i="1"/>
  <c r="O21" i="1"/>
  <c r="O17" i="1"/>
  <c r="Q16" i="1"/>
  <c r="P16" i="1"/>
  <c r="O16" i="1"/>
  <c r="O12" i="1"/>
  <c r="Q11" i="1"/>
  <c r="P11" i="1"/>
  <c r="O11" i="1"/>
  <c r="O7" i="1"/>
  <c r="O8" i="1" s="1"/>
  <c r="O10" i="1" s="1"/>
  <c r="Q6" i="1"/>
  <c r="P6" i="1"/>
  <c r="O6" i="1"/>
  <c r="E62" i="1"/>
  <c r="G61" i="1"/>
  <c r="F61" i="1"/>
  <c r="E61" i="1"/>
  <c r="E57" i="1"/>
  <c r="G56" i="1"/>
  <c r="F56" i="1"/>
  <c r="E56" i="1"/>
  <c r="E52" i="1"/>
  <c r="G51" i="1"/>
  <c r="F51" i="1"/>
  <c r="E51" i="1"/>
  <c r="E47" i="1"/>
  <c r="E48" i="1" s="1"/>
  <c r="E50" i="1" s="1"/>
  <c r="G46" i="1"/>
  <c r="F46" i="1"/>
  <c r="E46" i="1"/>
  <c r="E42" i="1"/>
  <c r="G41" i="1"/>
  <c r="F41" i="1"/>
  <c r="E41" i="1"/>
  <c r="E37" i="1"/>
  <c r="E38" i="1" s="1"/>
  <c r="G36" i="1"/>
  <c r="F36" i="1"/>
  <c r="E36" i="1"/>
  <c r="E32" i="1"/>
  <c r="G31" i="1"/>
  <c r="F31" i="1"/>
  <c r="E31" i="1"/>
  <c r="E27" i="1"/>
  <c r="G26" i="1"/>
  <c r="F26" i="1"/>
  <c r="E26" i="1"/>
  <c r="E22" i="1"/>
  <c r="G21" i="1"/>
  <c r="F21" i="1"/>
  <c r="E21" i="1"/>
  <c r="E17" i="1"/>
  <c r="G16" i="1"/>
  <c r="F16" i="1"/>
  <c r="E16" i="1"/>
  <c r="E12" i="1"/>
  <c r="G11" i="1"/>
  <c r="F11" i="1"/>
  <c r="E11" i="1"/>
  <c r="E7" i="1"/>
  <c r="E8" i="1" s="1"/>
  <c r="E10" i="1" s="1"/>
  <c r="G6" i="1"/>
  <c r="F6" i="1"/>
  <c r="E6" i="1"/>
  <c r="O13" i="1" l="1"/>
  <c r="O33" i="1"/>
  <c r="O35" i="1" s="1"/>
  <c r="O43" i="1"/>
  <c r="O45" i="1" s="1"/>
  <c r="O53" i="1"/>
  <c r="E13" i="1"/>
  <c r="E15" i="1" s="1"/>
  <c r="E43" i="1"/>
  <c r="E45" i="1" s="1"/>
  <c r="E18" i="1"/>
  <c r="E20" i="1" s="1"/>
  <c r="E53" i="1"/>
  <c r="E54" i="1" s="1"/>
  <c r="E63" i="1"/>
  <c r="E64" i="1" s="1"/>
  <c r="E58" i="1"/>
  <c r="E60" i="1" s="1"/>
  <c r="O55" i="1"/>
  <c r="O54" i="1"/>
  <c r="O19" i="1"/>
  <c r="O15" i="1"/>
  <c r="O14" i="1"/>
  <c r="O9" i="1"/>
  <c r="O49" i="1"/>
  <c r="O28" i="1"/>
  <c r="O30" i="1" s="1"/>
  <c r="O23" i="1"/>
  <c r="O25" i="1" s="1"/>
  <c r="O63" i="1"/>
  <c r="O65" i="1" s="1"/>
  <c r="O38" i="1"/>
  <c r="O40" i="1" s="1"/>
  <c r="O44" i="1"/>
  <c r="O18" i="1"/>
  <c r="O20" i="1" s="1"/>
  <c r="O58" i="1"/>
  <c r="O60" i="1" s="1"/>
  <c r="E14" i="1"/>
  <c r="E40" i="1"/>
  <c r="E49" i="1"/>
  <c r="E33" i="1"/>
  <c r="E35" i="1" s="1"/>
  <c r="E39" i="1"/>
  <c r="E28" i="1"/>
  <c r="E29" i="1" s="1"/>
  <c r="E23" i="1"/>
  <c r="E24" i="1" s="1"/>
  <c r="E9" i="1"/>
  <c r="O64" i="1" l="1"/>
  <c r="E55" i="1"/>
  <c r="O34" i="1"/>
  <c r="O24" i="1"/>
  <c r="E30" i="1"/>
  <c r="E34" i="1"/>
  <c r="E44" i="1"/>
  <c r="E59" i="1"/>
  <c r="E65" i="1"/>
  <c r="E19" i="1"/>
  <c r="O59" i="1"/>
  <c r="O29" i="1"/>
  <c r="O39" i="1"/>
  <c r="E25" i="1"/>
  <c r="L6" i="1" l="1"/>
  <c r="K6" i="1"/>
  <c r="J7" i="1"/>
  <c r="J6" i="1"/>
  <c r="L61" i="1"/>
  <c r="K61" i="1"/>
  <c r="J62" i="1"/>
  <c r="J61" i="1"/>
  <c r="L56" i="1"/>
  <c r="K56" i="1"/>
  <c r="L51" i="1"/>
  <c r="K51" i="1"/>
  <c r="L46" i="1"/>
  <c r="K46" i="1"/>
  <c r="L41" i="1"/>
  <c r="K41" i="1"/>
  <c r="L36" i="1"/>
  <c r="K36" i="1"/>
  <c r="L31" i="1"/>
  <c r="K31" i="1"/>
  <c r="L26" i="1"/>
  <c r="K26" i="1"/>
  <c r="L21" i="1"/>
  <c r="K21" i="1"/>
  <c r="L16" i="1"/>
  <c r="L11" i="1"/>
  <c r="K16" i="1"/>
  <c r="K11" i="1"/>
  <c r="J57" i="1"/>
  <c r="J56" i="1"/>
  <c r="J52" i="1"/>
  <c r="J51" i="1"/>
  <c r="J47" i="1"/>
  <c r="J46" i="1"/>
  <c r="J42" i="1"/>
  <c r="J41" i="1"/>
  <c r="J37" i="1"/>
  <c r="J36" i="1"/>
  <c r="J32" i="1"/>
  <c r="J31" i="1"/>
  <c r="J27" i="1"/>
  <c r="J26" i="1"/>
  <c r="J22" i="1"/>
  <c r="J21" i="1"/>
  <c r="J17" i="1"/>
  <c r="J16" i="1"/>
  <c r="J12" i="1"/>
  <c r="J11" i="1"/>
  <c r="J63" i="1" l="1"/>
  <c r="J65" i="1" s="1"/>
  <c r="J8" i="1"/>
  <c r="J10" i="1" s="1"/>
  <c r="J23" i="1"/>
  <c r="J25" i="1" s="1"/>
  <c r="J58" i="1"/>
  <c r="J60" i="1" s="1"/>
  <c r="J53" i="1"/>
  <c r="J54" i="1" s="1"/>
  <c r="J48" i="1"/>
  <c r="J50" i="1" s="1"/>
  <c r="J43" i="1"/>
  <c r="J45" i="1" s="1"/>
  <c r="J38" i="1"/>
  <c r="J40" i="1" s="1"/>
  <c r="J33" i="1"/>
  <c r="J35" i="1" s="1"/>
  <c r="J28" i="1"/>
  <c r="J29" i="1" s="1"/>
  <c r="J18" i="1"/>
  <c r="J20" i="1" s="1"/>
  <c r="J13" i="1"/>
  <c r="J15" i="1" s="1"/>
  <c r="J64" i="1" l="1"/>
  <c r="J24" i="1"/>
  <c r="J9" i="1"/>
  <c r="J19" i="1"/>
  <c r="J34" i="1"/>
  <c r="J59" i="1"/>
  <c r="J55" i="1"/>
  <c r="J49" i="1"/>
  <c r="J44" i="1"/>
  <c r="J39" i="1"/>
  <c r="J30" i="1"/>
  <c r="J14" i="1"/>
</calcChain>
</file>

<file path=xl/sharedStrings.xml><?xml version="1.0" encoding="utf-8"?>
<sst xmlns="http://schemas.openxmlformats.org/spreadsheetml/2006/main" count="330" uniqueCount="89">
  <si>
    <t>mtDNA copies</t>
  </si>
  <si>
    <t>WOOD</t>
  </si>
  <si>
    <t>METAL</t>
  </si>
  <si>
    <t>PLASTIC</t>
  </si>
  <si>
    <t>Agent</t>
  </si>
  <si>
    <t>Replicate</t>
  </si>
  <si>
    <t>EtOH</t>
  </si>
  <si>
    <t>UV</t>
  </si>
  <si>
    <t>EtOH+UV</t>
  </si>
  <si>
    <t>Fresh bleach</t>
  </si>
  <si>
    <t>Stored bleach</t>
  </si>
  <si>
    <t>Virkon®</t>
  </si>
  <si>
    <t>DNA Remover®</t>
  </si>
  <si>
    <t>Trigene®</t>
  </si>
  <si>
    <t>Sodium hypochlorite</t>
  </si>
  <si>
    <t>Wood</t>
  </si>
  <si>
    <t>Metal</t>
  </si>
  <si>
    <t>Replicates used for analysis</t>
  </si>
  <si>
    <t>DAX Ytdesinf, Plus</t>
  </si>
  <si>
    <t>Cleaning agent</t>
  </si>
  <si>
    <t>9396667*</t>
  </si>
  <si>
    <t>5701333*</t>
  </si>
  <si>
    <t>4792667*</t>
  </si>
  <si>
    <t>131640***</t>
  </si>
  <si>
    <t>655333*</t>
  </si>
  <si>
    <t>63460***</t>
  </si>
  <si>
    <t>1136000***</t>
  </si>
  <si>
    <t>115507***</t>
  </si>
  <si>
    <t>3500000***</t>
  </si>
  <si>
    <t>4724***</t>
  </si>
  <si>
    <t>42567*</t>
  </si>
  <si>
    <t>11480***</t>
  </si>
  <si>
    <t>1991**</t>
  </si>
  <si>
    <t>23**</t>
  </si>
  <si>
    <t>15313**</t>
  </si>
  <si>
    <t>918**</t>
  </si>
  <si>
    <t>85***</t>
  </si>
  <si>
    <t>4337**</t>
  </si>
  <si>
    <t>DAX Ytdesinfektion Plus</t>
  </si>
  <si>
    <t>1399800***</t>
  </si>
  <si>
    <t>1108198**</t>
  </si>
  <si>
    <t>486000***</t>
  </si>
  <si>
    <t>188720***</t>
  </si>
  <si>
    <t>123350**</t>
  </si>
  <si>
    <t>201400***</t>
  </si>
  <si>
    <t>304333*</t>
  </si>
  <si>
    <t>149910***</t>
  </si>
  <si>
    <t>416000**</t>
  </si>
  <si>
    <t>4223**</t>
  </si>
  <si>
    <t>970**</t>
  </si>
  <si>
    <t>0**</t>
  </si>
  <si>
    <t>199***</t>
  </si>
  <si>
    <t>8**</t>
  </si>
  <si>
    <t>*</t>
  </si>
  <si>
    <t>3 replicates</t>
  </si>
  <si>
    <t>**</t>
  </si>
  <si>
    <t>4 replicates</t>
  </si>
  <si>
    <t>***</t>
  </si>
  <si>
    <t>5 replicates</t>
  </si>
  <si>
    <t xml:space="preserve">Plastic </t>
  </si>
  <si>
    <t>15*</t>
  </si>
  <si>
    <t>37*</t>
  </si>
  <si>
    <t>354*</t>
  </si>
  <si>
    <t>Background controls</t>
  </si>
  <si>
    <t xml:space="preserve">Determination of outliers </t>
  </si>
  <si>
    <t>Q1</t>
  </si>
  <si>
    <t>Q3</t>
  </si>
  <si>
    <t>IQR</t>
  </si>
  <si>
    <t>Upper Bound</t>
  </si>
  <si>
    <t>Lower Bound</t>
  </si>
  <si>
    <t xml:space="preserve">No-treatment controls </t>
  </si>
  <si>
    <t xml:space="preserve">Background controls </t>
  </si>
  <si>
    <t>No-treatment controls</t>
  </si>
  <si>
    <t>Cell-free DNA</t>
  </si>
  <si>
    <t>3.26%</t>
  </si>
  <si>
    <t xml:space="preserve">Table S2.2. Overview of the number of replicates used for the analysis per category for cell-free DNA when removing outliers. </t>
  </si>
  <si>
    <t xml:space="preserve">Table S2.3. Summarising table with the mean and standard deviation per category in mtDNA copies as well as the yield in % of cell-free DNA left on the surface compared to the no-treatment controls. The data is presented with outliers removed. </t>
  </si>
  <si>
    <t>NOTE - number of replicates used for calculating the mean</t>
  </si>
  <si>
    <t xml:space="preserve">Table S2.4. Summarising table with the mean and standard deviation per category in mtDNA copies as well as the yield in % of cell-free DNA left on the surface compared to the no-treatment controls. All data is included (no outliers removed). </t>
  </si>
  <si>
    <t>Mean</t>
  </si>
  <si>
    <t>SD</t>
  </si>
  <si>
    <t xml:space="preserve">Yield </t>
  </si>
  <si>
    <t>* Difference between data with and without outliers were observed.</t>
  </si>
  <si>
    <t>26,92%*</t>
  </si>
  <si>
    <t>13,79%*</t>
  </si>
  <si>
    <t>Table S2.1. Representation of all mtDNA data expressed in copy numbers (in 100 µL DNA extract), means and standard deviations after depositing cell-free DNA, organised according the different cleaning agents and the different surfaces. Outliers were determined (indicated in red).</t>
  </si>
  <si>
    <t>Copies (n)</t>
  </si>
  <si>
    <t xml:space="preserve">Mean (n) </t>
  </si>
  <si>
    <t>SD 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</si>
</sst>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rgb="FF000000"/>
      <name val="Calibri"/>
      <family val="2"/>
      <scheme val="minor"/>
    </font>
    <font>
      <sz val="12"/>
      <color theme="1"/>
      <name val="Calibri (Brödtext)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1AB116"/>
        <bgColor indexed="64"/>
      </patternFill>
    </fill>
    <fill>
      <patternFill patternType="solid">
        <fgColor rgb="FF3489EC"/>
        <bgColor indexed="64"/>
      </patternFill>
    </fill>
    <fill>
      <patternFill patternType="solid">
        <fgColor rgb="FFE9635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96155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theme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theme="1"/>
      </right>
      <top style="medium">
        <color theme="1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theme="1"/>
      </bottom>
      <diagonal/>
    </border>
    <border>
      <left style="medium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theme="1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theme="1"/>
      </bottom>
      <diagonal/>
    </border>
    <border>
      <left style="medium">
        <color rgb="FF000000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1" fontId="0" fillId="0" borderId="10" xfId="0" applyNumberFormat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1" fillId="0" borderId="0" xfId="0" applyFont="1" applyFill="1" applyBorder="1" applyAlignment="1"/>
    <xf numFmtId="11" fontId="0" fillId="0" borderId="12" xfId="0" applyNumberFormat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0" xfId="0" applyBorder="1"/>
    <xf numFmtId="0" fontId="0" fillId="0" borderId="14" xfId="0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11" fontId="0" fillId="0" borderId="11" xfId="0" applyNumberForma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0" fontId="5" fillId="0" borderId="10" xfId="0" applyNumberFormat="1" applyFont="1" applyBorder="1" applyAlignment="1">
      <alignment horizontal="center" vertical="center"/>
    </xf>
    <xf numFmtId="10" fontId="5" fillId="0" borderId="11" xfId="0" applyNumberFormat="1" applyFont="1" applyBorder="1" applyAlignment="1">
      <alignment horizontal="center" vertical="center"/>
    </xf>
    <xf numFmtId="10" fontId="5" fillId="0" borderId="9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21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0" fontId="5" fillId="0" borderId="0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10" fontId="0" fillId="0" borderId="0" xfId="0" applyNumberFormat="1"/>
    <xf numFmtId="10" fontId="5" fillId="0" borderId="2" xfId="0" applyNumberFormat="1" applyFont="1" applyFill="1" applyBorder="1" applyAlignment="1">
      <alignment horizontal="center" vertical="center"/>
    </xf>
    <xf numFmtId="10" fontId="5" fillId="0" borderId="9" xfId="0" applyNumberFormat="1" applyFont="1" applyFill="1" applyBorder="1" applyAlignment="1">
      <alignment horizontal="center" vertical="center"/>
    </xf>
    <xf numFmtId="10" fontId="5" fillId="0" borderId="10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2" fontId="0" fillId="0" borderId="10" xfId="0" applyNumberFormat="1" applyBorder="1" applyAlignment="1">
      <alignment horizontal="right" vertical="center"/>
    </xf>
    <xf numFmtId="1" fontId="0" fillId="0" borderId="12" xfId="0" applyNumberFormat="1" applyBorder="1" applyAlignment="1">
      <alignment horizontal="right" vertical="center"/>
    </xf>
    <xf numFmtId="1" fontId="0" fillId="0" borderId="14" xfId="0" applyNumberFormat="1" applyBorder="1" applyAlignment="1">
      <alignment horizontal="right" vertical="center"/>
    </xf>
    <xf numFmtId="1" fontId="0" fillId="0" borderId="42" xfId="0" applyNumberFormat="1" applyBorder="1" applyAlignment="1">
      <alignment horizontal="right" vertical="center"/>
    </xf>
    <xf numFmtId="1" fontId="0" fillId="0" borderId="20" xfId="0" applyNumberFormat="1" applyBorder="1" applyAlignment="1">
      <alignment horizontal="right" vertical="center"/>
    </xf>
    <xf numFmtId="1" fontId="0" fillId="2" borderId="17" xfId="0" applyNumberFormat="1" applyFill="1" applyBorder="1" applyAlignment="1">
      <alignment horizontal="right" vertical="center"/>
    </xf>
    <xf numFmtId="1" fontId="0" fillId="0" borderId="17" xfId="0" applyNumberFormat="1" applyBorder="1" applyAlignment="1">
      <alignment horizontal="right" vertical="center"/>
    </xf>
    <xf numFmtId="1" fontId="0" fillId="2" borderId="20" xfId="0" applyNumberFormat="1" applyFill="1" applyBorder="1" applyAlignment="1">
      <alignment horizontal="right" vertical="center"/>
    </xf>
    <xf numFmtId="1" fontId="0" fillId="0" borderId="11" xfId="0" applyNumberFormat="1" applyBorder="1" applyAlignment="1">
      <alignment horizontal="right" vertical="center"/>
    </xf>
    <xf numFmtId="1" fontId="0" fillId="0" borderId="1" xfId="0" applyNumberFormat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1" fontId="0" fillId="3" borderId="1" xfId="0" applyNumberFormat="1" applyFill="1" applyBorder="1" applyAlignment="1">
      <alignment horizontal="right" vertical="center"/>
    </xf>
    <xf numFmtId="1" fontId="0" fillId="3" borderId="6" xfId="0" applyNumberFormat="1" applyFill="1" applyBorder="1" applyAlignment="1">
      <alignment horizontal="right" vertical="center"/>
    </xf>
    <xf numFmtId="1" fontId="0" fillId="0" borderId="10" xfId="0" applyNumberFormat="1" applyBorder="1" applyAlignment="1">
      <alignment horizontal="right" vertical="center"/>
    </xf>
    <xf numFmtId="1" fontId="0" fillId="3" borderId="12" xfId="0" applyNumberFormat="1" applyFill="1" applyBorder="1" applyAlignment="1">
      <alignment horizontal="right" vertical="center"/>
    </xf>
    <xf numFmtId="1" fontId="0" fillId="3" borderId="14" xfId="0" applyNumberFormat="1" applyFill="1" applyBorder="1" applyAlignment="1">
      <alignment horizontal="right" vertical="center"/>
    </xf>
    <xf numFmtId="1" fontId="0" fillId="0" borderId="7" xfId="0" applyNumberFormat="1" applyBorder="1" applyAlignment="1">
      <alignment horizontal="right" vertical="center"/>
    </xf>
    <xf numFmtId="1" fontId="0" fillId="0" borderId="0" xfId="0" applyNumberFormat="1" applyBorder="1" applyAlignment="1">
      <alignment horizontal="right" vertical="center"/>
    </xf>
    <xf numFmtId="1" fontId="0" fillId="3" borderId="0" xfId="0" applyNumberFormat="1" applyFill="1" applyBorder="1" applyAlignment="1">
      <alignment horizontal="right" vertical="center"/>
    </xf>
    <xf numFmtId="1" fontId="0" fillId="3" borderId="5" xfId="0" applyNumberFormat="1" applyFill="1" applyBorder="1" applyAlignment="1">
      <alignment horizontal="right" vertical="center"/>
    </xf>
    <xf numFmtId="1" fontId="0" fillId="2" borderId="34" xfId="0" applyNumberFormat="1" applyFill="1" applyBorder="1" applyAlignment="1">
      <alignment horizontal="right" vertical="center"/>
    </xf>
    <xf numFmtId="1" fontId="0" fillId="0" borderId="34" xfId="0" applyNumberFormat="1" applyBorder="1" applyAlignment="1">
      <alignment horizontal="right" vertical="center"/>
    </xf>
    <xf numFmtId="1" fontId="0" fillId="2" borderId="38" xfId="0" applyNumberFormat="1" applyFill="1" applyBorder="1" applyAlignment="1">
      <alignment horizontal="right" vertical="center"/>
    </xf>
    <xf numFmtId="1" fontId="0" fillId="0" borderId="39" xfId="0" applyNumberFormat="1" applyBorder="1" applyAlignment="1">
      <alignment horizontal="right" vertical="center"/>
    </xf>
    <xf numFmtId="1" fontId="0" fillId="2" borderId="24" xfId="0" applyNumberFormat="1" applyFill="1" applyBorder="1" applyAlignment="1">
      <alignment horizontal="right" vertical="center"/>
    </xf>
    <xf numFmtId="1" fontId="0" fillId="0" borderId="0" xfId="0" applyNumberFormat="1" applyAlignment="1">
      <alignment horizontal="right" vertical="center"/>
    </xf>
    <xf numFmtId="1" fontId="0" fillId="2" borderId="15" xfId="0" applyNumberFormat="1" applyFill="1" applyBorder="1" applyAlignment="1">
      <alignment horizontal="right" vertical="center"/>
    </xf>
    <xf numFmtId="1" fontId="0" fillId="2" borderId="0" xfId="0" applyNumberFormat="1" applyFill="1" applyBorder="1" applyAlignment="1">
      <alignment horizontal="right" vertical="center"/>
    </xf>
    <xf numFmtId="1" fontId="0" fillId="0" borderId="44" xfId="0" applyNumberFormat="1" applyBorder="1" applyAlignment="1">
      <alignment horizontal="right" vertical="center"/>
    </xf>
    <xf numFmtId="1" fontId="0" fillId="2" borderId="44" xfId="0" applyNumberFormat="1" applyFill="1" applyBorder="1" applyAlignment="1">
      <alignment horizontal="right" vertical="center"/>
    </xf>
    <xf numFmtId="1" fontId="0" fillId="2" borderId="1" xfId="0" applyNumberFormat="1" applyFill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right" indent="1"/>
    </xf>
    <xf numFmtId="1" fontId="0" fillId="0" borderId="7" xfId="0" applyNumberFormat="1" applyBorder="1" applyAlignment="1">
      <alignment horizontal="right" vertical="center" indent="1"/>
    </xf>
    <xf numFmtId="1" fontId="0" fillId="0" borderId="0" xfId="0" applyNumberFormat="1" applyBorder="1" applyAlignment="1">
      <alignment horizontal="right" vertical="center" indent="1"/>
    </xf>
    <xf numFmtId="1" fontId="0" fillId="3" borderId="0" xfId="0" applyNumberFormat="1" applyFill="1" applyBorder="1" applyAlignment="1">
      <alignment horizontal="right" vertical="center" indent="1"/>
    </xf>
    <xf numFmtId="1" fontId="0" fillId="3" borderId="5" xfId="0" applyNumberFormat="1" applyFill="1" applyBorder="1" applyAlignment="1">
      <alignment horizontal="right" vertical="center" indent="1"/>
    </xf>
    <xf numFmtId="1" fontId="0" fillId="0" borderId="1" xfId="0" applyNumberFormat="1" applyBorder="1" applyAlignment="1">
      <alignment horizontal="right" vertical="center" indent="1"/>
    </xf>
    <xf numFmtId="1" fontId="0" fillId="3" borderId="1" xfId="0" applyNumberFormat="1" applyFill="1" applyBorder="1" applyAlignment="1">
      <alignment horizontal="right" vertical="center" indent="1"/>
    </xf>
    <xf numFmtId="1" fontId="0" fillId="3" borderId="6" xfId="0" applyNumberFormat="1" applyFill="1" applyBorder="1" applyAlignment="1">
      <alignment horizontal="right" vertical="center" indent="1"/>
    </xf>
    <xf numFmtId="1" fontId="0" fillId="0" borderId="11" xfId="0" applyNumberFormat="1" applyBorder="1" applyAlignment="1">
      <alignment horizontal="right" vertical="center" indent="1"/>
    </xf>
    <xf numFmtId="1" fontId="0" fillId="0" borderId="10" xfId="0" applyNumberFormat="1" applyBorder="1" applyAlignment="1">
      <alignment horizontal="right" vertical="center" indent="1"/>
    </xf>
    <xf numFmtId="1" fontId="0" fillId="0" borderId="12" xfId="0" applyNumberFormat="1" applyBorder="1" applyAlignment="1">
      <alignment horizontal="right" vertical="center" indent="1"/>
    </xf>
    <xf numFmtId="1" fontId="0" fillId="3" borderId="12" xfId="0" applyNumberFormat="1" applyFill="1" applyBorder="1" applyAlignment="1">
      <alignment horizontal="right" vertical="center" indent="1"/>
    </xf>
    <xf numFmtId="1" fontId="0" fillId="3" borderId="14" xfId="0" applyNumberFormat="1" applyFill="1" applyBorder="1" applyAlignment="1">
      <alignment horizontal="right" vertical="center" indent="1"/>
    </xf>
    <xf numFmtId="1" fontId="0" fillId="0" borderId="8" xfId="0" applyNumberFormat="1" applyBorder="1" applyAlignment="1">
      <alignment horizontal="right" vertical="center" indent="1"/>
    </xf>
    <xf numFmtId="1" fontId="0" fillId="0" borderId="34" xfId="0" applyNumberFormat="1" applyBorder="1" applyAlignment="1">
      <alignment horizontal="right" vertical="center" indent="1"/>
    </xf>
    <xf numFmtId="1" fontId="0" fillId="3" borderId="34" xfId="0" applyNumberFormat="1" applyFill="1" applyBorder="1" applyAlignment="1">
      <alignment horizontal="right" vertical="center" indent="1"/>
    </xf>
    <xf numFmtId="1" fontId="0" fillId="3" borderId="24" xfId="0" applyNumberFormat="1" applyFill="1" applyBorder="1" applyAlignment="1">
      <alignment horizontal="right" vertical="center" indent="1"/>
    </xf>
    <xf numFmtId="0" fontId="0" fillId="0" borderId="0" xfId="0" applyBorder="1" applyAlignment="1">
      <alignment horizontal="right" vertical="center" indent="1"/>
    </xf>
    <xf numFmtId="0" fontId="0" fillId="0" borderId="34" xfId="0" applyBorder="1" applyAlignment="1">
      <alignment horizontal="center" vertical="center"/>
    </xf>
    <xf numFmtId="11" fontId="0" fillId="0" borderId="8" xfId="0" applyNumberFormat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1" fontId="5" fillId="0" borderId="10" xfId="0" applyNumberFormat="1" applyFont="1" applyBorder="1" applyAlignment="1">
      <alignment horizontal="right" vertical="center"/>
    </xf>
    <xf numFmtId="1" fontId="5" fillId="0" borderId="10" xfId="0" applyNumberFormat="1" applyFont="1" applyBorder="1" applyAlignment="1">
      <alignment horizontal="right"/>
    </xf>
    <xf numFmtId="1" fontId="5" fillId="0" borderId="9" xfId="0" applyNumberFormat="1" applyFont="1" applyBorder="1" applyAlignment="1">
      <alignment horizontal="right" vertical="center"/>
    </xf>
    <xf numFmtId="1" fontId="5" fillId="0" borderId="24" xfId="0" applyNumberFormat="1" applyFont="1" applyBorder="1" applyAlignment="1">
      <alignment horizontal="right" vertical="center"/>
    </xf>
    <xf numFmtId="1" fontId="5" fillId="0" borderId="14" xfId="0" applyNumberFormat="1" applyFont="1" applyBorder="1" applyAlignment="1">
      <alignment horizontal="right" vertical="center"/>
    </xf>
    <xf numFmtId="1" fontId="5" fillId="0" borderId="7" xfId="0" applyNumberFormat="1" applyFont="1" applyBorder="1" applyAlignment="1">
      <alignment horizontal="right"/>
    </xf>
    <xf numFmtId="1" fontId="5" fillId="0" borderId="7" xfId="0" applyNumberFormat="1" applyFont="1" applyBorder="1" applyAlignment="1">
      <alignment horizontal="right" vertical="center"/>
    </xf>
    <xf numFmtId="164" fontId="5" fillId="0" borderId="5" xfId="0" applyNumberFormat="1" applyFont="1" applyBorder="1" applyAlignment="1">
      <alignment horizontal="right" vertical="center"/>
    </xf>
    <xf numFmtId="1" fontId="5" fillId="0" borderId="4" xfId="0" applyNumberFormat="1" applyFont="1" applyBorder="1" applyAlignment="1">
      <alignment horizontal="right" vertical="center"/>
    </xf>
    <xf numFmtId="1" fontId="5" fillId="0" borderId="6" xfId="0" applyNumberFormat="1" applyFont="1" applyBorder="1" applyAlignment="1">
      <alignment horizontal="right" vertical="center"/>
    </xf>
    <xf numFmtId="1" fontId="5" fillId="0" borderId="5" xfId="0" applyNumberFormat="1" applyFont="1" applyBorder="1" applyAlignment="1">
      <alignment horizontal="right" vertical="center"/>
    </xf>
    <xf numFmtId="2" fontId="5" fillId="0" borderId="10" xfId="0" applyNumberFormat="1" applyFont="1" applyBorder="1" applyAlignment="1">
      <alignment horizontal="right" vertical="center"/>
    </xf>
    <xf numFmtId="2" fontId="5" fillId="0" borderId="9" xfId="0" applyNumberFormat="1" applyFont="1" applyBorder="1" applyAlignment="1">
      <alignment horizontal="right" vertical="center"/>
    </xf>
    <xf numFmtId="164" fontId="5" fillId="0" borderId="24" xfId="0" applyNumberFormat="1" applyFont="1" applyBorder="1" applyAlignment="1">
      <alignment horizontal="right" vertical="center"/>
    </xf>
    <xf numFmtId="1" fontId="1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1" fillId="7" borderId="2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1" fontId="3" fillId="0" borderId="37" xfId="0" applyNumberFormat="1" applyFont="1" applyBorder="1" applyAlignment="1">
      <alignment horizontal="center" vertical="center"/>
    </xf>
    <xf numFmtId="1" fontId="3" fillId="0" borderId="28" xfId="0" applyNumberFormat="1" applyFont="1" applyBorder="1" applyAlignment="1">
      <alignment horizontal="center" vertical="center"/>
    </xf>
    <xf numFmtId="1" fontId="3" fillId="0" borderId="36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3" fillId="0" borderId="27" xfId="0" applyNumberFormat="1" applyFont="1" applyBorder="1" applyAlignment="1">
      <alignment horizontal="center" vertical="center"/>
    </xf>
    <xf numFmtId="1" fontId="3" fillId="0" borderId="29" xfId="0" applyNumberFormat="1" applyFont="1" applyBorder="1" applyAlignment="1">
      <alignment horizontal="center" vertical="center"/>
    </xf>
    <xf numFmtId="1" fontId="3" fillId="0" borderId="30" xfId="0" applyNumberFormat="1" applyFont="1" applyBorder="1" applyAlignment="1">
      <alignment horizontal="center" vertical="center"/>
    </xf>
    <xf numFmtId="1" fontId="3" fillId="0" borderId="25" xfId="0" applyNumberFormat="1" applyFont="1" applyBorder="1" applyAlignment="1">
      <alignment horizontal="center" vertical="center"/>
    </xf>
    <xf numFmtId="1" fontId="3" fillId="0" borderId="26" xfId="0" applyNumberFormat="1" applyFont="1" applyBorder="1" applyAlignment="1">
      <alignment horizontal="center" vertical="center"/>
    </xf>
    <xf numFmtId="1" fontId="3" fillId="0" borderId="33" xfId="0" applyNumberFormat="1" applyFon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34" xfId="0" applyNumberForma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 vertical="center"/>
    </xf>
    <xf numFmtId="1" fontId="3" fillId="0" borderId="43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 vertical="center"/>
    </xf>
    <xf numFmtId="1" fontId="3" fillId="0" borderId="45" xfId="0" applyNumberFormat="1" applyFont="1" applyBorder="1" applyAlignment="1">
      <alignment horizontal="center" vertical="center"/>
    </xf>
    <xf numFmtId="1" fontId="3" fillId="0" borderId="19" xfId="0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1" fontId="3" fillId="0" borderId="34" xfId="0" applyNumberFormat="1" applyFont="1" applyBorder="1" applyAlignment="1">
      <alignment horizontal="center" vertical="center"/>
    </xf>
    <xf numFmtId="1" fontId="3" fillId="0" borderId="40" xfId="0" applyNumberFormat="1" applyFont="1" applyBorder="1" applyAlignment="1">
      <alignment horizontal="center" vertical="center"/>
    </xf>
    <xf numFmtId="1" fontId="3" fillId="0" borderId="41" xfId="0" applyNumberFormat="1" applyFont="1" applyBorder="1" applyAlignment="1">
      <alignment horizontal="center" vertical="center"/>
    </xf>
    <xf numFmtId="0" fontId="1" fillId="4" borderId="8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3" fillId="0" borderId="16" xfId="0" applyNumberFormat="1" applyFon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0" fontId="1" fillId="6" borderId="7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489EC"/>
      <color rgb="FF1AB116"/>
      <color rgb="FFE96357"/>
      <color rgb="FFE96155"/>
      <color rgb="FF368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244CD-AB90-2A47-8882-5A3073AC756D}">
  <dimension ref="A1:AD77"/>
  <sheetViews>
    <sheetView tabSelected="1" topLeftCell="F1" zoomScale="209" zoomScaleNormal="60" workbookViewId="0">
      <selection activeCell="F6" sqref="F6:F10"/>
    </sheetView>
  </sheetViews>
  <sheetFormatPr baseColWidth="10" defaultRowHeight="16" x14ac:dyDescent="0.2"/>
  <cols>
    <col min="1" max="1" width="20.83203125" customWidth="1"/>
    <col min="3" max="3" width="15.83203125" style="67" customWidth="1"/>
    <col min="4" max="4" width="15.83203125" customWidth="1"/>
    <col min="5" max="5" width="15.83203125" style="67" customWidth="1"/>
    <col min="6" max="7" width="15.83203125" customWidth="1"/>
    <col min="8" max="8" width="15.83203125" style="67" customWidth="1"/>
    <col min="9" max="9" width="15.83203125" customWidth="1"/>
    <col min="10" max="10" width="15.83203125" style="100" customWidth="1"/>
    <col min="11" max="12" width="15.83203125" customWidth="1"/>
    <col min="13" max="13" width="15.83203125" style="67" customWidth="1"/>
    <col min="14" max="14" width="15.83203125" customWidth="1"/>
    <col min="15" max="15" width="15.83203125" style="67" customWidth="1"/>
    <col min="16" max="17" width="15.83203125" customWidth="1"/>
    <col min="19" max="28" width="20.83203125" customWidth="1"/>
  </cols>
  <sheetData>
    <row r="1" spans="1:29" x14ac:dyDescent="0.2">
      <c r="A1" t="s">
        <v>85</v>
      </c>
    </row>
    <row r="2" spans="1:29" ht="17" thickBot="1" x14ac:dyDescent="0.25"/>
    <row r="3" spans="1:29" ht="17" thickBot="1" x14ac:dyDescent="0.25">
      <c r="A3" s="1"/>
      <c r="B3" s="2"/>
      <c r="C3" s="155" t="s">
        <v>0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7"/>
      <c r="S3" t="s">
        <v>75</v>
      </c>
    </row>
    <row r="4" spans="1:29" ht="17" thickBot="1" x14ac:dyDescent="0.25">
      <c r="A4" s="3"/>
      <c r="B4" s="4"/>
      <c r="C4" s="211" t="s">
        <v>3</v>
      </c>
      <c r="D4" s="211"/>
      <c r="E4" s="211"/>
      <c r="F4" s="211"/>
      <c r="G4" s="212"/>
      <c r="H4" s="202" t="s">
        <v>2</v>
      </c>
      <c r="I4" s="203"/>
      <c r="J4" s="203"/>
      <c r="K4" s="203"/>
      <c r="L4" s="204"/>
      <c r="M4" s="214" t="s">
        <v>1</v>
      </c>
      <c r="N4" s="215"/>
      <c r="O4" s="215"/>
      <c r="P4" s="215"/>
      <c r="Q4" s="216"/>
      <c r="S4" s="24"/>
      <c r="T4" s="24"/>
      <c r="U4" s="24"/>
      <c r="V4" s="24"/>
    </row>
    <row r="5" spans="1:29" ht="17" thickBot="1" x14ac:dyDescent="0.25">
      <c r="A5" s="151" t="s">
        <v>19</v>
      </c>
      <c r="B5" s="152" t="s">
        <v>5</v>
      </c>
      <c r="C5" s="154" t="s">
        <v>86</v>
      </c>
      <c r="D5" s="213" t="s">
        <v>64</v>
      </c>
      <c r="E5" s="206"/>
      <c r="F5" s="31" t="s">
        <v>87</v>
      </c>
      <c r="G5" s="153" t="s">
        <v>88</v>
      </c>
      <c r="H5" s="154" t="s">
        <v>86</v>
      </c>
      <c r="I5" s="205" t="s">
        <v>64</v>
      </c>
      <c r="J5" s="206"/>
      <c r="K5" s="31" t="s">
        <v>87</v>
      </c>
      <c r="L5" s="153" t="s">
        <v>88</v>
      </c>
      <c r="M5" s="154" t="s">
        <v>86</v>
      </c>
      <c r="N5" s="205" t="s">
        <v>64</v>
      </c>
      <c r="O5" s="206"/>
      <c r="P5" s="31" t="s">
        <v>87</v>
      </c>
      <c r="Q5" s="153" t="s">
        <v>88</v>
      </c>
      <c r="S5" s="155" t="s">
        <v>17</v>
      </c>
      <c r="T5" s="156"/>
      <c r="U5" s="156"/>
      <c r="V5" s="157"/>
      <c r="Z5" s="27"/>
      <c r="AA5" s="27"/>
      <c r="AB5" s="27"/>
      <c r="AC5" s="27"/>
    </row>
    <row r="6" spans="1:29" ht="18" thickBot="1" x14ac:dyDescent="0.25">
      <c r="A6" s="158" t="s">
        <v>70</v>
      </c>
      <c r="B6" s="26"/>
      <c r="C6" s="68"/>
      <c r="D6" s="30" t="s">
        <v>65</v>
      </c>
      <c r="E6" s="76">
        <f>QUARTILE(C6:C10, 1)</f>
        <v>7445000</v>
      </c>
      <c r="F6" s="181">
        <f>AVERAGE(C7:C9)</f>
        <v>9396666.666666666</v>
      </c>
      <c r="G6" s="208">
        <f>STDEV(C7:C9)</f>
        <v>4074632.9078008155</v>
      </c>
      <c r="H6" s="68"/>
      <c r="I6" s="22" t="s">
        <v>65</v>
      </c>
      <c r="J6" s="101">
        <f>QUARTILE(H6:H10, 1)</f>
        <v>4172000</v>
      </c>
      <c r="K6" s="181">
        <f>AVERAGE(H7:H9)</f>
        <v>5701333.333333333</v>
      </c>
      <c r="L6" s="184">
        <f>STDEV(H7:H9)</f>
        <v>4395753.101953445</v>
      </c>
      <c r="M6" s="68"/>
      <c r="N6" s="22" t="s">
        <v>65</v>
      </c>
      <c r="O6" s="85">
        <f>QUARTILE(M7:M9, 1)</f>
        <v>3759000</v>
      </c>
      <c r="P6" s="181">
        <f>AVERAGE(M7:M9)</f>
        <v>4792666.666666667</v>
      </c>
      <c r="Q6" s="181">
        <f>STDEV(M7:M9)</f>
        <v>3528892.3663570886</v>
      </c>
      <c r="S6" s="44" t="s">
        <v>4</v>
      </c>
      <c r="T6" s="45" t="s">
        <v>59</v>
      </c>
      <c r="U6" s="45" t="s">
        <v>16</v>
      </c>
      <c r="V6" s="45" t="s">
        <v>15</v>
      </c>
      <c r="Z6" s="27"/>
      <c r="AA6" s="27"/>
      <c r="AB6" s="27"/>
      <c r="AC6" s="27"/>
    </row>
    <row r="7" spans="1:29" ht="17" x14ac:dyDescent="0.2">
      <c r="A7" s="159"/>
      <c r="B7" s="23">
        <v>1</v>
      </c>
      <c r="C7" s="69">
        <v>9720000</v>
      </c>
      <c r="D7" s="49" t="s">
        <v>66</v>
      </c>
      <c r="E7" s="77">
        <f>QUARTILE(C6:C10, 3)</f>
        <v>11510000</v>
      </c>
      <c r="F7" s="182"/>
      <c r="G7" s="209"/>
      <c r="H7" s="69">
        <v>7680000</v>
      </c>
      <c r="I7" s="20" t="s">
        <v>66</v>
      </c>
      <c r="J7" s="102">
        <f>QUARTILE(H6:H10, 3)</f>
        <v>8220000</v>
      </c>
      <c r="K7" s="182"/>
      <c r="L7" s="185"/>
      <c r="M7" s="69">
        <v>6860000</v>
      </c>
      <c r="N7" s="48" t="s">
        <v>66</v>
      </c>
      <c r="O7" s="85">
        <f>QUARTILE(M7:M9, 3)</f>
        <v>6830000</v>
      </c>
      <c r="P7" s="182"/>
      <c r="Q7" s="182"/>
      <c r="S7" s="39" t="s">
        <v>72</v>
      </c>
      <c r="T7" s="39">
        <v>3</v>
      </c>
      <c r="U7" s="39">
        <v>3</v>
      </c>
      <c r="V7" s="9">
        <v>3</v>
      </c>
      <c r="Z7" s="47"/>
      <c r="AA7" s="47"/>
      <c r="AB7" s="47"/>
      <c r="AC7" s="47"/>
    </row>
    <row r="8" spans="1:29" ht="17" x14ac:dyDescent="0.2">
      <c r="A8" s="159"/>
      <c r="B8" s="23">
        <v>2</v>
      </c>
      <c r="C8" s="69">
        <v>5170000</v>
      </c>
      <c r="D8" s="49" t="s">
        <v>67</v>
      </c>
      <c r="E8" s="77">
        <f>E7-E6</f>
        <v>4065000</v>
      </c>
      <c r="F8" s="182"/>
      <c r="G8" s="209"/>
      <c r="H8" s="69">
        <v>664000</v>
      </c>
      <c r="I8" s="20" t="s">
        <v>67</v>
      </c>
      <c r="J8" s="102">
        <f>J7-J6</f>
        <v>4048000</v>
      </c>
      <c r="K8" s="182"/>
      <c r="L8" s="185"/>
      <c r="M8" s="69">
        <v>6800000</v>
      </c>
      <c r="N8" s="48" t="s">
        <v>67</v>
      </c>
      <c r="O8" s="85">
        <f>O7-O6</f>
        <v>3071000</v>
      </c>
      <c r="P8" s="182"/>
      <c r="Q8" s="182"/>
      <c r="S8" s="12" t="s">
        <v>6</v>
      </c>
      <c r="T8" s="46">
        <v>5</v>
      </c>
      <c r="U8" s="46">
        <v>3</v>
      </c>
      <c r="V8" s="46">
        <v>5</v>
      </c>
      <c r="Z8" s="27"/>
      <c r="AA8" s="27"/>
      <c r="AB8" s="27"/>
      <c r="AC8" s="27"/>
    </row>
    <row r="9" spans="1:29" ht="17" x14ac:dyDescent="0.2">
      <c r="A9" s="159"/>
      <c r="B9" s="23">
        <v>3</v>
      </c>
      <c r="C9" s="69">
        <v>13300000</v>
      </c>
      <c r="D9" s="56" t="s">
        <v>68</v>
      </c>
      <c r="E9" s="79">
        <f>E7+(1.5*E8)</f>
        <v>17607500</v>
      </c>
      <c r="F9" s="182"/>
      <c r="G9" s="209"/>
      <c r="H9" s="69">
        <v>8760000</v>
      </c>
      <c r="I9" s="58" t="s">
        <v>68</v>
      </c>
      <c r="J9" s="103">
        <f>J7+(1.5*J8)</f>
        <v>14292000</v>
      </c>
      <c r="K9" s="182"/>
      <c r="L9" s="185"/>
      <c r="M9" s="69">
        <v>718000</v>
      </c>
      <c r="N9" s="58" t="s">
        <v>68</v>
      </c>
      <c r="O9" s="86">
        <f>O7+(1.5*O8)</f>
        <v>11436500</v>
      </c>
      <c r="P9" s="182"/>
      <c r="Q9" s="182"/>
      <c r="S9" s="10" t="s">
        <v>7</v>
      </c>
      <c r="T9" s="11">
        <v>5</v>
      </c>
      <c r="U9" s="11">
        <v>5</v>
      </c>
      <c r="V9" s="11">
        <v>5</v>
      </c>
    </row>
    <row r="10" spans="1:29" ht="18" thickBot="1" x14ac:dyDescent="0.25">
      <c r="A10" s="160"/>
      <c r="B10" s="28"/>
      <c r="C10" s="70"/>
      <c r="D10" s="57" t="s">
        <v>69</v>
      </c>
      <c r="E10" s="80">
        <f>E6-(1.5*E8)</f>
        <v>1347500</v>
      </c>
      <c r="F10" s="183"/>
      <c r="G10" s="210"/>
      <c r="H10" s="70"/>
      <c r="I10" s="59" t="s">
        <v>69</v>
      </c>
      <c r="J10" s="104">
        <f>J6-(1.5*J8)</f>
        <v>-1900000</v>
      </c>
      <c r="K10" s="182"/>
      <c r="L10" s="185"/>
      <c r="M10" s="70"/>
      <c r="N10" s="59" t="s">
        <v>69</v>
      </c>
      <c r="O10" s="87">
        <f>O6-(1.5*O8)</f>
        <v>-847500</v>
      </c>
      <c r="P10" s="183"/>
      <c r="Q10" s="183"/>
      <c r="S10" s="11" t="s">
        <v>8</v>
      </c>
      <c r="T10" s="11">
        <v>5</v>
      </c>
      <c r="U10" s="11">
        <v>3</v>
      </c>
      <c r="V10" s="11">
        <v>5</v>
      </c>
    </row>
    <row r="11" spans="1:29" ht="17" x14ac:dyDescent="0.2">
      <c r="A11" s="159" t="s">
        <v>6</v>
      </c>
      <c r="B11" s="21">
        <v>1</v>
      </c>
      <c r="C11" s="69">
        <v>21200</v>
      </c>
      <c r="D11" s="22" t="s">
        <v>65</v>
      </c>
      <c r="E11" s="76">
        <f>QUARTILE(C11:C15, 1)</f>
        <v>23000</v>
      </c>
      <c r="F11" s="194">
        <f>AVERAGE(C11:C15)</f>
        <v>131640</v>
      </c>
      <c r="G11" s="171">
        <f>STDEV(C11:C15)</f>
        <v>120771.4701409236</v>
      </c>
      <c r="H11" s="88">
        <v>271000</v>
      </c>
      <c r="I11" s="25" t="s">
        <v>65</v>
      </c>
      <c r="J11" s="105">
        <f>QUARTILE(H11:H15, 1)</f>
        <v>610000</v>
      </c>
      <c r="K11" s="186">
        <f>AVERAGE(H12:H14)</f>
        <v>655333.33333333337</v>
      </c>
      <c r="L11" s="198">
        <f>STDEV(H12:H14)</f>
        <v>78519.6366097891</v>
      </c>
      <c r="M11" s="69">
        <v>10100</v>
      </c>
      <c r="N11" s="25" t="s">
        <v>65</v>
      </c>
      <c r="O11" s="77">
        <f>QUARTILE(M11:M15, 1)</f>
        <v>29100</v>
      </c>
      <c r="P11" s="186">
        <f>AVERAGE(M11:M15)</f>
        <v>63460</v>
      </c>
      <c r="Q11" s="186">
        <f>STDEV(M11:M15)</f>
        <v>45714.25379463171</v>
      </c>
      <c r="S11" s="11" t="s">
        <v>9</v>
      </c>
      <c r="T11" s="11">
        <v>4</v>
      </c>
      <c r="U11" s="11">
        <v>4</v>
      </c>
      <c r="V11" s="11">
        <v>4</v>
      </c>
    </row>
    <row r="12" spans="1:29" ht="17" x14ac:dyDescent="0.2">
      <c r="A12" s="159"/>
      <c r="B12" s="2">
        <v>2</v>
      </c>
      <c r="C12" s="69">
        <v>23000</v>
      </c>
      <c r="D12" s="48" t="s">
        <v>66</v>
      </c>
      <c r="E12" s="77">
        <f>QUARTILE(C11:C15, 3)</f>
        <v>156000</v>
      </c>
      <c r="F12" s="194"/>
      <c r="G12" s="171"/>
      <c r="H12" s="89">
        <v>610000</v>
      </c>
      <c r="I12" s="20" t="s">
        <v>66</v>
      </c>
      <c r="J12" s="105">
        <f>QUARTILE(H11:H15, 3)</f>
        <v>746000</v>
      </c>
      <c r="K12" s="187"/>
      <c r="L12" s="199"/>
      <c r="M12" s="69">
        <v>29100</v>
      </c>
      <c r="N12" s="48" t="s">
        <v>66</v>
      </c>
      <c r="O12" s="77">
        <f>QUARTILE(M11:M15, 3)</f>
        <v>91500</v>
      </c>
      <c r="P12" s="187"/>
      <c r="Q12" s="187"/>
      <c r="S12" s="11" t="s">
        <v>10</v>
      </c>
      <c r="T12" s="11">
        <v>4</v>
      </c>
      <c r="U12" s="11">
        <v>5</v>
      </c>
      <c r="V12" s="11">
        <v>4</v>
      </c>
    </row>
    <row r="13" spans="1:29" ht="17" x14ac:dyDescent="0.2">
      <c r="A13" s="159"/>
      <c r="B13" s="2">
        <v>3</v>
      </c>
      <c r="C13" s="69">
        <v>143000</v>
      </c>
      <c r="D13" s="48" t="s">
        <v>67</v>
      </c>
      <c r="E13" s="77">
        <f>E12-E11</f>
        <v>133000</v>
      </c>
      <c r="F13" s="194"/>
      <c r="G13" s="171"/>
      <c r="H13" s="89">
        <v>610000</v>
      </c>
      <c r="I13" s="20" t="s">
        <v>67</v>
      </c>
      <c r="J13" s="105">
        <f>J12-J11</f>
        <v>136000</v>
      </c>
      <c r="K13" s="187"/>
      <c r="L13" s="199"/>
      <c r="M13" s="69">
        <v>63600</v>
      </c>
      <c r="N13" s="48" t="s">
        <v>67</v>
      </c>
      <c r="O13" s="77">
        <f>O12-O11</f>
        <v>62400</v>
      </c>
      <c r="P13" s="187"/>
      <c r="Q13" s="187"/>
      <c r="S13" s="10" t="s">
        <v>18</v>
      </c>
      <c r="T13" s="11">
        <v>5</v>
      </c>
      <c r="U13" s="11">
        <v>4</v>
      </c>
      <c r="V13" s="11">
        <v>5</v>
      </c>
    </row>
    <row r="14" spans="1:29" ht="17" customHeight="1" x14ac:dyDescent="0.2">
      <c r="A14" s="159"/>
      <c r="B14" s="2">
        <v>4</v>
      </c>
      <c r="C14" s="69">
        <v>156000</v>
      </c>
      <c r="D14" s="58" t="s">
        <v>68</v>
      </c>
      <c r="E14" s="79">
        <f>E12+(1.5*E13)</f>
        <v>355500</v>
      </c>
      <c r="F14" s="194"/>
      <c r="G14" s="171"/>
      <c r="H14" s="89">
        <v>746000</v>
      </c>
      <c r="I14" s="58" t="s">
        <v>68</v>
      </c>
      <c r="J14" s="106">
        <f>J12+(1.5*J13)</f>
        <v>950000</v>
      </c>
      <c r="K14" s="187"/>
      <c r="L14" s="199"/>
      <c r="M14" s="69">
        <v>91500</v>
      </c>
      <c r="N14" s="58" t="s">
        <v>68</v>
      </c>
      <c r="O14" s="79">
        <f>O12+(1.5*O13)</f>
        <v>185100</v>
      </c>
      <c r="P14" s="187"/>
      <c r="Q14" s="187"/>
      <c r="S14" s="15" t="s">
        <v>11</v>
      </c>
      <c r="T14" s="11">
        <v>5</v>
      </c>
      <c r="U14" s="11">
        <v>4</v>
      </c>
      <c r="V14" s="11">
        <v>5</v>
      </c>
    </row>
    <row r="15" spans="1:29" ht="17" customHeight="1" thickBot="1" x14ac:dyDescent="0.25">
      <c r="A15" s="160"/>
      <c r="B15" s="6">
        <v>5</v>
      </c>
      <c r="C15" s="71">
        <v>315000</v>
      </c>
      <c r="D15" s="59" t="s">
        <v>69</v>
      </c>
      <c r="E15" s="80">
        <f>E11-(1.5*E13)</f>
        <v>-176500</v>
      </c>
      <c r="F15" s="207"/>
      <c r="G15" s="172"/>
      <c r="H15" s="90">
        <v>1020000</v>
      </c>
      <c r="I15" s="58" t="s">
        <v>69</v>
      </c>
      <c r="J15" s="107">
        <f>J11-(1.5*J13)</f>
        <v>406000</v>
      </c>
      <c r="K15" s="188"/>
      <c r="L15" s="200"/>
      <c r="M15" s="70">
        <v>123000</v>
      </c>
      <c r="N15" s="58" t="s">
        <v>69</v>
      </c>
      <c r="O15" s="80">
        <f>O11-(1.5*O13)</f>
        <v>-64500</v>
      </c>
      <c r="P15" s="188"/>
      <c r="Q15" s="188"/>
      <c r="S15" s="15" t="s">
        <v>12</v>
      </c>
      <c r="T15" s="11">
        <v>3</v>
      </c>
      <c r="U15" s="11">
        <v>5</v>
      </c>
      <c r="V15" s="11">
        <v>4</v>
      </c>
    </row>
    <row r="16" spans="1:29" x14ac:dyDescent="0.2">
      <c r="A16" s="158" t="s">
        <v>7</v>
      </c>
      <c r="B16" s="7">
        <v>1</v>
      </c>
      <c r="C16" s="69">
        <v>666000</v>
      </c>
      <c r="D16" s="22" t="s">
        <v>65</v>
      </c>
      <c r="E16" s="76">
        <f>QUARTILE(C16:C20, 1)</f>
        <v>994000</v>
      </c>
      <c r="F16" s="194">
        <f>AVERAGE(C16:C20)</f>
        <v>1136000</v>
      </c>
      <c r="G16" s="170">
        <f>STDEV(C16:C20)</f>
        <v>361494.12166728242</v>
      </c>
      <c r="H16" s="89">
        <v>335</v>
      </c>
      <c r="I16" s="22" t="s">
        <v>65</v>
      </c>
      <c r="J16" s="108">
        <f>QUARTILE(H16:H20, 1)</f>
        <v>81200</v>
      </c>
      <c r="K16" s="175">
        <f>AVERAGE(H16:H20)</f>
        <v>115507</v>
      </c>
      <c r="L16" s="201">
        <f>STDEV(H16:H20)</f>
        <v>84110.369426129619</v>
      </c>
      <c r="M16" s="81">
        <v>2420000</v>
      </c>
      <c r="N16" s="22" t="s">
        <v>65</v>
      </c>
      <c r="O16" s="77">
        <f>QUARTILE(M16:M20, 1)</f>
        <v>2470000</v>
      </c>
      <c r="P16" s="186">
        <f>AVERAGE(M16:M20)</f>
        <v>3500000</v>
      </c>
      <c r="Q16" s="186">
        <f>STDEV(M16:M20)</f>
        <v>1530767.7812130747</v>
      </c>
      <c r="S16" s="15" t="s">
        <v>13</v>
      </c>
      <c r="T16" s="11">
        <v>4</v>
      </c>
      <c r="U16" s="11">
        <v>4</v>
      </c>
      <c r="V16" s="11">
        <v>4</v>
      </c>
    </row>
    <row r="17" spans="1:30" ht="17" x14ac:dyDescent="0.2">
      <c r="A17" s="159"/>
      <c r="B17" s="2">
        <v>2</v>
      </c>
      <c r="C17" s="69">
        <v>994000</v>
      </c>
      <c r="D17" s="48" t="s">
        <v>66</v>
      </c>
      <c r="E17" s="77">
        <f>QUARTILE(C16:C20, 3)</f>
        <v>1340000</v>
      </c>
      <c r="F17" s="194"/>
      <c r="G17" s="171"/>
      <c r="H17" s="89">
        <v>81200</v>
      </c>
      <c r="I17" s="20" t="s">
        <v>66</v>
      </c>
      <c r="J17" s="105">
        <f>QUARTILE(H16:H20, 3)</f>
        <v>183000</v>
      </c>
      <c r="K17" s="175"/>
      <c r="L17" s="192"/>
      <c r="M17" s="69">
        <v>2470000</v>
      </c>
      <c r="N17" s="48" t="s">
        <v>66</v>
      </c>
      <c r="O17" s="77">
        <f>QUARTILE(M16:M20, 3)</f>
        <v>4020000</v>
      </c>
      <c r="P17" s="187"/>
      <c r="Q17" s="187"/>
      <c r="S17" s="40" t="s">
        <v>14</v>
      </c>
      <c r="T17" s="42">
        <v>5</v>
      </c>
      <c r="U17" s="42">
        <v>4</v>
      </c>
      <c r="V17" s="40">
        <v>4</v>
      </c>
    </row>
    <row r="18" spans="1:30" ht="16" customHeight="1" thickBot="1" x14ac:dyDescent="0.25">
      <c r="A18" s="159"/>
      <c r="B18" s="2">
        <v>3</v>
      </c>
      <c r="C18" s="69">
        <v>1060000</v>
      </c>
      <c r="D18" s="48" t="s">
        <v>67</v>
      </c>
      <c r="E18" s="77">
        <f>E17-E16</f>
        <v>346000</v>
      </c>
      <c r="F18" s="194"/>
      <c r="G18" s="171"/>
      <c r="H18" s="89">
        <v>102000</v>
      </c>
      <c r="I18" s="20" t="s">
        <v>67</v>
      </c>
      <c r="J18" s="105">
        <f>J17-J16</f>
        <v>101800</v>
      </c>
      <c r="K18" s="175"/>
      <c r="L18" s="192"/>
      <c r="M18" s="69">
        <v>2620000</v>
      </c>
      <c r="N18" s="48" t="s">
        <v>67</v>
      </c>
      <c r="O18" s="77">
        <f>O17-O16</f>
        <v>1550000</v>
      </c>
      <c r="P18" s="187"/>
      <c r="Q18" s="187"/>
      <c r="S18" s="41" t="s">
        <v>63</v>
      </c>
      <c r="T18" s="43">
        <v>3</v>
      </c>
      <c r="U18" s="43">
        <v>3</v>
      </c>
      <c r="V18" s="43">
        <v>3</v>
      </c>
    </row>
    <row r="19" spans="1:30" x14ac:dyDescent="0.2">
      <c r="A19" s="159"/>
      <c r="B19" s="2">
        <v>4</v>
      </c>
      <c r="C19" s="69">
        <v>1340000</v>
      </c>
      <c r="D19" s="58" t="s">
        <v>68</v>
      </c>
      <c r="E19" s="79">
        <f>E17+(1.5*E18)</f>
        <v>1859000</v>
      </c>
      <c r="F19" s="194"/>
      <c r="G19" s="171"/>
      <c r="H19" s="89">
        <v>183000</v>
      </c>
      <c r="I19" s="58" t="s">
        <v>68</v>
      </c>
      <c r="J19" s="106">
        <f>J17+(1.5*J18)</f>
        <v>335700</v>
      </c>
      <c r="K19" s="175"/>
      <c r="L19" s="192"/>
      <c r="M19" s="69">
        <v>4020000</v>
      </c>
      <c r="N19" s="58" t="s">
        <v>68</v>
      </c>
      <c r="O19" s="79">
        <f>O17+(1.5*O18)</f>
        <v>6345000</v>
      </c>
      <c r="P19" s="187"/>
      <c r="Q19" s="187"/>
      <c r="S19" s="24"/>
      <c r="T19" s="24"/>
      <c r="U19" s="24"/>
      <c r="V19" s="27"/>
    </row>
    <row r="20" spans="1:30" ht="19" customHeight="1" thickBot="1" x14ac:dyDescent="0.25">
      <c r="A20" s="160"/>
      <c r="B20" s="4">
        <v>5</v>
      </c>
      <c r="C20" s="71">
        <v>1620000</v>
      </c>
      <c r="D20" s="59" t="s">
        <v>69</v>
      </c>
      <c r="E20" s="80">
        <f>E16-(1.5*E18)</f>
        <v>475000</v>
      </c>
      <c r="F20" s="207"/>
      <c r="G20" s="172"/>
      <c r="H20" s="91">
        <v>211000</v>
      </c>
      <c r="I20" s="58" t="s">
        <v>69</v>
      </c>
      <c r="J20" s="107">
        <f>J16-(1.5*J18)</f>
        <v>-71500</v>
      </c>
      <c r="K20" s="180"/>
      <c r="L20" s="197"/>
      <c r="M20" s="70">
        <v>5970000</v>
      </c>
      <c r="N20" s="59" t="s">
        <v>69</v>
      </c>
      <c r="O20" s="80">
        <f>O16-(1.5*O18)</f>
        <v>145000</v>
      </c>
      <c r="P20" s="188"/>
      <c r="Q20" s="188"/>
      <c r="S20" s="24"/>
      <c r="T20" s="24"/>
      <c r="U20" s="24"/>
      <c r="V20" s="24"/>
    </row>
    <row r="21" spans="1:30" ht="16" customHeight="1" x14ac:dyDescent="0.2">
      <c r="A21" s="158" t="s">
        <v>8</v>
      </c>
      <c r="B21" s="2">
        <v>1</v>
      </c>
      <c r="C21" s="69">
        <v>1720</v>
      </c>
      <c r="D21" s="22" t="s">
        <v>65</v>
      </c>
      <c r="E21" s="76">
        <f>QUARTILE(C21:C25, 1)</f>
        <v>2720</v>
      </c>
      <c r="F21" s="194">
        <f>AVERAGE(C21:C25)</f>
        <v>4724</v>
      </c>
      <c r="G21" s="170">
        <f>STDEV(C21:C25)</f>
        <v>3019.7234972758683</v>
      </c>
      <c r="H21" s="88">
        <v>31900</v>
      </c>
      <c r="I21" s="22" t="s">
        <v>65</v>
      </c>
      <c r="J21" s="108">
        <f>QUARTILE(H21:H25, 1)</f>
        <v>40800</v>
      </c>
      <c r="K21" s="194">
        <f>AVERAGE(H22:H24)</f>
        <v>42566.666666666664</v>
      </c>
      <c r="L21" s="201">
        <f>STDEV(H22:H24)</f>
        <v>1569.5009822658069</v>
      </c>
      <c r="M21" s="69">
        <v>5400</v>
      </c>
      <c r="N21" s="25" t="s">
        <v>65</v>
      </c>
      <c r="O21" s="77">
        <f>QUARTILE(M21:M25, 1)</f>
        <v>5600</v>
      </c>
      <c r="P21" s="186">
        <f>AVERAGE(M21:M25)</f>
        <v>11480</v>
      </c>
      <c r="Q21" s="186">
        <f>STDEV(M21:M25)</f>
        <v>8569.2473415113891</v>
      </c>
      <c r="S21" s="24"/>
      <c r="T21" s="24"/>
      <c r="U21" s="24"/>
      <c r="V21" s="24"/>
    </row>
    <row r="22" spans="1:30" x14ac:dyDescent="0.2">
      <c r="A22" s="159"/>
      <c r="B22" s="2">
        <v>2</v>
      </c>
      <c r="C22" s="69">
        <v>2720</v>
      </c>
      <c r="D22" s="48" t="s">
        <v>66</v>
      </c>
      <c r="E22" s="77">
        <f>QUARTILE(C21:C25, 3)</f>
        <v>6450</v>
      </c>
      <c r="F22" s="194"/>
      <c r="G22" s="171"/>
      <c r="H22" s="89">
        <v>40800</v>
      </c>
      <c r="I22" s="20" t="s">
        <v>66</v>
      </c>
      <c r="J22" s="105">
        <f>QUARTILE(H21:H25, 3)</f>
        <v>43800</v>
      </c>
      <c r="K22" s="194"/>
      <c r="L22" s="192"/>
      <c r="M22" s="69">
        <v>5600</v>
      </c>
      <c r="N22" s="48" t="s">
        <v>66</v>
      </c>
      <c r="O22" s="77">
        <f>QUARTILE(M21:M25, 3)</f>
        <v>13600</v>
      </c>
      <c r="P22" s="187"/>
      <c r="Q22" s="187"/>
    </row>
    <row r="23" spans="1:30" x14ac:dyDescent="0.2">
      <c r="A23" s="159"/>
      <c r="B23" s="2">
        <v>3</v>
      </c>
      <c r="C23" s="69">
        <v>3620</v>
      </c>
      <c r="D23" s="48" t="s">
        <v>67</v>
      </c>
      <c r="E23" s="77">
        <f>E22-E21</f>
        <v>3730</v>
      </c>
      <c r="F23" s="194"/>
      <c r="G23" s="171"/>
      <c r="H23" s="89">
        <v>43100</v>
      </c>
      <c r="I23" s="20" t="s">
        <v>67</v>
      </c>
      <c r="J23" s="105">
        <f>J22-J21</f>
        <v>3000</v>
      </c>
      <c r="K23" s="194"/>
      <c r="L23" s="192"/>
      <c r="M23" s="69">
        <v>7200</v>
      </c>
      <c r="N23" s="48" t="s">
        <v>67</v>
      </c>
      <c r="O23" s="77">
        <f>O22-O21</f>
        <v>8000</v>
      </c>
      <c r="P23" s="187"/>
      <c r="Q23" s="187"/>
      <c r="S23" t="s">
        <v>76</v>
      </c>
    </row>
    <row r="24" spans="1:30" ht="17" thickBot="1" x14ac:dyDescent="0.25">
      <c r="A24" s="159"/>
      <c r="B24" s="2">
        <v>4</v>
      </c>
      <c r="C24" s="69">
        <v>6450</v>
      </c>
      <c r="D24" s="58" t="s">
        <v>68</v>
      </c>
      <c r="E24" s="79">
        <f>E22+(1.5*E23)</f>
        <v>12045</v>
      </c>
      <c r="F24" s="194"/>
      <c r="G24" s="171"/>
      <c r="H24" s="89">
        <v>43800</v>
      </c>
      <c r="I24" s="58" t="s">
        <v>68</v>
      </c>
      <c r="J24" s="106">
        <f>J22+(1.5*J23)</f>
        <v>48300</v>
      </c>
      <c r="K24" s="194"/>
      <c r="L24" s="192"/>
      <c r="M24" s="69">
        <v>13600</v>
      </c>
      <c r="N24" s="58" t="s">
        <v>68</v>
      </c>
      <c r="O24" s="79">
        <f>O22+(1.5*O23)</f>
        <v>25600</v>
      </c>
      <c r="P24" s="187"/>
      <c r="Q24" s="187"/>
    </row>
    <row r="25" spans="1:30" ht="17" thickBot="1" x14ac:dyDescent="0.25">
      <c r="A25" s="160"/>
      <c r="B25" s="4">
        <v>5</v>
      </c>
      <c r="C25" s="70">
        <v>9110</v>
      </c>
      <c r="D25" s="59" t="s">
        <v>69</v>
      </c>
      <c r="E25" s="80">
        <f>E21-(1.5*E23)</f>
        <v>-2875</v>
      </c>
      <c r="F25" s="195"/>
      <c r="G25" s="177"/>
      <c r="H25" s="92">
        <v>151000</v>
      </c>
      <c r="I25" s="59" t="s">
        <v>69</v>
      </c>
      <c r="J25" s="107">
        <f>J21-(1.5*J23)</f>
        <v>36300</v>
      </c>
      <c r="K25" s="195"/>
      <c r="L25" s="193"/>
      <c r="M25" s="70">
        <v>25600</v>
      </c>
      <c r="N25" s="58" t="s">
        <v>69</v>
      </c>
      <c r="O25" s="80">
        <f>O21-(1.5*O23)</f>
        <v>-6400</v>
      </c>
      <c r="P25" s="188"/>
      <c r="Q25" s="188"/>
      <c r="S25" s="55" t="s">
        <v>73</v>
      </c>
      <c r="T25" s="164" t="s">
        <v>3</v>
      </c>
      <c r="U25" s="165"/>
      <c r="V25" s="166"/>
      <c r="W25" s="167" t="s">
        <v>2</v>
      </c>
      <c r="X25" s="168"/>
      <c r="Y25" s="169"/>
      <c r="Z25" s="161" t="s">
        <v>1</v>
      </c>
      <c r="AA25" s="162"/>
      <c r="AB25" s="163"/>
    </row>
    <row r="26" spans="1:30" ht="17" thickBot="1" x14ac:dyDescent="0.25">
      <c r="A26" s="158" t="s">
        <v>9</v>
      </c>
      <c r="B26" s="5">
        <v>1</v>
      </c>
      <c r="C26" s="72">
        <v>126</v>
      </c>
      <c r="D26" s="25" t="s">
        <v>65</v>
      </c>
      <c r="E26" s="81">
        <f>QUARTILE(C26:C30, 1)</f>
        <v>377</v>
      </c>
      <c r="F26" s="196">
        <f>AVERAGE(C26:C29)</f>
        <v>1990.75</v>
      </c>
      <c r="G26" s="186">
        <f>STDEV(C26:C29)</f>
        <v>2900.4978164676031</v>
      </c>
      <c r="H26" s="93">
        <v>0</v>
      </c>
      <c r="I26" s="25" t="s">
        <v>65</v>
      </c>
      <c r="J26" s="105">
        <f>QUARTILE(H26:H30, 1)</f>
        <v>0</v>
      </c>
      <c r="K26" s="175">
        <f>AVERAGE(H26:H29)</f>
        <v>22.75</v>
      </c>
      <c r="L26" s="171">
        <f>STDEV(H26:H29)</f>
        <v>29.711109033491159</v>
      </c>
      <c r="M26" s="81">
        <v>5250</v>
      </c>
      <c r="N26" s="22" t="s">
        <v>65</v>
      </c>
      <c r="O26" s="77">
        <f>QUARTILE(M26:M30, 1)</f>
        <v>11500</v>
      </c>
      <c r="P26" s="186">
        <f>AVERAGE(M26:M29)</f>
        <v>15312.5</v>
      </c>
      <c r="Q26" s="186">
        <f>STDEV(M26:M29)</f>
        <v>8442.9827865117277</v>
      </c>
      <c r="S26" s="16" t="s">
        <v>19</v>
      </c>
      <c r="T26" s="138" t="s">
        <v>79</v>
      </c>
      <c r="U26" s="139" t="s">
        <v>80</v>
      </c>
      <c r="V26" s="139" t="s">
        <v>81</v>
      </c>
      <c r="W26" s="138" t="s">
        <v>79</v>
      </c>
      <c r="X26" s="139" t="s">
        <v>80</v>
      </c>
      <c r="Y26" s="139" t="s">
        <v>81</v>
      </c>
      <c r="Z26" s="138" t="s">
        <v>79</v>
      </c>
      <c r="AA26" s="139" t="s">
        <v>80</v>
      </c>
      <c r="AB26" s="139" t="s">
        <v>81</v>
      </c>
    </row>
    <row r="27" spans="1:30" ht="17" thickBot="1" x14ac:dyDescent="0.25">
      <c r="A27" s="159"/>
      <c r="B27" s="2">
        <v>2</v>
      </c>
      <c r="C27" s="72">
        <v>377</v>
      </c>
      <c r="D27" s="48" t="s">
        <v>66</v>
      </c>
      <c r="E27" s="69">
        <f>QUARTILE(C26:C30, 3)</f>
        <v>6290</v>
      </c>
      <c r="F27" s="192"/>
      <c r="G27" s="187"/>
      <c r="H27" s="93">
        <v>0</v>
      </c>
      <c r="I27" s="20" t="s">
        <v>66</v>
      </c>
      <c r="J27" s="105">
        <f>QUARTILE(H26:H30, 3)</f>
        <v>62.5</v>
      </c>
      <c r="K27" s="175"/>
      <c r="L27" s="171"/>
      <c r="M27" s="69">
        <v>11500</v>
      </c>
      <c r="N27" s="48" t="s">
        <v>66</v>
      </c>
      <c r="O27" s="77">
        <f>QUARTILE(M26:M30, 3)</f>
        <v>23200</v>
      </c>
      <c r="P27" s="187"/>
      <c r="Q27" s="187"/>
      <c r="S27" s="7" t="s">
        <v>72</v>
      </c>
      <c r="T27" s="135" t="s">
        <v>20</v>
      </c>
      <c r="U27" s="125">
        <v>4074632.9078008202</v>
      </c>
      <c r="V27" s="32"/>
      <c r="W27" s="124" t="s">
        <v>21</v>
      </c>
      <c r="X27" s="129">
        <v>4395753.101953445</v>
      </c>
      <c r="Y27" s="32"/>
      <c r="Z27" s="130" t="s">
        <v>22</v>
      </c>
      <c r="AA27" s="125">
        <v>3528892.3663570886</v>
      </c>
      <c r="AB27" s="33"/>
    </row>
    <row r="28" spans="1:30" ht="17" thickBot="1" x14ac:dyDescent="0.25">
      <c r="A28" s="159"/>
      <c r="B28" s="2">
        <v>3</v>
      </c>
      <c r="C28" s="72">
        <v>1170</v>
      </c>
      <c r="D28" s="48" t="s">
        <v>67</v>
      </c>
      <c r="E28" s="69">
        <f>E27-E26</f>
        <v>5913</v>
      </c>
      <c r="F28" s="192"/>
      <c r="G28" s="187"/>
      <c r="H28" s="93">
        <v>28.5</v>
      </c>
      <c r="I28" s="20" t="s">
        <v>67</v>
      </c>
      <c r="J28" s="105">
        <f>J27-J26</f>
        <v>62.5</v>
      </c>
      <c r="K28" s="175"/>
      <c r="L28" s="171"/>
      <c r="M28" s="69">
        <v>21300</v>
      </c>
      <c r="N28" s="48" t="s">
        <v>67</v>
      </c>
      <c r="O28" s="77">
        <f>O27-O26</f>
        <v>11700</v>
      </c>
      <c r="P28" s="187"/>
      <c r="Q28" s="187"/>
      <c r="S28" s="13" t="s">
        <v>6</v>
      </c>
      <c r="T28" s="135" t="s">
        <v>23</v>
      </c>
      <c r="U28" s="124">
        <v>120771.4701409236</v>
      </c>
      <c r="V28" s="34">
        <v>1.40092119545938E-2</v>
      </c>
      <c r="W28" s="124" t="s">
        <v>24</v>
      </c>
      <c r="X28" s="130">
        <v>78519.6366097891</v>
      </c>
      <c r="Y28" s="34">
        <v>0.11374681971765795</v>
      </c>
      <c r="Z28" s="130" t="s">
        <v>25</v>
      </c>
      <c r="AA28" s="124">
        <v>45714.25379463171</v>
      </c>
      <c r="AB28" s="35">
        <v>1.3241092571984976E-2</v>
      </c>
      <c r="AD28" s="60"/>
    </row>
    <row r="29" spans="1:30" ht="17" thickBot="1" x14ac:dyDescent="0.25">
      <c r="A29" s="159"/>
      <c r="B29" s="2">
        <v>4</v>
      </c>
      <c r="C29" s="72">
        <v>6290</v>
      </c>
      <c r="D29" s="58" t="s">
        <v>68</v>
      </c>
      <c r="E29" s="82">
        <f>E27+(1.5*E28)</f>
        <v>15159.5</v>
      </c>
      <c r="F29" s="192"/>
      <c r="G29" s="187"/>
      <c r="H29" s="93">
        <v>62.5</v>
      </c>
      <c r="I29" s="58" t="s">
        <v>68</v>
      </c>
      <c r="J29" s="106">
        <f>J27+(1.5*J28)</f>
        <v>156.25</v>
      </c>
      <c r="K29" s="175"/>
      <c r="L29" s="171"/>
      <c r="M29" s="69">
        <v>23200</v>
      </c>
      <c r="N29" s="58" t="s">
        <v>68</v>
      </c>
      <c r="O29" s="79">
        <f>O27+(1.5*O28)</f>
        <v>40750</v>
      </c>
      <c r="P29" s="187"/>
      <c r="Q29" s="187"/>
      <c r="S29" s="13" t="s">
        <v>7</v>
      </c>
      <c r="T29" s="135" t="s">
        <v>26</v>
      </c>
      <c r="U29" s="124">
        <v>361494.12166728242</v>
      </c>
      <c r="V29" s="34">
        <v>0.12089391943951758</v>
      </c>
      <c r="W29" s="124" t="s">
        <v>27</v>
      </c>
      <c r="X29" s="130">
        <v>84110.369426129619</v>
      </c>
      <c r="Y29" s="34">
        <v>2.0048665355241843E-2</v>
      </c>
      <c r="Z29" s="130" t="s">
        <v>28</v>
      </c>
      <c r="AA29" s="124">
        <v>1530767.7812130747</v>
      </c>
      <c r="AB29" s="35">
        <v>0.73028240986228954</v>
      </c>
      <c r="AD29" s="60"/>
    </row>
    <row r="30" spans="1:30" ht="17" thickBot="1" x14ac:dyDescent="0.25">
      <c r="A30" s="159"/>
      <c r="B30" s="4">
        <v>5</v>
      </c>
      <c r="C30" s="73">
        <v>26800</v>
      </c>
      <c r="D30" s="59" t="s">
        <v>69</v>
      </c>
      <c r="E30" s="83">
        <f>E26-(1.5*E28)</f>
        <v>-8492.5</v>
      </c>
      <c r="F30" s="197"/>
      <c r="G30" s="187"/>
      <c r="H30" s="94">
        <v>3300</v>
      </c>
      <c r="I30" s="58" t="s">
        <v>69</v>
      </c>
      <c r="J30" s="107">
        <f>J26-(1.5*J28)</f>
        <v>-93.75</v>
      </c>
      <c r="K30" s="180"/>
      <c r="L30" s="172"/>
      <c r="M30" s="122">
        <v>62800</v>
      </c>
      <c r="N30" s="59" t="s">
        <v>69</v>
      </c>
      <c r="O30" s="80">
        <f>O26-(1.5*O28)</f>
        <v>-6050</v>
      </c>
      <c r="P30" s="188"/>
      <c r="Q30" s="188"/>
      <c r="S30" s="17" t="s">
        <v>8</v>
      </c>
      <c r="T30" s="135" t="s">
        <v>29</v>
      </c>
      <c r="U30" s="124">
        <v>3019.7234972758683</v>
      </c>
      <c r="V30" s="34">
        <v>5.0272486697410434E-4</v>
      </c>
      <c r="W30" s="124" t="s">
        <v>30</v>
      </c>
      <c r="X30" s="130">
        <v>1569.5009822658069</v>
      </c>
      <c r="Y30" s="34">
        <v>7.3883459847257577E-3</v>
      </c>
      <c r="Z30" s="130" t="s">
        <v>31</v>
      </c>
      <c r="AA30" s="124">
        <v>8569.2473415113891</v>
      </c>
      <c r="AB30" s="35">
        <v>2.3952932257615797E-3</v>
      </c>
      <c r="AD30" s="60"/>
    </row>
    <row r="31" spans="1:30" ht="17" thickBot="1" x14ac:dyDescent="0.25">
      <c r="A31" s="173" t="s">
        <v>10</v>
      </c>
      <c r="B31" s="2">
        <v>1</v>
      </c>
      <c r="C31" s="72">
        <v>51.8</v>
      </c>
      <c r="D31" s="22" t="s">
        <v>65</v>
      </c>
      <c r="E31" s="81">
        <f>QUARTILE(C31:C35, 1)</f>
        <v>327</v>
      </c>
      <c r="F31" s="192">
        <f>AVERAGE(C31:C34)</f>
        <v>918.2</v>
      </c>
      <c r="G31" s="186">
        <f>STDEV(C31:C34)</f>
        <v>1237.6972273810209</v>
      </c>
      <c r="H31" s="93">
        <v>0</v>
      </c>
      <c r="I31" s="22" t="s">
        <v>65</v>
      </c>
      <c r="J31" s="108">
        <f>QUARTILE(H31:H35, 1)</f>
        <v>16.3</v>
      </c>
      <c r="K31" s="175">
        <f>AVERAGE(H31:H35)</f>
        <v>84.6</v>
      </c>
      <c r="L31" s="170">
        <f>STDEV(H31:H35)</f>
        <v>77.354993374700754</v>
      </c>
      <c r="M31" s="69">
        <v>47.1</v>
      </c>
      <c r="N31" s="22" t="s">
        <v>65</v>
      </c>
      <c r="O31" s="77">
        <f>QUARTILE(M31:M35, 1)</f>
        <v>330</v>
      </c>
      <c r="P31" s="186">
        <f>AVERAGE(M31:M34)</f>
        <v>4336.7749999999996</v>
      </c>
      <c r="Q31" s="186">
        <f>STDEV(M31:M34)</f>
        <v>5040.024762091949</v>
      </c>
      <c r="S31" s="14" t="s">
        <v>9</v>
      </c>
      <c r="T31" s="135" t="s">
        <v>32</v>
      </c>
      <c r="U31" s="124">
        <v>2900.4978164676031</v>
      </c>
      <c r="V31" s="34">
        <v>2.1184895352962044E-4</v>
      </c>
      <c r="W31" s="124" t="s">
        <v>33</v>
      </c>
      <c r="X31" s="130">
        <v>29.711109033491159</v>
      </c>
      <c r="Y31" s="34">
        <v>3.930340199028003E-6</v>
      </c>
      <c r="Z31" s="130" t="s">
        <v>34</v>
      </c>
      <c r="AA31" s="124">
        <v>8442.9827865117277</v>
      </c>
      <c r="AB31" s="35">
        <v>3.1949518013631938E-3</v>
      </c>
      <c r="AD31" s="60"/>
    </row>
    <row r="32" spans="1:30" ht="17" thickBot="1" x14ac:dyDescent="0.25">
      <c r="A32" s="174"/>
      <c r="B32" s="2">
        <v>2</v>
      </c>
      <c r="C32" s="72">
        <v>327</v>
      </c>
      <c r="D32" s="48" t="s">
        <v>66</v>
      </c>
      <c r="E32" s="69">
        <f>QUARTILE(C31:C35, 3)</f>
        <v>2750</v>
      </c>
      <c r="F32" s="192"/>
      <c r="G32" s="187"/>
      <c r="H32" s="93">
        <v>16.3</v>
      </c>
      <c r="I32" s="20" t="s">
        <v>66</v>
      </c>
      <c r="J32" s="105">
        <f>QUARTILE(H31:H35, 3)</f>
        <v>154</v>
      </c>
      <c r="K32" s="175"/>
      <c r="L32" s="171"/>
      <c r="M32" s="69">
        <v>330</v>
      </c>
      <c r="N32" s="48" t="s">
        <v>66</v>
      </c>
      <c r="O32" s="77">
        <f>QUARTILE(M31:M35, 3)</f>
        <v>10400</v>
      </c>
      <c r="P32" s="187"/>
      <c r="Q32" s="187"/>
      <c r="S32" s="13" t="s">
        <v>10</v>
      </c>
      <c r="T32" s="135" t="s">
        <v>35</v>
      </c>
      <c r="U32" s="124">
        <v>1237.6972273810209</v>
      </c>
      <c r="V32" s="34">
        <v>1E-4</v>
      </c>
      <c r="W32" s="124" t="s">
        <v>36</v>
      </c>
      <c r="X32" s="130">
        <v>77.354993374700754</v>
      </c>
      <c r="Y32" s="34">
        <v>1.4680976625781068E-5</v>
      </c>
      <c r="Z32" s="130" t="s">
        <v>37</v>
      </c>
      <c r="AA32" s="124">
        <v>5040.024762091949</v>
      </c>
      <c r="AB32" s="35">
        <v>9.048530393656975E-4</v>
      </c>
      <c r="AD32" s="60"/>
    </row>
    <row r="33" spans="1:30" ht="17" thickBot="1" x14ac:dyDescent="0.25">
      <c r="A33" s="174"/>
      <c r="B33" s="2">
        <v>3</v>
      </c>
      <c r="C33" s="72">
        <v>544</v>
      </c>
      <c r="D33" s="48" t="s">
        <v>67</v>
      </c>
      <c r="E33" s="69">
        <f>E32-E31</f>
        <v>2423</v>
      </c>
      <c r="F33" s="192"/>
      <c r="G33" s="187"/>
      <c r="H33" s="93">
        <v>82.7</v>
      </c>
      <c r="I33" s="20" t="s">
        <v>67</v>
      </c>
      <c r="J33" s="105">
        <f>J32-J31</f>
        <v>137.69999999999999</v>
      </c>
      <c r="K33" s="175"/>
      <c r="L33" s="171"/>
      <c r="M33" s="69">
        <v>6570</v>
      </c>
      <c r="N33" s="48" t="s">
        <v>67</v>
      </c>
      <c r="O33" s="77">
        <f>O32-O31</f>
        <v>10070</v>
      </c>
      <c r="P33" s="187"/>
      <c r="Q33" s="187"/>
      <c r="S33" s="14" t="s">
        <v>38</v>
      </c>
      <c r="T33" s="135" t="s">
        <v>39</v>
      </c>
      <c r="U33" s="124">
        <v>1357424.1046924135</v>
      </c>
      <c r="V33" s="34">
        <v>0.14896773309684289</v>
      </c>
      <c r="W33" s="124" t="s">
        <v>40</v>
      </c>
      <c r="X33" s="130">
        <v>812670.69757169578</v>
      </c>
      <c r="Y33" s="34">
        <v>0.19235084934043048</v>
      </c>
      <c r="Z33" s="130" t="s">
        <v>41</v>
      </c>
      <c r="AA33" s="124">
        <v>252390.57034683367</v>
      </c>
      <c r="AB33" s="35">
        <v>0.10140489226596189</v>
      </c>
      <c r="AD33" s="60"/>
    </row>
    <row r="34" spans="1:30" ht="17" thickBot="1" x14ac:dyDescent="0.25">
      <c r="A34" s="174"/>
      <c r="B34" s="2">
        <v>4</v>
      </c>
      <c r="C34" s="72">
        <v>2750</v>
      </c>
      <c r="D34" s="58" t="s">
        <v>68</v>
      </c>
      <c r="E34" s="82">
        <f>E32+(1.5*E33)</f>
        <v>6384.5</v>
      </c>
      <c r="F34" s="192"/>
      <c r="G34" s="187"/>
      <c r="H34" s="93">
        <v>154</v>
      </c>
      <c r="I34" s="58" t="s">
        <v>68</v>
      </c>
      <c r="J34" s="106">
        <f>J32+(1.5*J33)</f>
        <v>360.54999999999995</v>
      </c>
      <c r="K34" s="175"/>
      <c r="L34" s="171"/>
      <c r="M34" s="69">
        <v>10400</v>
      </c>
      <c r="N34" s="58" t="s">
        <v>68</v>
      </c>
      <c r="O34" s="79">
        <f>O32+(1.5*O33)</f>
        <v>25505</v>
      </c>
      <c r="P34" s="187"/>
      <c r="Q34" s="187"/>
      <c r="S34" s="13" t="s">
        <v>11</v>
      </c>
      <c r="T34" s="135" t="s">
        <v>42</v>
      </c>
      <c r="U34" s="124">
        <v>75615.421707479749</v>
      </c>
      <c r="V34" s="34">
        <v>2.0083727314650586E-2</v>
      </c>
      <c r="W34" s="124" t="s">
        <v>43</v>
      </c>
      <c r="X34" s="130">
        <v>77648.502883185065</v>
      </c>
      <c r="Y34" s="34">
        <v>2.1409950242999309E-2</v>
      </c>
      <c r="Z34" s="130" t="s">
        <v>44</v>
      </c>
      <c r="AA34" s="124">
        <v>84417.415264861076</v>
      </c>
      <c r="AB34" s="35">
        <v>4.2022547989984699E-2</v>
      </c>
      <c r="AD34" s="60"/>
    </row>
    <row r="35" spans="1:30" ht="17" thickBot="1" x14ac:dyDescent="0.25">
      <c r="A35" s="174"/>
      <c r="B35" s="6">
        <v>5</v>
      </c>
      <c r="C35" s="73">
        <v>8890</v>
      </c>
      <c r="D35" s="59" t="s">
        <v>69</v>
      </c>
      <c r="E35" s="83">
        <f>E31-(1.5*E33)</f>
        <v>-3307.5</v>
      </c>
      <c r="F35" s="193"/>
      <c r="G35" s="188"/>
      <c r="H35" s="74">
        <v>170</v>
      </c>
      <c r="I35" s="58" t="s">
        <v>69</v>
      </c>
      <c r="J35" s="107">
        <f>J31-(1.5*J33)</f>
        <v>-190.24999999999997</v>
      </c>
      <c r="K35" s="180"/>
      <c r="L35" s="172"/>
      <c r="M35" s="122">
        <v>78000</v>
      </c>
      <c r="N35" s="59" t="s">
        <v>69</v>
      </c>
      <c r="O35" s="80">
        <f>O31-(1.5*O33)</f>
        <v>-14775</v>
      </c>
      <c r="P35" s="188"/>
      <c r="Q35" s="188"/>
      <c r="S35" s="14" t="s">
        <v>12</v>
      </c>
      <c r="T35" s="135" t="s">
        <v>45</v>
      </c>
      <c r="U35" s="124">
        <v>3055.0504633038931</v>
      </c>
      <c r="V35" s="34">
        <v>3.2387374459028027E-2</v>
      </c>
      <c r="W35" s="124" t="s">
        <v>46</v>
      </c>
      <c r="X35" s="130">
        <v>142168.83624761089</v>
      </c>
      <c r="Y35" s="34">
        <v>2.6020008099976861E-2</v>
      </c>
      <c r="Z35" s="130" t="s">
        <v>47</v>
      </c>
      <c r="AA35" s="124">
        <v>265640.10741352045</v>
      </c>
      <c r="AB35" s="35">
        <v>8.6799259354569475E-2</v>
      </c>
      <c r="AD35" s="60"/>
    </row>
    <row r="36" spans="1:30" ht="17" thickBot="1" x14ac:dyDescent="0.25">
      <c r="A36" s="173" t="s">
        <v>18</v>
      </c>
      <c r="B36" s="2">
        <v>1</v>
      </c>
      <c r="C36" s="72">
        <v>110000</v>
      </c>
      <c r="D36" s="22" t="s">
        <v>65</v>
      </c>
      <c r="E36" s="77">
        <f>QUARTILE(C36:C40, 1)</f>
        <v>690000</v>
      </c>
      <c r="F36" s="178">
        <f>AVERAGE(C36:C40)</f>
        <v>1399800</v>
      </c>
      <c r="G36" s="179">
        <f>STDEV(C36:C40)</f>
        <v>1357424.1046924135</v>
      </c>
      <c r="H36" s="93">
        <v>2790</v>
      </c>
      <c r="I36" s="22" t="s">
        <v>65</v>
      </c>
      <c r="J36" s="108">
        <f>QUARTILE(H36:H40, 1)</f>
        <v>1000000</v>
      </c>
      <c r="K36" s="175">
        <f>AVERAGE(H36:H39)</f>
        <v>1108197.5</v>
      </c>
      <c r="L36" s="170">
        <f>STDEV(H36:H39)</f>
        <v>812670.69757169578</v>
      </c>
      <c r="M36" s="69">
        <v>187000</v>
      </c>
      <c r="N36" s="25" t="s">
        <v>65</v>
      </c>
      <c r="O36" s="77">
        <f>QUARTILE(M36:M40, 1)</f>
        <v>319000</v>
      </c>
      <c r="P36" s="186">
        <f>AVERAGE(M36:M40)</f>
        <v>486000</v>
      </c>
      <c r="Q36" s="186">
        <f>STDEV(M36:M40)</f>
        <v>252390.57034683367</v>
      </c>
      <c r="S36" s="13" t="s">
        <v>13</v>
      </c>
      <c r="T36" s="135" t="s">
        <v>48</v>
      </c>
      <c r="U36" s="124">
        <v>4026.2483260888584</v>
      </c>
      <c r="V36" s="34">
        <v>4.494259666548422E-4</v>
      </c>
      <c r="W36" s="124" t="s">
        <v>49</v>
      </c>
      <c r="X36" s="130">
        <v>1656.7410529912834</v>
      </c>
      <c r="Y36" s="34">
        <v>1.6831103911131684E-4</v>
      </c>
      <c r="Z36" s="130" t="s">
        <v>50</v>
      </c>
      <c r="AA36" s="124">
        <v>0</v>
      </c>
      <c r="AB36" s="35">
        <v>0</v>
      </c>
      <c r="AD36" s="60"/>
    </row>
    <row r="37" spans="1:30" ht="17" thickBot="1" x14ac:dyDescent="0.25">
      <c r="A37" s="174"/>
      <c r="B37" s="2">
        <v>2</v>
      </c>
      <c r="C37" s="72">
        <v>690000</v>
      </c>
      <c r="D37" s="48" t="s">
        <v>66</v>
      </c>
      <c r="E37" s="77">
        <f>QUARTILE(C36:C40, 3)</f>
        <v>2020000</v>
      </c>
      <c r="F37" s="175"/>
      <c r="G37" s="171"/>
      <c r="H37" s="93">
        <v>1000000</v>
      </c>
      <c r="I37" s="20" t="s">
        <v>66</v>
      </c>
      <c r="J37" s="105">
        <f>QUARTILE(H36:H40, 3)</f>
        <v>1790000</v>
      </c>
      <c r="K37" s="175"/>
      <c r="L37" s="171"/>
      <c r="M37" s="69">
        <v>319000</v>
      </c>
      <c r="N37" s="48" t="s">
        <v>66</v>
      </c>
      <c r="O37" s="77">
        <f>QUARTILE(M36:M40, 3)</f>
        <v>727000</v>
      </c>
      <c r="P37" s="187"/>
      <c r="Q37" s="187"/>
      <c r="S37" s="17" t="s">
        <v>14</v>
      </c>
      <c r="T37" s="136" t="s">
        <v>51</v>
      </c>
      <c r="U37" s="126">
        <v>151.24582638869742</v>
      </c>
      <c r="V37" s="36">
        <v>2.112110677545229E-5</v>
      </c>
      <c r="W37" s="126" t="s">
        <v>50</v>
      </c>
      <c r="X37" s="126">
        <v>0</v>
      </c>
      <c r="Y37" s="36">
        <v>0</v>
      </c>
      <c r="Z37" s="126" t="s">
        <v>52</v>
      </c>
      <c r="AA37" s="126">
        <v>15.8</v>
      </c>
      <c r="AB37" s="36">
        <v>1.6675476422311866E-6</v>
      </c>
      <c r="AD37" s="60"/>
    </row>
    <row r="38" spans="1:30" ht="17" thickBot="1" x14ac:dyDescent="0.25">
      <c r="A38" s="174"/>
      <c r="B38" s="2">
        <v>3</v>
      </c>
      <c r="C38" s="72">
        <v>699000</v>
      </c>
      <c r="D38" s="48" t="s">
        <v>67</v>
      </c>
      <c r="E38" s="77">
        <f>E37-E36</f>
        <v>1330000</v>
      </c>
      <c r="F38" s="175"/>
      <c r="G38" s="171"/>
      <c r="H38" s="93">
        <v>1640000</v>
      </c>
      <c r="I38" s="20" t="s">
        <v>67</v>
      </c>
      <c r="J38" s="105">
        <f>J37-J36</f>
        <v>790000</v>
      </c>
      <c r="K38" s="175"/>
      <c r="L38" s="171"/>
      <c r="M38" s="69">
        <v>434000</v>
      </c>
      <c r="N38" s="48" t="s">
        <v>67</v>
      </c>
      <c r="O38" s="77">
        <f>O37-O36</f>
        <v>408000</v>
      </c>
      <c r="P38" s="187"/>
      <c r="Q38" s="187"/>
      <c r="S38" s="8" t="s">
        <v>63</v>
      </c>
      <c r="T38" s="137" t="s">
        <v>60</v>
      </c>
      <c r="U38" s="128">
        <v>26</v>
      </c>
      <c r="V38" s="37"/>
      <c r="W38" s="131" t="s">
        <v>61</v>
      </c>
      <c r="X38" s="128">
        <v>65</v>
      </c>
      <c r="Y38" s="38"/>
      <c r="Z38" s="128" t="s">
        <v>62</v>
      </c>
      <c r="AA38" s="134">
        <v>352</v>
      </c>
      <c r="AB38" s="37"/>
    </row>
    <row r="39" spans="1:30" x14ac:dyDescent="0.2">
      <c r="A39" s="174"/>
      <c r="B39" s="2">
        <v>4</v>
      </c>
      <c r="C39" s="72">
        <v>2020000</v>
      </c>
      <c r="D39" s="58" t="s">
        <v>68</v>
      </c>
      <c r="E39" s="79">
        <f>E37+(1.5*E38)</f>
        <v>4015000</v>
      </c>
      <c r="F39" s="175"/>
      <c r="G39" s="171"/>
      <c r="H39" s="93">
        <v>1790000</v>
      </c>
      <c r="I39" s="58" t="s">
        <v>68</v>
      </c>
      <c r="J39" s="106">
        <f>J37+(1.5*J38)</f>
        <v>2975000</v>
      </c>
      <c r="K39" s="175"/>
      <c r="L39" s="171"/>
      <c r="M39" s="69">
        <v>727000</v>
      </c>
      <c r="N39" s="58" t="s">
        <v>68</v>
      </c>
      <c r="O39" s="79">
        <f>O37+(1.5*O38)</f>
        <v>1339000</v>
      </c>
      <c r="P39" s="187"/>
      <c r="Q39" s="187"/>
    </row>
    <row r="40" spans="1:30" ht="17" thickBot="1" x14ac:dyDescent="0.25">
      <c r="A40" s="174"/>
      <c r="B40" s="2">
        <v>5</v>
      </c>
      <c r="C40" s="74">
        <v>3480000</v>
      </c>
      <c r="D40" s="59" t="s">
        <v>69</v>
      </c>
      <c r="E40" s="80">
        <f>E36-(1.5*E38)</f>
        <v>-1305000</v>
      </c>
      <c r="F40" s="176"/>
      <c r="G40" s="177"/>
      <c r="H40" s="94">
        <v>3240000</v>
      </c>
      <c r="I40" s="58" t="s">
        <v>69</v>
      </c>
      <c r="J40" s="107">
        <f>J36-(1.5*J38)</f>
        <v>-185000</v>
      </c>
      <c r="K40" s="176"/>
      <c r="L40" s="177"/>
      <c r="M40" s="69">
        <v>763000</v>
      </c>
      <c r="N40" s="58" t="s">
        <v>69</v>
      </c>
      <c r="O40" s="80">
        <f>O36-(1.5*O38)</f>
        <v>-293000</v>
      </c>
      <c r="P40" s="188"/>
      <c r="Q40" s="188"/>
      <c r="S40" s="66" t="s">
        <v>77</v>
      </c>
    </row>
    <row r="41" spans="1:30" x14ac:dyDescent="0.2">
      <c r="A41" s="158" t="s">
        <v>11</v>
      </c>
      <c r="B41" s="5">
        <v>1</v>
      </c>
      <c r="C41" s="72">
        <v>93600</v>
      </c>
      <c r="D41" s="22" t="s">
        <v>65</v>
      </c>
      <c r="E41" s="76">
        <f>QUARTILE(C41:C45, 1)</f>
        <v>160000</v>
      </c>
      <c r="F41" s="178">
        <f>AVERAGE(C41:C45)</f>
        <v>188720</v>
      </c>
      <c r="G41" s="179">
        <f>STDEV(C41:C45)</f>
        <v>75615.421707479749</v>
      </c>
      <c r="H41" s="93">
        <v>17400</v>
      </c>
      <c r="I41" s="22" t="s">
        <v>65</v>
      </c>
      <c r="J41" s="108">
        <f>QUARTILE(H41:H45, 1)</f>
        <v>114000</v>
      </c>
      <c r="K41" s="178">
        <f>AVERAGE(H41:H44)</f>
        <v>123350</v>
      </c>
      <c r="L41" s="179">
        <f>STDEV(H41:H44)</f>
        <v>77648.502883185065</v>
      </c>
      <c r="M41" s="81">
        <v>116000</v>
      </c>
      <c r="N41" s="22" t="s">
        <v>65</v>
      </c>
      <c r="O41" s="77">
        <f>QUARTILE(M41:M45, 1)</f>
        <v>136000</v>
      </c>
      <c r="P41" s="186">
        <f>AVERAGE(M41:M45)</f>
        <v>201400</v>
      </c>
      <c r="Q41" s="186">
        <f>STDEV(M41:M45)</f>
        <v>84417.415264861076</v>
      </c>
      <c r="S41" t="s">
        <v>53</v>
      </c>
      <c r="T41" t="s">
        <v>54</v>
      </c>
    </row>
    <row r="42" spans="1:30" x14ac:dyDescent="0.2">
      <c r="A42" s="159"/>
      <c r="B42" s="2">
        <v>2</v>
      </c>
      <c r="C42" s="72">
        <v>160000</v>
      </c>
      <c r="D42" s="48" t="s">
        <v>66</v>
      </c>
      <c r="E42" s="77">
        <f>QUARTILE(C41:C45, 3)</f>
        <v>237000</v>
      </c>
      <c r="F42" s="175"/>
      <c r="G42" s="171"/>
      <c r="H42" s="93">
        <v>114000</v>
      </c>
      <c r="I42" s="20" t="s">
        <v>66</v>
      </c>
      <c r="J42" s="105">
        <f>QUARTILE(H41:H45, 3)</f>
        <v>189000</v>
      </c>
      <c r="K42" s="175"/>
      <c r="L42" s="171"/>
      <c r="M42" s="69">
        <v>136000</v>
      </c>
      <c r="N42" s="48" t="s">
        <v>66</v>
      </c>
      <c r="O42" s="77">
        <f>QUARTILE(M41:M45, 3)</f>
        <v>285000</v>
      </c>
      <c r="P42" s="187"/>
      <c r="Q42" s="187"/>
      <c r="S42" t="s">
        <v>55</v>
      </c>
      <c r="T42" t="s">
        <v>56</v>
      </c>
    </row>
    <row r="43" spans="1:30" x14ac:dyDescent="0.2">
      <c r="A43" s="159"/>
      <c r="B43" s="2">
        <v>3</v>
      </c>
      <c r="C43" s="72">
        <v>164000</v>
      </c>
      <c r="D43" s="48" t="s">
        <v>67</v>
      </c>
      <c r="E43" s="77">
        <f>E42-E41</f>
        <v>77000</v>
      </c>
      <c r="F43" s="175"/>
      <c r="G43" s="171"/>
      <c r="H43" s="93">
        <v>173000</v>
      </c>
      <c r="I43" s="20" t="s">
        <v>67</v>
      </c>
      <c r="J43" s="105">
        <f>J42-J41</f>
        <v>75000</v>
      </c>
      <c r="K43" s="175"/>
      <c r="L43" s="171"/>
      <c r="M43" s="69">
        <v>173000</v>
      </c>
      <c r="N43" s="48" t="s">
        <v>67</v>
      </c>
      <c r="O43" s="77">
        <f>O42-O41</f>
        <v>149000</v>
      </c>
      <c r="P43" s="187"/>
      <c r="Q43" s="187"/>
      <c r="S43" t="s">
        <v>57</v>
      </c>
      <c r="T43" t="s">
        <v>58</v>
      </c>
    </row>
    <row r="44" spans="1:30" x14ac:dyDescent="0.2">
      <c r="A44" s="159"/>
      <c r="B44" s="2">
        <v>4</v>
      </c>
      <c r="C44" s="72">
        <v>237000</v>
      </c>
      <c r="D44" s="58" t="s">
        <v>68</v>
      </c>
      <c r="E44" s="79">
        <f>E42+(1.5*E43)</f>
        <v>352500</v>
      </c>
      <c r="F44" s="175"/>
      <c r="G44" s="171"/>
      <c r="H44" s="93">
        <v>189000</v>
      </c>
      <c r="I44" s="58" t="s">
        <v>68</v>
      </c>
      <c r="J44" s="106">
        <f>J42+(1.5*J43)</f>
        <v>301500</v>
      </c>
      <c r="K44" s="175"/>
      <c r="L44" s="171"/>
      <c r="M44" s="69">
        <v>285000</v>
      </c>
      <c r="N44" s="58" t="s">
        <v>68</v>
      </c>
      <c r="O44" s="79">
        <f>O42+(1.5*O43)</f>
        <v>508500</v>
      </c>
      <c r="P44" s="187"/>
      <c r="Q44" s="187"/>
      <c r="S44" s="65"/>
    </row>
    <row r="45" spans="1:30" ht="17" thickBot="1" x14ac:dyDescent="0.25">
      <c r="A45" s="160"/>
      <c r="B45" s="4">
        <v>5</v>
      </c>
      <c r="C45" s="74">
        <v>289000</v>
      </c>
      <c r="D45" s="59" t="s">
        <v>69</v>
      </c>
      <c r="E45" s="80">
        <f>E41-(1.5*E43)</f>
        <v>44500</v>
      </c>
      <c r="F45" s="176"/>
      <c r="G45" s="177"/>
      <c r="H45" s="95">
        <v>352000</v>
      </c>
      <c r="I45" s="58" t="s">
        <v>69</v>
      </c>
      <c r="J45" s="107">
        <f>J41-(1.5*J43)</f>
        <v>1500</v>
      </c>
      <c r="K45" s="180"/>
      <c r="L45" s="172"/>
      <c r="M45" s="70">
        <v>297000</v>
      </c>
      <c r="N45" s="59" t="s">
        <v>69</v>
      </c>
      <c r="O45" s="80">
        <f>O41-(1.5*O43)</f>
        <v>-87500</v>
      </c>
      <c r="P45" s="188"/>
      <c r="Q45" s="188"/>
      <c r="S45" s="65"/>
    </row>
    <row r="46" spans="1:30" x14ac:dyDescent="0.2">
      <c r="A46" s="158" t="s">
        <v>12</v>
      </c>
      <c r="B46" s="2">
        <v>1</v>
      </c>
      <c r="C46" s="75">
        <v>214000</v>
      </c>
      <c r="D46" s="22" t="s">
        <v>65</v>
      </c>
      <c r="E46" s="76">
        <f>QUARTILE(C46:C50, 1)</f>
        <v>301000</v>
      </c>
      <c r="F46" s="178">
        <f>AVERAGE(C47:C49)</f>
        <v>304333.33333333331</v>
      </c>
      <c r="G46" s="179">
        <f>STDEV(C47:C49)</f>
        <v>3055.0504633038931</v>
      </c>
      <c r="H46" s="76">
        <v>4250</v>
      </c>
      <c r="I46" s="22" t="s">
        <v>65</v>
      </c>
      <c r="J46" s="108">
        <f>QUARTILE(H46:H50, 1)</f>
        <v>53300</v>
      </c>
      <c r="K46" s="175">
        <f>AVERAGE(H46:H50)</f>
        <v>149910</v>
      </c>
      <c r="L46" s="170">
        <f>STDEV(H46:H50)</f>
        <v>142168.83624761089</v>
      </c>
      <c r="M46" s="69">
        <v>176000</v>
      </c>
      <c r="N46" s="25" t="s">
        <v>65</v>
      </c>
      <c r="O46" s="77">
        <f>QUARTILE(M46:M50, 1)</f>
        <v>258000</v>
      </c>
      <c r="P46" s="186">
        <f>AVERAGE(M46:M49)</f>
        <v>416000</v>
      </c>
      <c r="Q46" s="186">
        <f>STDEV(M46:M49)</f>
        <v>265640.10741352045</v>
      </c>
    </row>
    <row r="47" spans="1:30" x14ac:dyDescent="0.2">
      <c r="A47" s="159"/>
      <c r="B47" s="2">
        <v>2</v>
      </c>
      <c r="C47" s="72">
        <v>301000</v>
      </c>
      <c r="D47" s="48" t="s">
        <v>66</v>
      </c>
      <c r="E47" s="77">
        <f>QUARTILE(C46:C50, 3)</f>
        <v>307000</v>
      </c>
      <c r="F47" s="175"/>
      <c r="G47" s="171"/>
      <c r="H47" s="77">
        <v>53300</v>
      </c>
      <c r="I47" s="20" t="s">
        <v>66</v>
      </c>
      <c r="J47" s="105">
        <f>QUARTILE(H46:H50, 3)</f>
        <v>243000</v>
      </c>
      <c r="K47" s="175"/>
      <c r="L47" s="171"/>
      <c r="M47" s="69">
        <v>258000</v>
      </c>
      <c r="N47" s="48" t="s">
        <v>66</v>
      </c>
      <c r="O47" s="77">
        <f>QUARTILE(M46:M50, 3)</f>
        <v>773000</v>
      </c>
      <c r="P47" s="187"/>
      <c r="Q47" s="187"/>
    </row>
    <row r="48" spans="1:30" x14ac:dyDescent="0.2">
      <c r="A48" s="159"/>
      <c r="B48" s="2">
        <v>3</v>
      </c>
      <c r="C48" s="72">
        <v>305000</v>
      </c>
      <c r="D48" s="48" t="s">
        <v>67</v>
      </c>
      <c r="E48" s="77">
        <f>E47-E46</f>
        <v>6000</v>
      </c>
      <c r="F48" s="175"/>
      <c r="G48" s="171"/>
      <c r="H48" s="77">
        <v>101000</v>
      </c>
      <c r="I48" s="20" t="s">
        <v>67</v>
      </c>
      <c r="J48" s="105">
        <f>J47-J46</f>
        <v>189700</v>
      </c>
      <c r="K48" s="175"/>
      <c r="L48" s="171"/>
      <c r="M48" s="69">
        <v>457000</v>
      </c>
      <c r="N48" s="48" t="s">
        <v>67</v>
      </c>
      <c r="O48" s="77">
        <f>O47-O46</f>
        <v>515000</v>
      </c>
      <c r="P48" s="187"/>
      <c r="Q48" s="187"/>
      <c r="S48" t="s">
        <v>78</v>
      </c>
    </row>
    <row r="49" spans="1:28" ht="17" thickBot="1" x14ac:dyDescent="0.25">
      <c r="A49" s="159"/>
      <c r="B49" s="2">
        <v>4</v>
      </c>
      <c r="C49" s="72">
        <v>307000</v>
      </c>
      <c r="D49" s="58" t="s">
        <v>68</v>
      </c>
      <c r="E49" s="79">
        <f>E47+(1.5*E48)</f>
        <v>316000</v>
      </c>
      <c r="F49" s="175"/>
      <c r="G49" s="171"/>
      <c r="H49" s="77">
        <v>243000</v>
      </c>
      <c r="I49" s="58" t="s">
        <v>68</v>
      </c>
      <c r="J49" s="106">
        <f>J47+(1.5*J48)</f>
        <v>527550</v>
      </c>
      <c r="K49" s="175"/>
      <c r="L49" s="171"/>
      <c r="M49" s="69">
        <v>773000</v>
      </c>
      <c r="N49" s="58" t="s">
        <v>68</v>
      </c>
      <c r="O49" s="79">
        <f>O47+(1.5*O48)</f>
        <v>1545500</v>
      </c>
      <c r="P49" s="187"/>
      <c r="Q49" s="187"/>
    </row>
    <row r="50" spans="1:28" ht="17" thickBot="1" x14ac:dyDescent="0.25">
      <c r="A50" s="160"/>
      <c r="B50" s="6">
        <v>5</v>
      </c>
      <c r="C50" s="73">
        <v>406000</v>
      </c>
      <c r="D50" s="59" t="s">
        <v>69</v>
      </c>
      <c r="E50" s="80">
        <f>E46-(1.5*E48)</f>
        <v>292000</v>
      </c>
      <c r="F50" s="176"/>
      <c r="G50" s="177"/>
      <c r="H50" s="96">
        <v>348000</v>
      </c>
      <c r="I50" s="58" t="s">
        <v>69</v>
      </c>
      <c r="J50" s="106">
        <f>J46-(1.5*J48)</f>
        <v>-231250</v>
      </c>
      <c r="K50" s="176"/>
      <c r="L50" s="177"/>
      <c r="M50" s="122">
        <v>1640000</v>
      </c>
      <c r="N50" s="58" t="s">
        <v>69</v>
      </c>
      <c r="O50" s="80">
        <f>O46-(1.5*O48)</f>
        <v>-514500</v>
      </c>
      <c r="P50" s="188"/>
      <c r="Q50" s="188"/>
      <c r="S50" s="55" t="s">
        <v>73</v>
      </c>
      <c r="T50" s="140" t="s">
        <v>3</v>
      </c>
      <c r="U50" s="141"/>
      <c r="V50" s="142"/>
      <c r="W50" s="143" t="s">
        <v>2</v>
      </c>
      <c r="X50" s="144"/>
      <c r="Y50" s="145"/>
      <c r="Z50" s="146" t="s">
        <v>1</v>
      </c>
      <c r="AA50" s="147"/>
      <c r="AB50" s="148"/>
    </row>
    <row r="51" spans="1:28" ht="17" thickBot="1" x14ac:dyDescent="0.25">
      <c r="A51" s="174" t="s">
        <v>13</v>
      </c>
      <c r="B51" s="2">
        <v>1</v>
      </c>
      <c r="C51" s="72">
        <v>283</v>
      </c>
      <c r="D51" s="22" t="s">
        <v>65</v>
      </c>
      <c r="E51" s="76">
        <f>QUARTILE(C51:C55, 1)</f>
        <v>1450</v>
      </c>
      <c r="F51" s="178">
        <f>AVERAGE(C51:C54)</f>
        <v>4223.25</v>
      </c>
      <c r="G51" s="179">
        <f>STDEV(C51:C54)</f>
        <v>4026.2483260888584</v>
      </c>
      <c r="H51" s="77">
        <v>0</v>
      </c>
      <c r="I51" s="22" t="s">
        <v>65</v>
      </c>
      <c r="J51" s="109">
        <f>QUARTILE(H51:H55, 1)</f>
        <v>187</v>
      </c>
      <c r="K51" s="186">
        <f>AVERAGE(H51:H54)</f>
        <v>969.75</v>
      </c>
      <c r="L51" s="191">
        <f>STDEV(H51:H54)</f>
        <v>1656.7410529912834</v>
      </c>
      <c r="M51" s="69">
        <v>0</v>
      </c>
      <c r="N51" s="22" t="s">
        <v>65</v>
      </c>
      <c r="O51" s="77">
        <f>QUARTILE(M51:M55, 1)</f>
        <v>0</v>
      </c>
      <c r="P51" s="186">
        <f>AVERAGE(M51:M54)</f>
        <v>0</v>
      </c>
      <c r="Q51" s="186">
        <f>STDEV(M51:M54)</f>
        <v>0</v>
      </c>
      <c r="S51" s="16" t="s">
        <v>19</v>
      </c>
      <c r="T51" s="138" t="s">
        <v>79</v>
      </c>
      <c r="U51" s="139" t="s">
        <v>80</v>
      </c>
      <c r="V51" s="139" t="s">
        <v>81</v>
      </c>
      <c r="W51" s="138" t="s">
        <v>79</v>
      </c>
      <c r="X51" s="139" t="s">
        <v>80</v>
      </c>
      <c r="Y51" s="139" t="s">
        <v>81</v>
      </c>
      <c r="Z51" s="138" t="s">
        <v>79</v>
      </c>
      <c r="AA51" s="139" t="s">
        <v>80</v>
      </c>
      <c r="AB51" s="139" t="s">
        <v>81</v>
      </c>
    </row>
    <row r="52" spans="1:28" ht="17" thickBot="1" x14ac:dyDescent="0.25">
      <c r="A52" s="174"/>
      <c r="B52" s="2">
        <v>2</v>
      </c>
      <c r="C52" s="72">
        <v>1450</v>
      </c>
      <c r="D52" s="48" t="s">
        <v>66</v>
      </c>
      <c r="E52" s="77">
        <f>QUARTILE(C51:C55, 3)</f>
        <v>8780</v>
      </c>
      <c r="F52" s="175"/>
      <c r="G52" s="171"/>
      <c r="H52" s="77">
        <v>187</v>
      </c>
      <c r="I52" s="20" t="s">
        <v>66</v>
      </c>
      <c r="J52" s="110">
        <f>QUARTILE(H51:H55, 3)</f>
        <v>3450</v>
      </c>
      <c r="K52" s="187"/>
      <c r="L52" s="189"/>
      <c r="M52" s="69">
        <v>0</v>
      </c>
      <c r="N52" s="48" t="s">
        <v>66</v>
      </c>
      <c r="O52" s="77">
        <f>QUARTILE(M51:M55, 3)</f>
        <v>0</v>
      </c>
      <c r="P52" s="187"/>
      <c r="Q52" s="187"/>
      <c r="S52" s="149" t="s">
        <v>72</v>
      </c>
      <c r="T52" s="124">
        <v>9396667</v>
      </c>
      <c r="U52" s="125">
        <v>4074632.9078008202</v>
      </c>
      <c r="V52" s="32"/>
      <c r="W52" s="124">
        <v>5701333</v>
      </c>
      <c r="X52" s="129">
        <v>4395753.101953445</v>
      </c>
      <c r="Y52" s="32"/>
      <c r="Z52" s="130">
        <v>4792667</v>
      </c>
      <c r="AA52" s="125">
        <v>3528892.3663570886</v>
      </c>
      <c r="AB52" s="33"/>
    </row>
    <row r="53" spans="1:28" ht="17" thickBot="1" x14ac:dyDescent="0.25">
      <c r="A53" s="174"/>
      <c r="B53" s="2">
        <v>3</v>
      </c>
      <c r="C53" s="72">
        <v>6380</v>
      </c>
      <c r="D53" s="48" t="s">
        <v>67</v>
      </c>
      <c r="E53" s="77">
        <f>E52-E51</f>
        <v>7330</v>
      </c>
      <c r="F53" s="175"/>
      <c r="G53" s="171"/>
      <c r="H53" s="77">
        <v>242</v>
      </c>
      <c r="I53" s="20" t="s">
        <v>67</v>
      </c>
      <c r="J53" s="110">
        <f>J52-J51</f>
        <v>3263</v>
      </c>
      <c r="K53" s="187"/>
      <c r="L53" s="189"/>
      <c r="M53" s="69">
        <v>0</v>
      </c>
      <c r="N53" s="48" t="s">
        <v>67</v>
      </c>
      <c r="O53" s="77">
        <f>O52-O51</f>
        <v>0</v>
      </c>
      <c r="P53" s="187"/>
      <c r="Q53" s="187"/>
      <c r="S53" s="13" t="s">
        <v>6</v>
      </c>
      <c r="T53" s="124">
        <f>AVERAGE(C11:C15)</f>
        <v>131640</v>
      </c>
      <c r="U53" s="124">
        <f>STDEV(C11:C15)</f>
        <v>120771.4701409236</v>
      </c>
      <c r="V53" s="34">
        <v>1.40092119545938E-2</v>
      </c>
      <c r="W53" s="124">
        <f>AVERAGE(H11:H15)</f>
        <v>651400</v>
      </c>
      <c r="X53" s="130">
        <f>STDEV(H11:H15)</f>
        <v>270622.98498095095</v>
      </c>
      <c r="Y53" s="62">
        <v>0.114346819717658</v>
      </c>
      <c r="Z53" s="130">
        <v>63460</v>
      </c>
      <c r="AA53" s="124">
        <v>45714.25379463171</v>
      </c>
      <c r="AB53" s="35">
        <v>1.3241092571984976E-2</v>
      </c>
    </row>
    <row r="54" spans="1:28" ht="17" thickBot="1" x14ac:dyDescent="0.25">
      <c r="A54" s="174"/>
      <c r="B54" s="2">
        <v>4</v>
      </c>
      <c r="C54" s="72">
        <v>8780</v>
      </c>
      <c r="D54" s="58" t="s">
        <v>68</v>
      </c>
      <c r="E54" s="79">
        <f>E52+(1.5*E53)</f>
        <v>19775</v>
      </c>
      <c r="F54" s="175"/>
      <c r="G54" s="171"/>
      <c r="H54" s="77">
        <v>3450</v>
      </c>
      <c r="I54" s="58" t="s">
        <v>68</v>
      </c>
      <c r="J54" s="111">
        <f>J52+(1.5*J53)</f>
        <v>8344.5</v>
      </c>
      <c r="K54" s="187"/>
      <c r="L54" s="189"/>
      <c r="M54" s="69">
        <v>0</v>
      </c>
      <c r="N54" s="58" t="s">
        <v>68</v>
      </c>
      <c r="O54" s="79">
        <f>O52+(1.5*O53)</f>
        <v>0</v>
      </c>
      <c r="P54" s="187"/>
      <c r="Q54" s="187"/>
      <c r="S54" s="13" t="s">
        <v>7</v>
      </c>
      <c r="T54" s="124">
        <v>1136000</v>
      </c>
      <c r="U54" s="124">
        <v>361494.12166728242</v>
      </c>
      <c r="V54" s="34">
        <v>0.12089391943951758</v>
      </c>
      <c r="W54" s="124">
        <f>AVERAGE(H16:H20)</f>
        <v>115507</v>
      </c>
      <c r="X54" s="130">
        <f>STDEV(H16:H20)</f>
        <v>84110.369426129619</v>
      </c>
      <c r="Y54" s="62">
        <v>2.0299999999999999E-2</v>
      </c>
      <c r="Z54" s="130">
        <v>3500000</v>
      </c>
      <c r="AA54" s="124">
        <v>1530767.7812130747</v>
      </c>
      <c r="AB54" s="35">
        <v>0.73028240986228954</v>
      </c>
    </row>
    <row r="55" spans="1:28" ht="17" thickBot="1" x14ac:dyDescent="0.25">
      <c r="A55" s="174"/>
      <c r="B55" s="6">
        <v>5</v>
      </c>
      <c r="C55" s="73">
        <v>20800</v>
      </c>
      <c r="D55" s="59" t="s">
        <v>69</v>
      </c>
      <c r="E55" s="80">
        <f>E51-(1.5*E53)</f>
        <v>-9545</v>
      </c>
      <c r="F55" s="176"/>
      <c r="G55" s="177"/>
      <c r="H55" s="97">
        <v>13700</v>
      </c>
      <c r="I55" s="58" t="s">
        <v>69</v>
      </c>
      <c r="J55" s="112">
        <f>J51-(1.5*J53)</f>
        <v>-4707.5</v>
      </c>
      <c r="K55" s="188"/>
      <c r="L55" s="190"/>
      <c r="M55" s="122">
        <v>250</v>
      </c>
      <c r="N55" s="59" t="s">
        <v>69</v>
      </c>
      <c r="O55" s="80">
        <f>O51-(1.5*O53)</f>
        <v>0</v>
      </c>
      <c r="P55" s="188"/>
      <c r="Q55" s="188"/>
      <c r="S55" s="17" t="s">
        <v>8</v>
      </c>
      <c r="T55" s="124">
        <v>4724</v>
      </c>
      <c r="U55" s="124">
        <v>3019.7234972758683</v>
      </c>
      <c r="V55" s="34">
        <v>5.0272486697410434E-4</v>
      </c>
      <c r="W55" s="124">
        <f>AVERAGE(H21:H25)</f>
        <v>62120</v>
      </c>
      <c r="X55" s="130">
        <f>STDEV(H21:H25)</f>
        <v>49911.992546881957</v>
      </c>
      <c r="Y55" s="62">
        <v>1.09E-2</v>
      </c>
      <c r="Z55" s="130">
        <v>11480</v>
      </c>
      <c r="AA55" s="124">
        <v>8569.2473415113891</v>
      </c>
      <c r="AB55" s="35">
        <v>2.3952932257615797E-3</v>
      </c>
    </row>
    <row r="56" spans="1:28" ht="17" thickBot="1" x14ac:dyDescent="0.25">
      <c r="A56" s="158" t="s">
        <v>14</v>
      </c>
      <c r="B56" s="2">
        <v>1</v>
      </c>
      <c r="C56" s="72">
        <v>0</v>
      </c>
      <c r="D56" s="22" t="s">
        <v>65</v>
      </c>
      <c r="E56" s="84">
        <f>QUARTILE(C56:C60, 1)</f>
        <v>138</v>
      </c>
      <c r="F56" s="178">
        <f>AVERAGE(C56:C60)</f>
        <v>198.6</v>
      </c>
      <c r="G56" s="179">
        <f>STDEV(C56:C60)</f>
        <v>151.24582638869742</v>
      </c>
      <c r="H56" s="77">
        <v>0</v>
      </c>
      <c r="I56" s="119" t="s">
        <v>65</v>
      </c>
      <c r="J56" s="109">
        <f>QUARTILE(H56:H60, 1)</f>
        <v>0</v>
      </c>
      <c r="K56" s="189">
        <f>AVERAGE(H56:H59)</f>
        <v>0</v>
      </c>
      <c r="L56" s="189">
        <f>STDEV(H56:H59)</f>
        <v>0</v>
      </c>
      <c r="M56" s="69">
        <v>0</v>
      </c>
      <c r="N56" s="25" t="s">
        <v>65</v>
      </c>
      <c r="O56" s="77">
        <f>QUARTILE(M56:M60, 1)</f>
        <v>0</v>
      </c>
      <c r="P56" s="186">
        <f>AVERAGE(M56:M59)</f>
        <v>7.9</v>
      </c>
      <c r="Q56" s="186">
        <f>STDEV(M56:M59)</f>
        <v>15.8</v>
      </c>
      <c r="S56" s="14" t="s">
        <v>9</v>
      </c>
      <c r="T56" s="124">
        <f>AVERAGE(C26:C30)</f>
        <v>6952.6</v>
      </c>
      <c r="U56" s="124">
        <f>STDEV(C26:C30)</f>
        <v>11375.827125971984</v>
      </c>
      <c r="V56" s="61">
        <v>6.9999999999999999E-4</v>
      </c>
      <c r="W56" s="124">
        <f>AVERAGE(H26:H30)</f>
        <v>678.2</v>
      </c>
      <c r="X56" s="130">
        <f>STDEV(H26:H30)</f>
        <v>1465.8566011039416</v>
      </c>
      <c r="Y56" s="62">
        <v>1E-4</v>
      </c>
      <c r="Z56" s="130">
        <f>AVERAGE(M26:M30)</f>
        <v>24810</v>
      </c>
      <c r="AA56" s="124">
        <f>STDEV(M26:M30)</f>
        <v>22460.53205068838</v>
      </c>
      <c r="AB56" s="62">
        <v>5.1999999999999998E-3</v>
      </c>
    </row>
    <row r="57" spans="1:28" ht="17" thickBot="1" x14ac:dyDescent="0.25">
      <c r="A57" s="159"/>
      <c r="B57" s="2">
        <v>2</v>
      </c>
      <c r="C57" s="72">
        <v>138</v>
      </c>
      <c r="D57" s="48" t="s">
        <v>66</v>
      </c>
      <c r="E57" s="85">
        <f>QUARTILE(C56:C60, 3)</f>
        <v>315</v>
      </c>
      <c r="F57" s="175"/>
      <c r="G57" s="171"/>
      <c r="H57" s="77">
        <v>0</v>
      </c>
      <c r="I57" s="118" t="s">
        <v>66</v>
      </c>
      <c r="J57" s="110">
        <f>QUARTILE(H56:H60, 3)</f>
        <v>0</v>
      </c>
      <c r="K57" s="189"/>
      <c r="L57" s="189"/>
      <c r="M57" s="69">
        <v>0</v>
      </c>
      <c r="N57" s="48" t="s">
        <v>66</v>
      </c>
      <c r="O57" s="77">
        <f>QUARTILE(M56:M60, 3)</f>
        <v>31.6</v>
      </c>
      <c r="P57" s="187"/>
      <c r="Q57" s="187"/>
      <c r="S57" s="13" t="s">
        <v>10</v>
      </c>
      <c r="T57" s="124">
        <f>AVERAGE(C31:C35)</f>
        <v>2512.56</v>
      </c>
      <c r="U57" s="124">
        <f>STDEV(C31:C35)</f>
        <v>3722.7462803688354</v>
      </c>
      <c r="V57" s="61">
        <v>2.9999999999999997E-4</v>
      </c>
      <c r="W57" s="124">
        <v>85</v>
      </c>
      <c r="X57" s="130">
        <v>77.354993374700754</v>
      </c>
      <c r="Y57" s="63">
        <v>1.4680976625781068E-5</v>
      </c>
      <c r="Z57" s="130">
        <f>AVERAGE(M31:M35)</f>
        <v>19069.420000000002</v>
      </c>
      <c r="AA57" s="124">
        <f>STDEV(M31:M35)</f>
        <v>33231.09283008911</v>
      </c>
      <c r="AB57" s="62">
        <v>4.0000000000000001E-3</v>
      </c>
    </row>
    <row r="58" spans="1:28" ht="17" thickBot="1" x14ac:dyDescent="0.25">
      <c r="A58" s="159"/>
      <c r="B58" s="2">
        <v>3</v>
      </c>
      <c r="C58" s="72">
        <v>159</v>
      </c>
      <c r="D58" s="48" t="s">
        <v>67</v>
      </c>
      <c r="E58" s="85">
        <f>E57-E56</f>
        <v>177</v>
      </c>
      <c r="F58" s="175"/>
      <c r="G58" s="171"/>
      <c r="H58" s="77">
        <v>0</v>
      </c>
      <c r="I58" s="118" t="s">
        <v>67</v>
      </c>
      <c r="J58" s="110">
        <f>J57-J56</f>
        <v>0</v>
      </c>
      <c r="K58" s="189"/>
      <c r="L58" s="189"/>
      <c r="M58" s="69">
        <v>0</v>
      </c>
      <c r="N58" s="48" t="s">
        <v>67</v>
      </c>
      <c r="O58" s="77">
        <f>O57-O56</f>
        <v>31.6</v>
      </c>
      <c r="P58" s="187"/>
      <c r="Q58" s="187"/>
      <c r="S58" s="14" t="s">
        <v>38</v>
      </c>
      <c r="T58" s="124">
        <v>1399800</v>
      </c>
      <c r="U58" s="124">
        <v>1357424.1046924135</v>
      </c>
      <c r="V58" s="34">
        <v>0.14896773309684289</v>
      </c>
      <c r="W58" s="124">
        <f>AVERAGE(H36:H40)</f>
        <v>1534558</v>
      </c>
      <c r="X58" s="130">
        <f>STDEV(H36:H40)</f>
        <v>1185007.0155150981</v>
      </c>
      <c r="Y58" s="62" t="s">
        <v>83</v>
      </c>
      <c r="Z58" s="130">
        <v>486000</v>
      </c>
      <c r="AA58" s="124">
        <v>252390.57034683367</v>
      </c>
      <c r="AB58" s="63">
        <v>0.10140489226596189</v>
      </c>
    </row>
    <row r="59" spans="1:28" ht="17" thickBot="1" x14ac:dyDescent="0.25">
      <c r="A59" s="159"/>
      <c r="B59" s="2">
        <v>4</v>
      </c>
      <c r="C59" s="72">
        <v>315</v>
      </c>
      <c r="D59" s="58" t="s">
        <v>68</v>
      </c>
      <c r="E59" s="86">
        <f>E57+(1.5*E58)</f>
        <v>580.5</v>
      </c>
      <c r="F59" s="175"/>
      <c r="G59" s="171"/>
      <c r="H59" s="77">
        <v>0</v>
      </c>
      <c r="I59" s="120" t="s">
        <v>68</v>
      </c>
      <c r="J59" s="111">
        <f>J57+(1.5*J58)</f>
        <v>0</v>
      </c>
      <c r="K59" s="189"/>
      <c r="L59" s="189"/>
      <c r="M59" s="69">
        <v>31.6</v>
      </c>
      <c r="N59" s="58" t="s">
        <v>68</v>
      </c>
      <c r="O59" s="79">
        <f>O57+(1.5*O58)</f>
        <v>79</v>
      </c>
      <c r="P59" s="187"/>
      <c r="Q59" s="187"/>
      <c r="S59" s="13" t="s">
        <v>11</v>
      </c>
      <c r="T59" s="124">
        <v>188720</v>
      </c>
      <c r="U59" s="124">
        <v>75615.421707479749</v>
      </c>
      <c r="V59" s="34">
        <v>2.0083727314650586E-2</v>
      </c>
      <c r="W59" s="124">
        <f>AVERAGE(H41:H45)</f>
        <v>169080</v>
      </c>
      <c r="X59" s="130">
        <f>STDEV(H41:H45)</f>
        <v>122385.17884123061</v>
      </c>
      <c r="Y59" s="62">
        <v>2.9700000000000001E-2</v>
      </c>
      <c r="Z59" s="130">
        <v>201400</v>
      </c>
      <c r="AA59" s="124">
        <v>84417.415264861076</v>
      </c>
      <c r="AB59" s="63">
        <v>4.2022547989984699E-2</v>
      </c>
    </row>
    <row r="60" spans="1:28" ht="17" thickBot="1" x14ac:dyDescent="0.25">
      <c r="A60" s="160"/>
      <c r="B60" s="6">
        <v>5</v>
      </c>
      <c r="C60" s="72">
        <v>381</v>
      </c>
      <c r="D60" s="59" t="s">
        <v>69</v>
      </c>
      <c r="E60" s="87">
        <f>E56-(1.5*E58)</f>
        <v>-127.5</v>
      </c>
      <c r="F60" s="176"/>
      <c r="G60" s="177"/>
      <c r="H60" s="98">
        <v>651</v>
      </c>
      <c r="I60" s="121" t="s">
        <v>69</v>
      </c>
      <c r="J60" s="112">
        <f>J56-(1.5*J58)</f>
        <v>0</v>
      </c>
      <c r="K60" s="190"/>
      <c r="L60" s="190"/>
      <c r="M60" s="122">
        <v>131</v>
      </c>
      <c r="N60" s="58" t="s">
        <v>69</v>
      </c>
      <c r="O60" s="80">
        <f>O56-(1.5*O58)</f>
        <v>-47.400000000000006</v>
      </c>
      <c r="P60" s="188"/>
      <c r="Q60" s="188"/>
      <c r="S60" s="14" t="s">
        <v>12</v>
      </c>
      <c r="T60" s="124">
        <f>AVERAGE(C46:C50)</f>
        <v>306600</v>
      </c>
      <c r="U60" s="124">
        <f>STDEV(C46:C50)</f>
        <v>67987.498850891701</v>
      </c>
      <c r="V60" s="61" t="s">
        <v>74</v>
      </c>
      <c r="W60" s="124">
        <v>149910</v>
      </c>
      <c r="X60" s="130">
        <v>142168.83624761089</v>
      </c>
      <c r="Y60" s="62">
        <v>2.63E-2</v>
      </c>
      <c r="Z60" s="130">
        <f>AVERAGE(M46:M50)</f>
        <v>660800</v>
      </c>
      <c r="AA60" s="124">
        <f>STDEV(M46:M50)</f>
        <v>593766.5366118236</v>
      </c>
      <c r="AB60" s="62" t="s">
        <v>84</v>
      </c>
    </row>
    <row r="61" spans="1:28" ht="17" thickBot="1" x14ac:dyDescent="0.25">
      <c r="A61" s="158" t="s">
        <v>71</v>
      </c>
      <c r="B61" s="19"/>
      <c r="C61" s="76"/>
      <c r="D61" s="30" t="s">
        <v>65</v>
      </c>
      <c r="E61" s="84">
        <f>QUARTILE(C61:C65, 1)</f>
        <v>0</v>
      </c>
      <c r="F61" s="181">
        <f>AVERAGE(C62:C64)</f>
        <v>15.1</v>
      </c>
      <c r="G61" s="208">
        <f>STDEV(C62:C64)</f>
        <v>26.153967194290047</v>
      </c>
      <c r="H61" s="76"/>
      <c r="I61" s="22" t="s">
        <v>65</v>
      </c>
      <c r="J61" s="113">
        <f>QUARTILE(H61:H65, 1)</f>
        <v>0</v>
      </c>
      <c r="K61" s="181">
        <f>AVERAGE(H62:H631)</f>
        <v>37.333333333333336</v>
      </c>
      <c r="L61" s="181">
        <f>STDEV(H62:H64)</f>
        <v>64.663230149238089</v>
      </c>
      <c r="M61" s="81"/>
      <c r="N61" s="22" t="s">
        <v>65</v>
      </c>
      <c r="O61" s="77">
        <f>QUARTILE(M61:M65, 1)</f>
        <v>168.95000000000002</v>
      </c>
      <c r="P61" s="181">
        <f>AVERAGE(M62:M64)</f>
        <v>354.3</v>
      </c>
      <c r="Q61" s="181">
        <f>STDEV(M62:M64)</f>
        <v>352.28308219385156</v>
      </c>
      <c r="S61" s="13" t="s">
        <v>13</v>
      </c>
      <c r="T61" s="124">
        <f>AVERAGE(C51:C55)</f>
        <v>7538.6</v>
      </c>
      <c r="U61" s="124">
        <f>STDEV(C51:C55)</f>
        <v>8192.4193496182797</v>
      </c>
      <c r="V61" s="61">
        <v>8.0000000000000004E-4</v>
      </c>
      <c r="W61" s="124">
        <f>AVERAGE(H51:H55)</f>
        <v>3515.8</v>
      </c>
      <c r="X61" s="130">
        <f>STDEV(H51:H55)</f>
        <v>5871.1537367028641</v>
      </c>
      <c r="Y61" s="62">
        <v>5.9999999999999995E-4</v>
      </c>
      <c r="Z61" s="130">
        <f>AVERAGE(M51:M55)</f>
        <v>50</v>
      </c>
      <c r="AA61" s="124">
        <f>STDEV(M51:M55)</f>
        <v>111.80339887498948</v>
      </c>
      <c r="AB61" s="62">
        <v>0</v>
      </c>
    </row>
    <row r="62" spans="1:28" ht="17" thickBot="1" x14ac:dyDescent="0.25">
      <c r="A62" s="159"/>
      <c r="B62" s="20">
        <v>1</v>
      </c>
      <c r="C62" s="77">
        <v>45.3</v>
      </c>
      <c r="D62" s="49" t="s">
        <v>66</v>
      </c>
      <c r="E62" s="85">
        <f>QUARTILE(C61:C65, 3)</f>
        <v>22.65</v>
      </c>
      <c r="F62" s="182"/>
      <c r="G62" s="209"/>
      <c r="H62" s="77">
        <v>112</v>
      </c>
      <c r="I62" s="20" t="s">
        <v>66</v>
      </c>
      <c r="J62" s="114">
        <f>QUARTILE(H61:H65, 3)</f>
        <v>56</v>
      </c>
      <c r="K62" s="182"/>
      <c r="L62" s="182"/>
      <c r="M62" s="69">
        <v>314</v>
      </c>
      <c r="N62" s="48" t="s">
        <v>66</v>
      </c>
      <c r="O62" s="77">
        <f>QUARTILE(M61:M65, 3)</f>
        <v>519.5</v>
      </c>
      <c r="P62" s="182"/>
      <c r="Q62" s="182"/>
      <c r="S62" s="17" t="s">
        <v>14</v>
      </c>
      <c r="T62" s="126">
        <v>199</v>
      </c>
      <c r="U62" s="126">
        <v>151.24582638869742</v>
      </c>
      <c r="V62" s="36">
        <v>2.112110677545229E-5</v>
      </c>
      <c r="W62" s="126">
        <f>AVERAGE(H56:H60)</f>
        <v>130.19999999999999</v>
      </c>
      <c r="X62" s="126">
        <f>STDEV(H56:H60)</f>
        <v>291.13605067047263</v>
      </c>
      <c r="Y62" s="62">
        <v>0</v>
      </c>
      <c r="Z62" s="132">
        <f>AVERAGE(M56:M60)</f>
        <v>32.519999999999996</v>
      </c>
      <c r="AA62" s="126">
        <f>STDEV(M56:M60)</f>
        <v>56.726995337317135</v>
      </c>
      <c r="AB62" s="62">
        <v>1.6675476422311866E-6</v>
      </c>
    </row>
    <row r="63" spans="1:28" ht="17" thickBot="1" x14ac:dyDescent="0.25">
      <c r="A63" s="159"/>
      <c r="B63" s="20">
        <v>2</v>
      </c>
      <c r="C63" s="77">
        <v>0</v>
      </c>
      <c r="D63" s="49" t="s">
        <v>67</v>
      </c>
      <c r="E63" s="85">
        <f>E62-E61</f>
        <v>22.65</v>
      </c>
      <c r="F63" s="182"/>
      <c r="G63" s="209"/>
      <c r="H63" s="77">
        <v>0</v>
      </c>
      <c r="I63" s="20" t="s">
        <v>67</v>
      </c>
      <c r="J63" s="114">
        <f>J62-J61</f>
        <v>56</v>
      </c>
      <c r="K63" s="182"/>
      <c r="L63" s="182"/>
      <c r="M63" s="69">
        <v>725</v>
      </c>
      <c r="N63" s="48" t="s">
        <v>67</v>
      </c>
      <c r="O63" s="77">
        <f>O62-O61</f>
        <v>350.54999999999995</v>
      </c>
      <c r="P63" s="182"/>
      <c r="Q63" s="182"/>
      <c r="S63" s="8" t="s">
        <v>63</v>
      </c>
      <c r="T63" s="127">
        <v>15</v>
      </c>
      <c r="U63" s="128">
        <v>26</v>
      </c>
      <c r="V63" s="37"/>
      <c r="W63" s="131">
        <v>37</v>
      </c>
      <c r="X63" s="128">
        <v>65</v>
      </c>
      <c r="Y63" s="64"/>
      <c r="Z63" s="133">
        <v>354</v>
      </c>
      <c r="AA63" s="134">
        <v>352</v>
      </c>
      <c r="AB63" s="64"/>
    </row>
    <row r="64" spans="1:28" s="18" customFormat="1" x14ac:dyDescent="0.2">
      <c r="A64" s="159"/>
      <c r="B64" s="20">
        <v>3</v>
      </c>
      <c r="C64" s="77">
        <v>0</v>
      </c>
      <c r="D64" s="56" t="s">
        <v>68</v>
      </c>
      <c r="E64" s="86">
        <f>E62+(1.5*E63)</f>
        <v>56.624999999999993</v>
      </c>
      <c r="F64" s="182"/>
      <c r="G64" s="209"/>
      <c r="H64" s="77">
        <v>0</v>
      </c>
      <c r="I64" s="58" t="s">
        <v>68</v>
      </c>
      <c r="J64" s="115">
        <f>J62+(1.5*J63)</f>
        <v>140</v>
      </c>
      <c r="K64" s="182"/>
      <c r="L64" s="182"/>
      <c r="M64" s="69">
        <v>23.9</v>
      </c>
      <c r="N64" s="58" t="s">
        <v>68</v>
      </c>
      <c r="O64" s="79">
        <f>O62+(1.5*O63)</f>
        <v>1045.3249999999998</v>
      </c>
      <c r="P64" s="182"/>
      <c r="Q64" s="182"/>
      <c r="S64" s="53"/>
      <c r="T64" s="51"/>
      <c r="U64" s="51"/>
      <c r="V64" s="54"/>
      <c r="W64" s="51"/>
      <c r="X64" s="51"/>
      <c r="Y64" s="54"/>
      <c r="Z64" s="51"/>
      <c r="AA64" s="51"/>
      <c r="AB64" s="54"/>
    </row>
    <row r="65" spans="1:28" s="18" customFormat="1" ht="17" thickBot="1" x14ac:dyDescent="0.25">
      <c r="A65" s="160"/>
      <c r="B65" s="29"/>
      <c r="C65" s="78"/>
      <c r="D65" s="57" t="s">
        <v>69</v>
      </c>
      <c r="E65" s="87">
        <f>E61-(1.5*E63)</f>
        <v>-33.974999999999994</v>
      </c>
      <c r="F65" s="183"/>
      <c r="G65" s="210"/>
      <c r="H65" s="78"/>
      <c r="I65" s="59" t="s">
        <v>69</v>
      </c>
      <c r="J65" s="116">
        <f>J61-(1.5*J63)</f>
        <v>-84</v>
      </c>
      <c r="K65" s="183"/>
      <c r="L65" s="183"/>
      <c r="M65" s="123"/>
      <c r="N65" s="59" t="s">
        <v>69</v>
      </c>
      <c r="O65" s="80">
        <f>O61-(1.5*O63)</f>
        <v>-356.87499999999989</v>
      </c>
      <c r="P65" s="183"/>
      <c r="Q65" s="183"/>
      <c r="S65" s="150" t="s">
        <v>82</v>
      </c>
      <c r="T65" s="51"/>
      <c r="U65" s="51"/>
      <c r="V65" s="54"/>
      <c r="W65" s="51"/>
      <c r="X65" s="51"/>
      <c r="Y65" s="54"/>
      <c r="Z65" s="51"/>
      <c r="AA65" s="51"/>
      <c r="AB65" s="54"/>
    </row>
    <row r="67" spans="1:28" x14ac:dyDescent="0.2">
      <c r="S67" s="53"/>
      <c r="T67" s="51"/>
      <c r="U67" s="51"/>
      <c r="V67" s="54"/>
      <c r="W67" s="51"/>
      <c r="X67" s="51"/>
      <c r="Y67" s="54"/>
      <c r="Z67" s="51"/>
      <c r="AA67" s="51"/>
      <c r="AB67" s="54"/>
    </row>
    <row r="68" spans="1:28" x14ac:dyDescent="0.2">
      <c r="S68" s="50"/>
      <c r="T68" s="51"/>
      <c r="U68" s="51"/>
      <c r="V68" s="52"/>
      <c r="W68" s="51"/>
      <c r="X68" s="51"/>
      <c r="Y68" s="52"/>
      <c r="Z68" s="51"/>
      <c r="AA68" s="51"/>
      <c r="AB68" s="52"/>
    </row>
    <row r="69" spans="1:28" x14ac:dyDescent="0.2">
      <c r="T69" s="24"/>
      <c r="U69" s="24"/>
      <c r="V69" s="24"/>
      <c r="W69" s="24"/>
    </row>
    <row r="70" spans="1:28" x14ac:dyDescent="0.2">
      <c r="H70" s="99"/>
      <c r="I70" s="18"/>
      <c r="J70" s="117"/>
      <c r="M70" s="99"/>
      <c r="N70" s="18"/>
      <c r="O70" s="99"/>
      <c r="P70" s="18"/>
      <c r="Q70" s="18"/>
      <c r="T70" s="24"/>
      <c r="U70" s="24"/>
      <c r="V70" s="24"/>
      <c r="W70" s="24"/>
    </row>
    <row r="71" spans="1:28" x14ac:dyDescent="0.2">
      <c r="H71" s="99"/>
      <c r="I71" s="18"/>
      <c r="J71" s="117"/>
      <c r="M71" s="99"/>
      <c r="N71" s="18"/>
      <c r="O71" s="99"/>
      <c r="P71" s="18"/>
      <c r="Q71" s="18"/>
      <c r="T71" s="24"/>
      <c r="U71" s="24"/>
      <c r="V71" s="24"/>
      <c r="W71" s="24"/>
    </row>
    <row r="72" spans="1:28" x14ac:dyDescent="0.2">
      <c r="H72" s="99"/>
      <c r="I72" s="18"/>
      <c r="J72" s="117"/>
      <c r="M72" s="99"/>
      <c r="N72" s="18"/>
      <c r="O72" s="99"/>
      <c r="P72" s="18"/>
      <c r="Q72" s="18"/>
      <c r="T72" s="24"/>
      <c r="U72" s="24"/>
      <c r="V72" s="24"/>
      <c r="W72" s="24"/>
    </row>
    <row r="73" spans="1:28" x14ac:dyDescent="0.2">
      <c r="H73" s="99"/>
      <c r="I73" s="18"/>
      <c r="J73" s="117"/>
      <c r="M73" s="99"/>
      <c r="N73" s="18"/>
      <c r="O73" s="99"/>
      <c r="P73" s="18"/>
      <c r="Q73" s="18"/>
      <c r="T73" s="24"/>
      <c r="U73" s="24"/>
      <c r="V73" s="24"/>
      <c r="W73" s="24"/>
    </row>
    <row r="74" spans="1:28" x14ac:dyDescent="0.2">
      <c r="H74" s="99"/>
      <c r="I74" s="18"/>
      <c r="J74" s="117"/>
      <c r="M74" s="99"/>
      <c r="N74" s="18"/>
      <c r="O74" s="99"/>
      <c r="P74" s="18"/>
      <c r="Q74" s="18"/>
      <c r="T74" s="24"/>
      <c r="U74" s="24"/>
      <c r="V74" s="24"/>
      <c r="W74" s="24"/>
    </row>
    <row r="75" spans="1:28" x14ac:dyDescent="0.2">
      <c r="H75" s="99"/>
      <c r="I75" s="18"/>
      <c r="J75" s="117"/>
      <c r="M75" s="99"/>
      <c r="N75" s="18"/>
      <c r="O75" s="99"/>
      <c r="P75" s="18"/>
      <c r="Q75" s="18"/>
      <c r="T75" s="24"/>
      <c r="U75" s="24"/>
      <c r="V75" s="24"/>
      <c r="W75" s="24"/>
    </row>
    <row r="76" spans="1:28" x14ac:dyDescent="0.2">
      <c r="T76" s="24"/>
      <c r="U76" s="24"/>
      <c r="V76" s="24"/>
      <c r="W76" s="24"/>
    </row>
    <row r="77" spans="1:28" x14ac:dyDescent="0.2">
      <c r="T77" s="24"/>
      <c r="U77" s="24"/>
      <c r="V77" s="24"/>
      <c r="W77" s="24"/>
    </row>
  </sheetData>
  <mergeCells count="95">
    <mergeCell ref="F61:F65"/>
    <mergeCell ref="G61:G65"/>
    <mergeCell ref="C3:Q3"/>
    <mergeCell ref="C4:G4"/>
    <mergeCell ref="D5:E5"/>
    <mergeCell ref="F6:F10"/>
    <mergeCell ref="G6:G10"/>
    <mergeCell ref="F11:F15"/>
    <mergeCell ref="G11:G15"/>
    <mergeCell ref="M4:Q4"/>
    <mergeCell ref="P11:P15"/>
    <mergeCell ref="Q11:Q15"/>
    <mergeCell ref="P16:P20"/>
    <mergeCell ref="Q16:Q20"/>
    <mergeCell ref="N5:O5"/>
    <mergeCell ref="L21:L25"/>
    <mergeCell ref="H4:L4"/>
    <mergeCell ref="I5:J5"/>
    <mergeCell ref="A16:A20"/>
    <mergeCell ref="K16:K20"/>
    <mergeCell ref="F16:F20"/>
    <mergeCell ref="G16:G20"/>
    <mergeCell ref="A26:A30"/>
    <mergeCell ref="K26:K30"/>
    <mergeCell ref="L26:L30"/>
    <mergeCell ref="F21:F25"/>
    <mergeCell ref="G21:G25"/>
    <mergeCell ref="F26:F30"/>
    <mergeCell ref="G26:G30"/>
    <mergeCell ref="A21:A25"/>
    <mergeCell ref="K21:K25"/>
    <mergeCell ref="A56:A60"/>
    <mergeCell ref="K56:K60"/>
    <mergeCell ref="A41:A45"/>
    <mergeCell ref="K41:K45"/>
    <mergeCell ref="L41:L45"/>
    <mergeCell ref="F41:F45"/>
    <mergeCell ref="G41:G45"/>
    <mergeCell ref="P56:P60"/>
    <mergeCell ref="Q56:Q60"/>
    <mergeCell ref="L56:L60"/>
    <mergeCell ref="L51:L55"/>
    <mergeCell ref="P51:P55"/>
    <mergeCell ref="P61:P65"/>
    <mergeCell ref="Q61:Q65"/>
    <mergeCell ref="P6:P10"/>
    <mergeCell ref="Q6:Q10"/>
    <mergeCell ref="P36:P40"/>
    <mergeCell ref="Q36:Q40"/>
    <mergeCell ref="P31:P35"/>
    <mergeCell ref="Q21:Q25"/>
    <mergeCell ref="P26:P30"/>
    <mergeCell ref="Q26:Q30"/>
    <mergeCell ref="Q31:Q35"/>
    <mergeCell ref="Q41:Q45"/>
    <mergeCell ref="P46:P50"/>
    <mergeCell ref="Q46:Q50"/>
    <mergeCell ref="P41:P45"/>
    <mergeCell ref="Q51:Q55"/>
    <mergeCell ref="A61:A65"/>
    <mergeCell ref="K61:K65"/>
    <mergeCell ref="L61:L65"/>
    <mergeCell ref="K6:K10"/>
    <mergeCell ref="L6:L10"/>
    <mergeCell ref="A46:A50"/>
    <mergeCell ref="K46:K50"/>
    <mergeCell ref="L46:L50"/>
    <mergeCell ref="F46:F50"/>
    <mergeCell ref="G46:G50"/>
    <mergeCell ref="F51:F55"/>
    <mergeCell ref="G51:G55"/>
    <mergeCell ref="F56:F60"/>
    <mergeCell ref="G56:G60"/>
    <mergeCell ref="A51:A55"/>
    <mergeCell ref="K51:K55"/>
    <mergeCell ref="L31:L35"/>
    <mergeCell ref="A36:A40"/>
    <mergeCell ref="K36:K40"/>
    <mergeCell ref="L36:L40"/>
    <mergeCell ref="F36:F40"/>
    <mergeCell ref="G36:G40"/>
    <mergeCell ref="A31:A35"/>
    <mergeCell ref="K31:K35"/>
    <mergeCell ref="F31:F35"/>
    <mergeCell ref="G31:G35"/>
    <mergeCell ref="S5:V5"/>
    <mergeCell ref="A6:A10"/>
    <mergeCell ref="Z25:AB25"/>
    <mergeCell ref="T25:V25"/>
    <mergeCell ref="W25:Y25"/>
    <mergeCell ref="P21:P25"/>
    <mergeCell ref="A11:A15"/>
    <mergeCell ref="K11:K15"/>
    <mergeCell ref="L11:L15"/>
    <mergeCell ref="L16:L20"/>
  </mergeCells>
  <pageMargins left="0.7" right="0.7" top="0.75" bottom="0.75" header="0.3" footer="0.3"/>
  <ignoredErrors>
    <ignoredError sqref="O11:O12 P11:Q40 P41:Q60 O36:O63 O16:O32 E6:K15 E51:L65 E16:J40 E41:J50 L11:L15 L17:L30 L32:L4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CF-DNA mtDNA in copies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Marie A</cp:lastModifiedBy>
  <dcterms:created xsi:type="dcterms:W3CDTF">2020-09-12T16:50:49Z</dcterms:created>
  <dcterms:modified xsi:type="dcterms:W3CDTF">2022-01-01T19:47:11Z</dcterms:modified>
</cp:coreProperties>
</file>