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1"/>
  <workbookPr defaultThemeVersion="166925"/>
  <mc:AlternateContent xmlns:mc="http://schemas.openxmlformats.org/markup-compatibility/2006">
    <mc:Choice Requires="x15">
      <x15ac:absPath xmlns:x15ac="http://schemas.microsoft.com/office/spreadsheetml/2010/11/ac" url="/Users/marialle/Desktop/Cleaning revision 1/"/>
    </mc:Choice>
  </mc:AlternateContent>
  <xr:revisionPtr revIDLastSave="0" documentId="13_ncr:1_{7F29F02E-871A-2840-80BE-AA1F75522C9B}" xr6:coauthVersionLast="47" xr6:coauthVersionMax="47" xr10:uidLastSave="{00000000-0000-0000-0000-000000000000}"/>
  <bookViews>
    <workbookView xWindow="6060" yWindow="2440" windowWidth="27940" windowHeight="17500" xr2:uid="{5B86CAE6-08C2-3942-9BB0-EC6E68C487D3}"/>
  </bookViews>
  <sheets>
    <sheet name="Data Blood mtDNA in copie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A62" i="1" l="1"/>
  <c r="AA60" i="1"/>
  <c r="AA59" i="1"/>
  <c r="AA57" i="1"/>
  <c r="AA56" i="1"/>
  <c r="Z62" i="1"/>
  <c r="Z60" i="1"/>
  <c r="Z59" i="1"/>
  <c r="Z57" i="1"/>
  <c r="Z56" i="1"/>
  <c r="X62" i="1"/>
  <c r="X61" i="1"/>
  <c r="X60" i="1"/>
  <c r="X59" i="1"/>
  <c r="X57" i="1"/>
  <c r="X56" i="1"/>
  <c r="X55" i="1"/>
  <c r="W62" i="1"/>
  <c r="W61" i="1"/>
  <c r="W60" i="1"/>
  <c r="W59" i="1"/>
  <c r="W57" i="1"/>
  <c r="W56" i="1"/>
  <c r="W55" i="1"/>
  <c r="U61" i="1"/>
  <c r="T61" i="1"/>
  <c r="E6" i="1"/>
  <c r="F6" i="1"/>
  <c r="G6" i="1"/>
  <c r="J6" i="1"/>
  <c r="K6" i="1"/>
  <c r="L6" i="1"/>
  <c r="O6" i="1"/>
  <c r="P6" i="1"/>
  <c r="Q6" i="1"/>
  <c r="E7" i="1"/>
  <c r="E8" i="1" s="1"/>
  <c r="E10" i="1" s="1"/>
  <c r="J7" i="1"/>
  <c r="O7" i="1"/>
  <c r="E11" i="1"/>
  <c r="F11" i="1"/>
  <c r="G11" i="1"/>
  <c r="J11" i="1"/>
  <c r="K11" i="1"/>
  <c r="L11" i="1"/>
  <c r="O11" i="1"/>
  <c r="P11" i="1"/>
  <c r="Q11" i="1"/>
  <c r="E12" i="1"/>
  <c r="J12" i="1"/>
  <c r="O12" i="1"/>
  <c r="E16" i="1"/>
  <c r="F16" i="1"/>
  <c r="G16" i="1"/>
  <c r="J16" i="1"/>
  <c r="K16" i="1"/>
  <c r="Y29" i="1" s="1"/>
  <c r="L16" i="1"/>
  <c r="O16" i="1"/>
  <c r="P16" i="1"/>
  <c r="Q16" i="1"/>
  <c r="E17" i="1"/>
  <c r="J17" i="1"/>
  <c r="J18" i="1" s="1"/>
  <c r="J20" i="1" s="1"/>
  <c r="O17" i="1"/>
  <c r="E21" i="1"/>
  <c r="F21" i="1"/>
  <c r="G21" i="1"/>
  <c r="J21" i="1"/>
  <c r="K21" i="1"/>
  <c r="L21" i="1"/>
  <c r="O21" i="1"/>
  <c r="P21" i="1"/>
  <c r="Q21" i="1"/>
  <c r="E22" i="1"/>
  <c r="J22" i="1"/>
  <c r="O22" i="1"/>
  <c r="E26" i="1"/>
  <c r="F26" i="1"/>
  <c r="G26" i="1"/>
  <c r="J26" i="1"/>
  <c r="K26" i="1"/>
  <c r="Y31" i="1" s="1"/>
  <c r="L26" i="1"/>
  <c r="O26" i="1"/>
  <c r="P26" i="1"/>
  <c r="Q26" i="1"/>
  <c r="E27" i="1"/>
  <c r="J27" i="1"/>
  <c r="O27" i="1"/>
  <c r="O28" i="1" s="1"/>
  <c r="O30" i="1" s="1"/>
  <c r="E31" i="1"/>
  <c r="F31" i="1"/>
  <c r="G31" i="1"/>
  <c r="J31" i="1"/>
  <c r="K31" i="1"/>
  <c r="L31" i="1"/>
  <c r="O31" i="1"/>
  <c r="P31" i="1"/>
  <c r="Q31" i="1"/>
  <c r="E32" i="1"/>
  <c r="J32" i="1"/>
  <c r="O32" i="1"/>
  <c r="Y33" i="1"/>
  <c r="E36" i="1"/>
  <c r="F36" i="1"/>
  <c r="G36" i="1"/>
  <c r="J36" i="1"/>
  <c r="K36" i="1"/>
  <c r="L36" i="1"/>
  <c r="O36" i="1"/>
  <c r="P36" i="1"/>
  <c r="Q36" i="1"/>
  <c r="E37" i="1"/>
  <c r="J37" i="1"/>
  <c r="O37" i="1"/>
  <c r="E41" i="1"/>
  <c r="F41" i="1"/>
  <c r="G41" i="1"/>
  <c r="J41" i="1"/>
  <c r="K41" i="1"/>
  <c r="Y34" i="1" s="1"/>
  <c r="L41" i="1"/>
  <c r="O41" i="1"/>
  <c r="P41" i="1"/>
  <c r="Q41" i="1"/>
  <c r="E42" i="1"/>
  <c r="J42" i="1"/>
  <c r="O42" i="1"/>
  <c r="E46" i="1"/>
  <c r="F46" i="1"/>
  <c r="G46" i="1"/>
  <c r="J46" i="1"/>
  <c r="K46" i="1"/>
  <c r="L46" i="1"/>
  <c r="O46" i="1"/>
  <c r="P46" i="1"/>
  <c r="Q46" i="1"/>
  <c r="E47" i="1"/>
  <c r="J47" i="1"/>
  <c r="O47" i="1"/>
  <c r="E51" i="1"/>
  <c r="F51" i="1"/>
  <c r="G51" i="1"/>
  <c r="J51" i="1"/>
  <c r="K51" i="1"/>
  <c r="Y36" i="1" s="1"/>
  <c r="L51" i="1"/>
  <c r="O51" i="1"/>
  <c r="P51" i="1"/>
  <c r="Q51" i="1"/>
  <c r="E52" i="1"/>
  <c r="J52" i="1"/>
  <c r="O52" i="1"/>
  <c r="E56" i="1"/>
  <c r="F56" i="1"/>
  <c r="G56" i="1"/>
  <c r="J56" i="1"/>
  <c r="K56" i="1"/>
  <c r="Y37" i="1" s="1"/>
  <c r="L56" i="1"/>
  <c r="O56" i="1"/>
  <c r="P56" i="1"/>
  <c r="Q56" i="1"/>
  <c r="E57" i="1"/>
  <c r="J57" i="1"/>
  <c r="O57" i="1"/>
  <c r="E61" i="1"/>
  <c r="F61" i="1"/>
  <c r="G61" i="1"/>
  <c r="J61" i="1"/>
  <c r="K61" i="1"/>
  <c r="L61" i="1"/>
  <c r="O61" i="1"/>
  <c r="P61" i="1"/>
  <c r="Q61" i="1"/>
  <c r="E62" i="1"/>
  <c r="J62" i="1"/>
  <c r="O62" i="1"/>
  <c r="J53" i="1" l="1"/>
  <c r="J55" i="1" s="1"/>
  <c r="O13" i="1"/>
  <c r="O14" i="1" s="1"/>
  <c r="J8" i="1"/>
  <c r="J10" i="1" s="1"/>
  <c r="O8" i="1"/>
  <c r="O9" i="1" s="1"/>
  <c r="O33" i="1"/>
  <c r="O34" i="1" s="1"/>
  <c r="E28" i="1"/>
  <c r="E30" i="1" s="1"/>
  <c r="J38" i="1"/>
  <c r="J39" i="1" s="1"/>
  <c r="O38" i="1"/>
  <c r="O40" i="1" s="1"/>
  <c r="E13" i="1"/>
  <c r="E15" i="1" s="1"/>
  <c r="E33" i="1"/>
  <c r="E34" i="1" s="1"/>
  <c r="J13" i="1"/>
  <c r="J15" i="1" s="1"/>
  <c r="J33" i="1"/>
  <c r="J34" i="1" s="1"/>
  <c r="J23" i="1"/>
  <c r="J25" i="1" s="1"/>
  <c r="J54" i="1"/>
  <c r="E58" i="1"/>
  <c r="E60" i="1" s="1"/>
  <c r="J63" i="1"/>
  <c r="J64" i="1" s="1"/>
  <c r="E9" i="1"/>
  <c r="O15" i="1"/>
  <c r="O10" i="1"/>
  <c r="J28" i="1"/>
  <c r="J29" i="1" s="1"/>
  <c r="Y32" i="1"/>
  <c r="O58" i="1"/>
  <c r="O60" i="1" s="1"/>
  <c r="O43" i="1"/>
  <c r="O44" i="1" s="1"/>
  <c r="J58" i="1"/>
  <c r="J60" i="1" s="1"/>
  <c r="E18" i="1"/>
  <c r="E20" i="1" s="1"/>
  <c r="J9" i="1"/>
  <c r="O39" i="1"/>
  <c r="J48" i="1"/>
  <c r="J49" i="1" s="1"/>
  <c r="E63" i="1"/>
  <c r="E65" i="1" s="1"/>
  <c r="E48" i="1"/>
  <c r="E50" i="1" s="1"/>
  <c r="Y35" i="1"/>
  <c r="O23" i="1"/>
  <c r="O24" i="1" s="1"/>
  <c r="O18" i="1"/>
  <c r="O20" i="1" s="1"/>
  <c r="O48" i="1"/>
  <c r="O50" i="1" s="1"/>
  <c r="E43" i="1"/>
  <c r="E45" i="1" s="1"/>
  <c r="E38" i="1"/>
  <c r="E39" i="1" s="1"/>
  <c r="E35" i="1"/>
  <c r="J19" i="1"/>
  <c r="O29" i="1"/>
  <c r="O63" i="1"/>
  <c r="O64" i="1" s="1"/>
  <c r="O53" i="1"/>
  <c r="O54" i="1" s="1"/>
  <c r="J14" i="1"/>
  <c r="E14" i="1"/>
  <c r="E53" i="1"/>
  <c r="E54" i="1" s="1"/>
  <c r="Y30" i="1"/>
  <c r="Y28" i="1"/>
  <c r="E23" i="1"/>
  <c r="E24" i="1" s="1"/>
  <c r="O19" i="1"/>
  <c r="J43" i="1"/>
  <c r="J45" i="1" s="1"/>
  <c r="E29" i="1"/>
  <c r="E59" i="1" l="1"/>
  <c r="J40" i="1"/>
  <c r="O35" i="1"/>
  <c r="J50" i="1"/>
  <c r="E44" i="1"/>
  <c r="J35" i="1"/>
  <c r="J65" i="1"/>
  <c r="E40" i="1"/>
  <c r="J59" i="1"/>
  <c r="J24" i="1"/>
  <c r="O45" i="1"/>
  <c r="O59" i="1"/>
  <c r="E49" i="1"/>
  <c r="J30" i="1"/>
  <c r="O25" i="1"/>
  <c r="E19" i="1"/>
  <c r="O49" i="1"/>
  <c r="O55" i="1"/>
  <c r="E55" i="1"/>
  <c r="E64" i="1"/>
  <c r="O65" i="1"/>
  <c r="E25" i="1"/>
  <c r="J44" i="1"/>
</calcChain>
</file>

<file path=xl/sharedStrings.xml><?xml version="1.0" encoding="utf-8"?>
<sst xmlns="http://schemas.openxmlformats.org/spreadsheetml/2006/main" count="352" uniqueCount="112">
  <si>
    <t>Lower Bound</t>
  </si>
  <si>
    <t>Upper Bound</t>
  </si>
  <si>
    <t>IQR</t>
  </si>
  <si>
    <t>Q3</t>
  </si>
  <si>
    <t>Q1</t>
  </si>
  <si>
    <t xml:space="preserve">Background controls </t>
  </si>
  <si>
    <t>Sodium hypochlorite</t>
  </si>
  <si>
    <t>Trigene®</t>
  </si>
  <si>
    <t>DNA Remover®</t>
  </si>
  <si>
    <t>Virkon®</t>
  </si>
  <si>
    <t>354*</t>
  </si>
  <si>
    <t>37*</t>
  </si>
  <si>
    <t>15*</t>
  </si>
  <si>
    <t>Background controls</t>
  </si>
  <si>
    <t>15618**</t>
  </si>
  <si>
    <t>79700**</t>
  </si>
  <si>
    <t>42310***</t>
  </si>
  <si>
    <t>16960***</t>
  </si>
  <si>
    <t>42775**</t>
  </si>
  <si>
    <t>5598**</t>
  </si>
  <si>
    <t>DAX Ytdesinf, Plus</t>
  </si>
  <si>
    <t>0**</t>
  </si>
  <si>
    <t>260000**</t>
  </si>
  <si>
    <t>128060***</t>
  </si>
  <si>
    <t>160**</t>
  </si>
  <si>
    <t>395**</t>
  </si>
  <si>
    <t>5824***</t>
  </si>
  <si>
    <t>425000***</t>
  </si>
  <si>
    <t>154488***</t>
  </si>
  <si>
    <t>131880***</t>
  </si>
  <si>
    <t>DAX Ytdesinfektion Plus</t>
  </si>
  <si>
    <t>5003*</t>
  </si>
  <si>
    <t>2118**</t>
  </si>
  <si>
    <t>26898***</t>
  </si>
  <si>
    <t>Stored bleach</t>
  </si>
  <si>
    <t>20465**</t>
  </si>
  <si>
    <t>4028**</t>
  </si>
  <si>
    <t>131380***</t>
  </si>
  <si>
    <t>Fresh bleach</t>
  </si>
  <si>
    <t>13624***</t>
  </si>
  <si>
    <t>14475**</t>
  </si>
  <si>
    <t>4530***</t>
  </si>
  <si>
    <t>EtOH+UV</t>
  </si>
  <si>
    <t>49660***</t>
  </si>
  <si>
    <t>21308***</t>
  </si>
  <si>
    <t>29640***</t>
  </si>
  <si>
    <t>UV</t>
  </si>
  <si>
    <t>330600***</t>
  </si>
  <si>
    <t>170078***</t>
  </si>
  <si>
    <t>198200***</t>
  </si>
  <si>
    <t>EtOH</t>
  </si>
  <si>
    <t>469333*</t>
  </si>
  <si>
    <t>607667*</t>
  </si>
  <si>
    <t>720000*</t>
  </si>
  <si>
    <t>No-treatment controls</t>
  </si>
  <si>
    <t>Cleaning agent</t>
  </si>
  <si>
    <t>WOOD</t>
  </si>
  <si>
    <t>METAL</t>
  </si>
  <si>
    <t>PLASTIC</t>
  </si>
  <si>
    <t>Blood</t>
  </si>
  <si>
    <t>Wood</t>
  </si>
  <si>
    <t>Metal</t>
  </si>
  <si>
    <t xml:space="preserve">Plastic </t>
  </si>
  <si>
    <t>Agent</t>
  </si>
  <si>
    <t xml:space="preserve">No-treatment controls </t>
  </si>
  <si>
    <t>Replicates used for analysis</t>
  </si>
  <si>
    <t>Replicate</t>
  </si>
  <si>
    <t>mtDNA copies</t>
  </si>
  <si>
    <t>Mean</t>
  </si>
  <si>
    <t>SD</t>
  </si>
  <si>
    <t xml:space="preserve">Yield </t>
  </si>
  <si>
    <t>607667</t>
  </si>
  <si>
    <t>170078</t>
  </si>
  <si>
    <t>21308</t>
  </si>
  <si>
    <t>154488</t>
  </si>
  <si>
    <t>145119</t>
  </si>
  <si>
    <t>345048</t>
  </si>
  <si>
    <t>235148</t>
  </si>
  <si>
    <t>15775</t>
  </si>
  <si>
    <t>469333</t>
  </si>
  <si>
    <t>330600</t>
  </si>
  <si>
    <t>49660</t>
  </si>
  <si>
    <t>13624</t>
  </si>
  <si>
    <t>150111</t>
  </si>
  <si>
    <t>108933</t>
  </si>
  <si>
    <t>16808</t>
  </si>
  <si>
    <t>6104</t>
  </si>
  <si>
    <t>425000</t>
  </si>
  <si>
    <t>58151</t>
  </si>
  <si>
    <t>7688</t>
  </si>
  <si>
    <t>16960</t>
  </si>
  <si>
    <t xml:space="preserve">Table S3.2. Overview of the number of replicates used for the analysis per category for blood when removing outliers. </t>
  </si>
  <si>
    <t xml:space="preserve">Table S3.3. Summarising table with the mean and standard deviation per category in mtDNA copies as well as the yield in % of DNA from blood left on the surface compared to the no-treatment controls. The data is presented with outliers removed. </t>
  </si>
  <si>
    <t xml:space="preserve">Table S3.4. Summarising table with the mean and standard deviation per category in mtDNA copies as well as the yield in % of DNA from blood left on the surface compared to the no-treatment controls. All data is included (no outliers removed). </t>
  </si>
  <si>
    <t>NOTE - number of replicates used for calculating the mean</t>
  </si>
  <si>
    <t>*</t>
  </si>
  <si>
    <t>3 replicates</t>
  </si>
  <si>
    <t>**</t>
  </si>
  <si>
    <t>4 replicates</t>
  </si>
  <si>
    <t>***</t>
  </si>
  <si>
    <t>5 replicates</t>
  </si>
  <si>
    <t>56,74%*</t>
  </si>
  <si>
    <t>11,98%*</t>
  </si>
  <si>
    <t>24,45%*</t>
  </si>
  <si>
    <t>7,19%*</t>
  </si>
  <si>
    <t>23,16%*</t>
  </si>
  <si>
    <t>* Difference between data with and without outliers were observed.</t>
  </si>
  <si>
    <t>Table S3.1. Representation of all mtDNA data expressed in copy numbers (in 100 µL DNA extract), means and standard deviations after depositing blood, organised according the different cleaning agents and the different surfaces. Outliers were determined (indicated in red).</t>
  </si>
  <si>
    <t xml:space="preserve">Determination of outliers </t>
  </si>
  <si>
    <t>Copies (n)</t>
  </si>
  <si>
    <t xml:space="preserve">Mean (n) </t>
  </si>
  <si>
    <t>SD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</si>
</sst>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7" x14ac:knownFonts="1">
    <font>
      <sz val="12"/>
      <color theme="1"/>
      <name val="Calibri"/>
      <family val="2"/>
      <scheme val="minor"/>
    </font>
    <font>
      <b/>
      <sz val="12"/>
      <color theme="1"/>
      <name val="Calibri"/>
      <family val="2"/>
      <scheme val="minor"/>
    </font>
    <font>
      <sz val="11"/>
      <color theme="1"/>
      <name val="Calibri"/>
      <family val="2"/>
    </font>
    <font>
      <sz val="12"/>
      <color rgb="FF000000"/>
      <name val="Calibri"/>
      <family val="2"/>
      <scheme val="minor"/>
    </font>
    <font>
      <sz val="12"/>
      <color theme="1"/>
      <name val="Calibri (Brödtext)"/>
    </font>
    <font>
      <sz val="12"/>
      <color theme="1"/>
      <name val="Calibri"/>
      <family val="2"/>
    </font>
    <font>
      <b/>
      <sz val="11"/>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E96357"/>
        <bgColor indexed="64"/>
      </patternFill>
    </fill>
    <fill>
      <patternFill patternType="solid">
        <fgColor rgb="FF1AB116"/>
        <bgColor indexed="64"/>
      </patternFill>
    </fill>
    <fill>
      <patternFill patternType="solid">
        <fgColor rgb="FFFFC000"/>
        <bgColor indexed="64"/>
      </patternFill>
    </fill>
    <fill>
      <patternFill patternType="solid">
        <fgColor rgb="FF3489EC"/>
        <bgColor indexed="64"/>
      </patternFill>
    </fill>
  </fills>
  <borders count="45">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theme="1"/>
      </right>
      <top/>
      <bottom style="medium">
        <color theme="1"/>
      </bottom>
      <diagonal/>
    </border>
    <border>
      <left style="medium">
        <color rgb="FF000000"/>
      </left>
      <right style="medium">
        <color indexed="64"/>
      </right>
      <top/>
      <bottom style="medium">
        <color indexed="64"/>
      </bottom>
      <diagonal/>
    </border>
    <border>
      <left style="medium">
        <color indexed="64"/>
      </left>
      <right style="medium">
        <color rgb="FF000000"/>
      </right>
      <top/>
      <bottom style="medium">
        <color indexed="64"/>
      </bottom>
      <diagonal/>
    </border>
    <border>
      <left style="medium">
        <color theme="1"/>
      </left>
      <right style="medium">
        <color theme="1"/>
      </right>
      <top/>
      <bottom style="medium">
        <color theme="1"/>
      </bottom>
      <diagonal/>
    </border>
    <border>
      <left style="medium">
        <color rgb="FF000000"/>
      </left>
      <right style="medium">
        <color indexed="64"/>
      </right>
      <top/>
      <bottom/>
      <diagonal/>
    </border>
    <border>
      <left style="medium">
        <color indexed="64"/>
      </left>
      <right style="medium">
        <color rgb="FF000000"/>
      </right>
      <top/>
      <bottom/>
      <diagonal/>
    </border>
    <border>
      <left style="medium">
        <color theme="1"/>
      </left>
      <right style="medium">
        <color theme="1"/>
      </right>
      <top/>
      <bottom/>
      <diagonal/>
    </border>
    <border>
      <left style="medium">
        <color rgb="FF000000"/>
      </left>
      <right style="medium">
        <color indexed="64"/>
      </right>
      <top style="medium">
        <color indexed="64"/>
      </top>
      <bottom/>
      <diagonal/>
    </border>
    <border>
      <left style="medium">
        <color indexed="64"/>
      </left>
      <right style="medium">
        <color rgb="FF000000"/>
      </right>
      <top style="medium">
        <color indexed="64"/>
      </top>
      <bottom/>
      <diagonal/>
    </border>
    <border>
      <left/>
      <right/>
      <top/>
      <bottom style="medium">
        <color theme="1"/>
      </bottom>
      <diagonal/>
    </border>
    <border>
      <left style="medium">
        <color rgb="FF000000"/>
      </left>
      <right style="medium">
        <color indexed="64"/>
      </right>
      <top style="medium">
        <color rgb="FF000000"/>
      </top>
      <bottom/>
      <diagonal/>
    </border>
    <border>
      <left style="medium">
        <color rgb="FF000000"/>
      </left>
      <right style="medium">
        <color indexed="64"/>
      </right>
      <top/>
      <bottom style="medium">
        <color rgb="FF000000"/>
      </bottom>
      <diagonal/>
    </border>
    <border>
      <left style="medium">
        <color indexed="64"/>
      </left>
      <right style="medium">
        <color rgb="FF000000"/>
      </right>
      <top/>
      <bottom style="medium">
        <color rgb="FF000000"/>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rgb="FF000000"/>
      </left>
      <right/>
      <top/>
      <bottom style="medium">
        <color indexed="64"/>
      </bottom>
      <diagonal/>
    </border>
    <border>
      <left style="medium">
        <color rgb="FF000000"/>
      </left>
      <right/>
      <top/>
      <bottom/>
      <diagonal/>
    </border>
    <border>
      <left style="medium">
        <color theme="1"/>
      </left>
      <right style="medium">
        <color theme="1"/>
      </right>
      <top style="medium">
        <color theme="1"/>
      </top>
      <bottom/>
      <diagonal/>
    </border>
    <border>
      <left style="medium">
        <color rgb="FF000000"/>
      </left>
      <right/>
      <top/>
      <bottom style="medium">
        <color rgb="FF000000"/>
      </bottom>
      <diagonal/>
    </border>
    <border>
      <left style="medium">
        <color rgb="FF000000"/>
      </left>
      <right/>
      <top style="medium">
        <color indexed="64"/>
      </top>
      <bottom/>
      <diagonal/>
    </border>
    <border>
      <left style="medium">
        <color indexed="64"/>
      </left>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style="medium">
        <color rgb="FF000000"/>
      </left>
      <right/>
      <top style="medium">
        <color rgb="FF000000"/>
      </top>
      <bottom/>
      <diagonal/>
    </border>
    <border>
      <left style="medium">
        <color indexed="64"/>
      </left>
      <right style="medium">
        <color indexed="64"/>
      </right>
      <top/>
      <bottom style="medium">
        <color theme="1"/>
      </bottom>
      <diagonal/>
    </border>
    <border>
      <left style="medium">
        <color rgb="FF000000"/>
      </left>
      <right style="medium">
        <color rgb="FF000000"/>
      </right>
      <top/>
      <bottom style="medium">
        <color rgb="FF000000"/>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medium">
        <color rgb="FF000000"/>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theme="1"/>
      </right>
      <top style="medium">
        <color theme="1"/>
      </top>
      <bottom style="medium">
        <color indexed="64"/>
      </bottom>
      <diagonal/>
    </border>
  </borders>
  <cellStyleXfs count="1">
    <xf numFmtId="0" fontId="0" fillId="0" borderId="0"/>
  </cellStyleXfs>
  <cellXfs count="178">
    <xf numFmtId="0" fontId="0" fillId="0" borderId="0" xfId="0"/>
    <xf numFmtId="0" fontId="0" fillId="0" borderId="0" xfId="0" applyAlignment="1">
      <alignment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0" borderId="1" xfId="0" applyBorder="1" applyAlignment="1">
      <alignment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11" fontId="0" fillId="0" borderId="8" xfId="0" applyNumberFormat="1" applyBorder="1" applyAlignment="1">
      <alignment horizontal="center" vertical="center"/>
    </xf>
    <xf numFmtId="11" fontId="0" fillId="0" borderId="10" xfId="0" applyNumberFormat="1" applyBorder="1" applyAlignment="1">
      <alignment horizontal="center" vertical="center"/>
    </xf>
    <xf numFmtId="0" fontId="0" fillId="0" borderId="8" xfId="0" applyBorder="1" applyAlignment="1">
      <alignment horizontal="center" vertical="center"/>
    </xf>
    <xf numFmtId="0" fontId="0" fillId="2" borderId="3" xfId="0" applyFill="1" applyBorder="1" applyAlignment="1">
      <alignment horizontal="center" vertical="center"/>
    </xf>
    <xf numFmtId="0" fontId="0" fillId="0" borderId="1" xfId="0" applyBorder="1" applyAlignment="1">
      <alignment horizontal="center" vertical="center"/>
    </xf>
    <xf numFmtId="0" fontId="0" fillId="2" borderId="7" xfId="0" applyFill="1" applyBorder="1" applyAlignment="1">
      <alignment horizontal="center" vertical="center"/>
    </xf>
    <xf numFmtId="0" fontId="0" fillId="0" borderId="7" xfId="0" applyBorder="1" applyAlignment="1">
      <alignment horizontal="center" vertical="center"/>
    </xf>
    <xf numFmtId="11" fontId="0" fillId="0" borderId="5" xfId="0" applyNumberFormat="1" applyBorder="1" applyAlignment="1">
      <alignment horizontal="center" vertical="center"/>
    </xf>
    <xf numFmtId="11" fontId="0" fillId="0" borderId="9" xfId="0" applyNumberFormat="1" applyBorder="1" applyAlignment="1">
      <alignment horizontal="center" vertical="center"/>
    </xf>
    <xf numFmtId="0" fontId="0" fillId="0" borderId="2" xfId="0" applyBorder="1" applyAlignment="1">
      <alignment horizontal="center" vertical="center"/>
    </xf>
    <xf numFmtId="0" fontId="0" fillId="0" borderId="10" xfId="0" applyBorder="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0" fillId="0" borderId="25" xfId="0" applyBorder="1" applyAlignment="1">
      <alignment horizontal="center" vertical="center"/>
    </xf>
    <xf numFmtId="10" fontId="0" fillId="0" borderId="0" xfId="0" applyNumberFormat="1"/>
    <xf numFmtId="10" fontId="0" fillId="0" borderId="2" xfId="0" applyNumberFormat="1" applyBorder="1" applyAlignment="1">
      <alignment horizontal="center"/>
    </xf>
    <xf numFmtId="10" fontId="4" fillId="0" borderId="25" xfId="0" applyNumberFormat="1" applyFont="1" applyBorder="1" applyAlignment="1">
      <alignment horizontal="center" vertical="center"/>
    </xf>
    <xf numFmtId="10" fontId="5" fillId="0" borderId="4" xfId="0" applyNumberFormat="1" applyFont="1" applyBorder="1" applyAlignment="1">
      <alignment horizontal="center"/>
    </xf>
    <xf numFmtId="0" fontId="3" fillId="0" borderId="5" xfId="0" applyFont="1" applyBorder="1" applyAlignment="1">
      <alignment horizontal="center" vertical="center"/>
    </xf>
    <xf numFmtId="10" fontId="0" fillId="0" borderId="26" xfId="0" applyNumberFormat="1" applyBorder="1" applyAlignment="1">
      <alignment horizontal="center"/>
    </xf>
    <xf numFmtId="10" fontId="4" fillId="0" borderId="8" xfId="0" applyNumberFormat="1" applyFont="1" applyBorder="1" applyAlignment="1">
      <alignment horizontal="center" vertical="center"/>
    </xf>
    <xf numFmtId="10" fontId="5" fillId="0" borderId="27" xfId="0" applyNumberFormat="1" applyFont="1" applyBorder="1" applyAlignment="1">
      <alignment horizontal="center"/>
    </xf>
    <xf numFmtId="0" fontId="3" fillId="0" borderId="25" xfId="0" applyFont="1" applyBorder="1" applyAlignment="1">
      <alignment horizontal="center" vertical="center"/>
    </xf>
    <xf numFmtId="10" fontId="0" fillId="0" borderId="6" xfId="0" applyNumberFormat="1" applyBorder="1" applyAlignment="1">
      <alignment horizontal="center"/>
    </xf>
    <xf numFmtId="10" fontId="5" fillId="0" borderId="0" xfId="0" applyNumberFormat="1" applyFont="1" applyAlignment="1">
      <alignment horizontal="center"/>
    </xf>
    <xf numFmtId="0" fontId="3" fillId="0" borderId="8" xfId="0" applyFont="1" applyBorder="1" applyAlignment="1">
      <alignment horizontal="center" vertical="center"/>
    </xf>
    <xf numFmtId="10" fontId="0" fillId="0" borderId="1" xfId="0" applyNumberFormat="1" applyBorder="1" applyAlignment="1">
      <alignment horizontal="center"/>
    </xf>
    <xf numFmtId="10" fontId="0" fillId="0" borderId="25" xfId="0" applyNumberFormat="1" applyBorder="1" applyAlignment="1">
      <alignment horizontal="center"/>
    </xf>
    <xf numFmtId="10" fontId="5" fillId="0" borderId="11" xfId="0" applyNumberFormat="1" applyFont="1" applyBorder="1" applyAlignment="1">
      <alignment horizontal="center"/>
    </xf>
    <xf numFmtId="0" fontId="4" fillId="0" borderId="10" xfId="0" applyFont="1" applyBorder="1" applyAlignment="1">
      <alignment horizontal="center" vertical="center"/>
    </xf>
    <xf numFmtId="0" fontId="4" fillId="0" borderId="8" xfId="0" applyFont="1" applyBorder="1" applyAlignment="1">
      <alignment horizontal="center" vertical="center"/>
    </xf>
    <xf numFmtId="0" fontId="4" fillId="0" borderId="25" xfId="0" applyFont="1" applyBorder="1" applyAlignment="1">
      <alignment horizontal="center" vertical="center"/>
    </xf>
    <xf numFmtId="0" fontId="1" fillId="0" borderId="5" xfId="0" applyFont="1" applyBorder="1" applyAlignment="1">
      <alignment horizontal="center" vertical="center"/>
    </xf>
    <xf numFmtId="0" fontId="1" fillId="0" borderId="25" xfId="0" applyFont="1" applyBorder="1" applyAlignment="1">
      <alignment horizontal="center" vertical="center"/>
    </xf>
    <xf numFmtId="0" fontId="1" fillId="0" borderId="0" xfId="0" applyFont="1"/>
    <xf numFmtId="0" fontId="0" fillId="0" borderId="1" xfId="0" applyBorder="1" applyAlignment="1">
      <alignment horizontal="center"/>
    </xf>
    <xf numFmtId="0" fontId="3" fillId="0" borderId="1" xfId="0" applyFont="1" applyBorder="1" applyAlignment="1">
      <alignment horizontal="center" vertical="center"/>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 fillId="0" borderId="40" xfId="0" applyFont="1" applyBorder="1" applyAlignment="1">
      <alignment horizontal="center" vertical="center"/>
    </xf>
    <xf numFmtId="0" fontId="0" fillId="0" borderId="42" xfId="0" applyBorder="1" applyAlignment="1">
      <alignment horizontal="center" vertical="center" wrapText="1"/>
    </xf>
    <xf numFmtId="0" fontId="0" fillId="0" borderId="5" xfId="0" applyBorder="1" applyAlignment="1">
      <alignment horizontal="center" vertical="center" wrapText="1"/>
    </xf>
    <xf numFmtId="0" fontId="0" fillId="0" borderId="0" xfId="0" applyAlignment="1">
      <alignment horizontal="center" vertical="center" wrapText="1"/>
    </xf>
    <xf numFmtId="0" fontId="0" fillId="0" borderId="43" xfId="0"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Border="1" applyAlignment="1">
      <alignment horizontal="center" vertical="center" wrapText="1"/>
    </xf>
    <xf numFmtId="0" fontId="2" fillId="0" borderId="8" xfId="0" applyFont="1" applyBorder="1" applyAlignment="1">
      <alignment horizontal="center" vertical="center"/>
    </xf>
    <xf numFmtId="0" fontId="6" fillId="0" borderId="33" xfId="0" applyFont="1" applyBorder="1" applyAlignment="1">
      <alignment horizontal="center" vertical="center"/>
    </xf>
    <xf numFmtId="0" fontId="6" fillId="0" borderId="8" xfId="0" applyFont="1"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0" fillId="0" borderId="8" xfId="0" applyBorder="1" applyAlignment="1">
      <alignment horizontal="center" vertical="center"/>
    </xf>
    <xf numFmtId="1" fontId="1" fillId="0" borderId="25" xfId="0" applyNumberFormat="1" applyFont="1" applyBorder="1" applyAlignment="1">
      <alignment horizontal="center" vertical="center"/>
    </xf>
    <xf numFmtId="10" fontId="4" fillId="0" borderId="25" xfId="0" applyNumberFormat="1" applyFont="1" applyFill="1" applyBorder="1" applyAlignment="1">
      <alignment horizontal="center" vertical="center"/>
    </xf>
    <xf numFmtId="0" fontId="0" fillId="0" borderId="0" xfId="0" applyAlignment="1">
      <alignment horizontal="center"/>
    </xf>
    <xf numFmtId="0" fontId="0" fillId="0" borderId="0" xfId="0" applyAlignment="1">
      <alignment horizontal="right"/>
    </xf>
    <xf numFmtId="2" fontId="0" fillId="0" borderId="8" xfId="0" applyNumberFormat="1" applyBorder="1" applyAlignment="1">
      <alignment horizontal="right" vertical="center"/>
    </xf>
    <xf numFmtId="1" fontId="0" fillId="0" borderId="5" xfId="0" applyNumberFormat="1" applyBorder="1" applyAlignment="1">
      <alignment horizontal="right" vertical="center"/>
    </xf>
    <xf numFmtId="1" fontId="0" fillId="0" borderId="1" xfId="0" applyNumberFormat="1" applyBorder="1" applyAlignment="1">
      <alignment horizontal="right" vertical="center"/>
    </xf>
    <xf numFmtId="1" fontId="0" fillId="0" borderId="18" xfId="0" applyNumberFormat="1" applyBorder="1" applyAlignment="1">
      <alignment horizontal="right" vertical="center"/>
    </xf>
    <xf numFmtId="1" fontId="0" fillId="0" borderId="15" xfId="0" applyNumberFormat="1" applyBorder="1" applyAlignment="1">
      <alignment horizontal="right" vertical="center"/>
    </xf>
    <xf numFmtId="1" fontId="0" fillId="0" borderId="30" xfId="0" applyNumberFormat="1" applyBorder="1" applyAlignment="1">
      <alignment horizontal="right" vertical="center"/>
    </xf>
    <xf numFmtId="1" fontId="0" fillId="3" borderId="15" xfId="0" applyNumberFormat="1" applyFill="1" applyBorder="1" applyAlignment="1">
      <alignment horizontal="right" vertical="center"/>
    </xf>
    <xf numFmtId="1" fontId="0" fillId="0" borderId="10" xfId="0" applyNumberFormat="1" applyBorder="1" applyAlignment="1">
      <alignment horizontal="right" vertical="center"/>
    </xf>
    <xf numFmtId="1" fontId="0" fillId="0" borderId="6" xfId="0" applyNumberFormat="1" applyBorder="1" applyAlignment="1">
      <alignment horizontal="right" vertical="center"/>
    </xf>
    <xf numFmtId="0" fontId="0" fillId="0" borderId="2" xfId="0" applyBorder="1" applyAlignment="1">
      <alignment horizontal="right" vertical="center"/>
    </xf>
    <xf numFmtId="1" fontId="0" fillId="0" borderId="8" xfId="0" applyNumberFormat="1" applyBorder="1" applyAlignment="1">
      <alignment horizontal="right" vertical="center"/>
    </xf>
    <xf numFmtId="1" fontId="0" fillId="0" borderId="37" xfId="0" applyNumberFormat="1" applyBorder="1" applyAlignment="1">
      <alignment horizontal="right" vertical="center"/>
    </xf>
    <xf numFmtId="1" fontId="0" fillId="3" borderId="1" xfId="0" applyNumberFormat="1" applyFill="1" applyBorder="1" applyAlignment="1">
      <alignment horizontal="right" vertical="center"/>
    </xf>
    <xf numFmtId="1" fontId="0" fillId="0" borderId="0" xfId="0" applyNumberFormat="1" applyAlignment="1">
      <alignment horizontal="right" vertical="center"/>
    </xf>
    <xf numFmtId="1" fontId="0" fillId="3" borderId="21" xfId="0" applyNumberFormat="1" applyFill="1" applyBorder="1" applyAlignment="1">
      <alignment horizontal="right" vertical="center"/>
    </xf>
    <xf numFmtId="1" fontId="0" fillId="0" borderId="21" xfId="0" applyNumberFormat="1" applyBorder="1" applyAlignment="1">
      <alignment horizontal="right" vertical="center"/>
    </xf>
    <xf numFmtId="1" fontId="0" fillId="3" borderId="12" xfId="0" applyNumberFormat="1" applyFill="1" applyBorder="1" applyAlignment="1">
      <alignment horizontal="right" vertical="center"/>
    </xf>
    <xf numFmtId="1" fontId="0" fillId="0" borderId="2" xfId="0" applyNumberFormat="1" applyBorder="1" applyAlignment="1">
      <alignment horizontal="right" vertical="center"/>
    </xf>
    <xf numFmtId="1" fontId="0" fillId="2" borderId="6" xfId="0" applyNumberFormat="1" applyFill="1" applyBorder="1" applyAlignment="1">
      <alignment horizontal="right" vertical="center"/>
    </xf>
    <xf numFmtId="1" fontId="0" fillId="2" borderId="2" xfId="0" applyNumberFormat="1" applyFill="1" applyBorder="1" applyAlignment="1">
      <alignment horizontal="right" vertical="center"/>
    </xf>
    <xf numFmtId="1" fontId="0" fillId="2" borderId="5" xfId="0" applyNumberFormat="1" applyFill="1" applyBorder="1" applyAlignment="1">
      <alignment horizontal="right" vertical="center"/>
    </xf>
    <xf numFmtId="1" fontId="0" fillId="2" borderId="1" xfId="0" applyNumberFormat="1" applyFill="1" applyBorder="1" applyAlignment="1">
      <alignment horizontal="right" vertical="center"/>
    </xf>
    <xf numFmtId="1" fontId="0" fillId="0" borderId="11" xfId="0" applyNumberFormat="1" applyBorder="1" applyAlignment="1">
      <alignment horizontal="right" vertical="center"/>
    </xf>
    <xf numFmtId="1" fontId="0" fillId="2" borderId="0" xfId="0" applyNumberFormat="1" applyFill="1" applyAlignment="1">
      <alignment horizontal="right" vertical="center"/>
    </xf>
    <xf numFmtId="1" fontId="0" fillId="2" borderId="4" xfId="0" applyNumberFormat="1" applyFill="1" applyBorder="1" applyAlignment="1">
      <alignment horizontal="right" vertical="center"/>
    </xf>
    <xf numFmtId="1" fontId="0" fillId="0" borderId="9" xfId="0" applyNumberFormat="1" applyBorder="1" applyAlignment="1">
      <alignment horizontal="right" vertical="center"/>
    </xf>
    <xf numFmtId="1" fontId="0" fillId="0" borderId="7" xfId="0" applyNumberFormat="1" applyBorder="1" applyAlignment="1">
      <alignment horizontal="right" vertical="center"/>
    </xf>
    <xf numFmtId="1" fontId="0" fillId="2" borderId="7" xfId="0" applyNumberFormat="1" applyFill="1" applyBorder="1" applyAlignment="1">
      <alignment horizontal="right" vertical="center"/>
    </xf>
    <xf numFmtId="1" fontId="0" fillId="2" borderId="3" xfId="0" applyNumberFormat="1" applyFill="1" applyBorder="1" applyAlignment="1">
      <alignment horizontal="right" vertical="center"/>
    </xf>
    <xf numFmtId="1" fontId="0" fillId="3" borderId="8" xfId="0" applyNumberFormat="1" applyFill="1" applyBorder="1" applyAlignment="1">
      <alignment horizontal="right" vertical="center"/>
    </xf>
    <xf numFmtId="0" fontId="3" fillId="0" borderId="0" xfId="0" applyFont="1" applyAlignment="1">
      <alignment horizontal="left" vertical="center"/>
    </xf>
    <xf numFmtId="1" fontId="4" fillId="0" borderId="8" xfId="0" applyNumberFormat="1" applyFont="1" applyBorder="1" applyAlignment="1">
      <alignment horizontal="right" vertical="center"/>
    </xf>
    <xf numFmtId="1" fontId="4" fillId="0" borderId="8" xfId="0" applyNumberFormat="1" applyFont="1" applyBorder="1" applyAlignment="1">
      <alignment horizontal="right"/>
    </xf>
    <xf numFmtId="1" fontId="4" fillId="0" borderId="25" xfId="0" applyNumberFormat="1" applyFont="1" applyBorder="1" applyAlignment="1">
      <alignment horizontal="right" vertical="center"/>
    </xf>
    <xf numFmtId="49" fontId="4" fillId="0" borderId="3" xfId="0" applyNumberFormat="1" applyFont="1" applyBorder="1" applyAlignment="1">
      <alignment horizontal="right" vertical="center"/>
    </xf>
    <xf numFmtId="49" fontId="4" fillId="0" borderId="1" xfId="0" applyNumberFormat="1" applyFont="1" applyBorder="1" applyAlignment="1">
      <alignment horizontal="right" vertical="center"/>
    </xf>
    <xf numFmtId="49" fontId="4" fillId="0" borderId="8" xfId="0" applyNumberFormat="1" applyFont="1" applyBorder="1" applyAlignment="1">
      <alignment horizontal="right" vertical="center"/>
    </xf>
    <xf numFmtId="49" fontId="4" fillId="0" borderId="8" xfId="0" applyNumberFormat="1" applyFont="1" applyBorder="1" applyAlignment="1">
      <alignment horizontal="right"/>
    </xf>
    <xf numFmtId="49" fontId="4" fillId="0" borderId="4" xfId="0" applyNumberFormat="1" applyFont="1" applyBorder="1" applyAlignment="1">
      <alignment horizontal="right" vertical="center"/>
    </xf>
    <xf numFmtId="2" fontId="4" fillId="0" borderId="8" xfId="0" applyNumberFormat="1" applyFont="1" applyBorder="1" applyAlignment="1">
      <alignment horizontal="right" vertical="center"/>
    </xf>
    <xf numFmtId="2" fontId="4" fillId="0" borderId="25" xfId="0" applyNumberFormat="1" applyFont="1" applyBorder="1" applyAlignment="1">
      <alignment horizontal="right" vertical="center"/>
    </xf>
    <xf numFmtId="164" fontId="4" fillId="0" borderId="3" xfId="0" applyNumberFormat="1" applyFont="1" applyBorder="1" applyAlignment="1">
      <alignment horizontal="right" vertical="center"/>
    </xf>
    <xf numFmtId="1" fontId="4" fillId="0" borderId="1" xfId="0" applyNumberFormat="1" applyFont="1" applyBorder="1" applyAlignment="1">
      <alignment horizontal="right" vertical="center"/>
    </xf>
    <xf numFmtId="164" fontId="4" fillId="0" borderId="4" xfId="0" applyNumberFormat="1" applyFont="1" applyBorder="1" applyAlignment="1">
      <alignment horizontal="right" vertical="center"/>
    </xf>
    <xf numFmtId="1" fontId="4" fillId="0" borderId="4" xfId="0" applyNumberFormat="1" applyFont="1" applyBorder="1" applyAlignment="1">
      <alignment horizontal="right" vertical="center"/>
    </xf>
    <xf numFmtId="0" fontId="0" fillId="0" borderId="44" xfId="0" applyBorder="1" applyAlignment="1">
      <alignment horizontal="center" vertical="center"/>
    </xf>
    <xf numFmtId="2" fontId="0" fillId="0" borderId="25" xfId="0" applyNumberFormat="1" applyBorder="1" applyAlignment="1">
      <alignment horizontal="center" vertical="center"/>
    </xf>
    <xf numFmtId="0" fontId="1" fillId="7" borderId="33" xfId="0" applyFont="1" applyFill="1" applyBorder="1" applyAlignment="1">
      <alignment horizontal="center" vertical="center"/>
    </xf>
    <xf numFmtId="0" fontId="1" fillId="7" borderId="27" xfId="0" applyFont="1" applyFill="1" applyBorder="1" applyAlignment="1">
      <alignment horizontal="center" vertical="center"/>
    </xf>
    <xf numFmtId="0" fontId="1" fillId="7" borderId="26" xfId="0" applyFont="1" applyFill="1" applyBorder="1" applyAlignment="1">
      <alignment horizontal="center" vertical="center"/>
    </xf>
    <xf numFmtId="1" fontId="0" fillId="0" borderId="8" xfId="0" applyNumberFormat="1" applyBorder="1" applyAlignment="1">
      <alignment horizontal="center" vertical="center"/>
    </xf>
    <xf numFmtId="1" fontId="0" fillId="0" borderId="5" xfId="0" applyNumberFormat="1" applyBorder="1" applyAlignment="1">
      <alignment horizontal="center" vertical="center"/>
    </xf>
    <xf numFmtId="1" fontId="0" fillId="0" borderId="1" xfId="0" applyNumberFormat="1" applyBorder="1" applyAlignment="1">
      <alignment horizontal="center" vertical="center"/>
    </xf>
    <xf numFmtId="1" fontId="0" fillId="0" borderId="10" xfId="0" applyNumberFormat="1" applyBorder="1" applyAlignment="1">
      <alignment horizontal="center" vertical="center"/>
    </xf>
    <xf numFmtId="1" fontId="0" fillId="0" borderId="6" xfId="0" applyNumberFormat="1" applyBorder="1" applyAlignment="1">
      <alignment horizontal="center" vertical="center"/>
    </xf>
    <xf numFmtId="1" fontId="0" fillId="0" borderId="2" xfId="0" applyNumberFormat="1" applyBorder="1" applyAlignment="1">
      <alignment horizontal="center" vertical="center"/>
    </xf>
    <xf numFmtId="0" fontId="1" fillId="4" borderId="33" xfId="0" applyFont="1" applyFill="1" applyBorder="1" applyAlignment="1">
      <alignment horizontal="center" vertical="center"/>
    </xf>
    <xf numFmtId="0" fontId="1" fillId="4" borderId="27" xfId="0" applyFont="1" applyFill="1" applyBorder="1" applyAlignment="1">
      <alignment horizontal="center" vertical="center"/>
    </xf>
    <xf numFmtId="0" fontId="1" fillId="4" borderId="26" xfId="0" applyFont="1" applyFill="1" applyBorder="1" applyAlignment="1">
      <alignment horizontal="center" vertical="center"/>
    </xf>
    <xf numFmtId="0" fontId="1" fillId="5" borderId="33" xfId="0" applyFont="1" applyFill="1" applyBorder="1" applyAlignment="1">
      <alignment horizontal="center" vertical="center"/>
    </xf>
    <xf numFmtId="0" fontId="1" fillId="5" borderId="27" xfId="0" applyFont="1" applyFill="1" applyBorder="1" applyAlignment="1">
      <alignment horizontal="center" vertical="center"/>
    </xf>
    <xf numFmtId="0" fontId="1" fillId="5" borderId="26" xfId="0" applyFont="1" applyFill="1" applyBorder="1" applyAlignment="1">
      <alignment horizontal="center" vertical="center"/>
    </xf>
    <xf numFmtId="1" fontId="2" fillId="0" borderId="22" xfId="0" applyNumberFormat="1" applyFont="1" applyBorder="1" applyAlignment="1">
      <alignment horizontal="center" vertical="center"/>
    </xf>
    <xf numFmtId="1" fontId="2" fillId="0" borderId="16" xfId="0" applyNumberFormat="1" applyFont="1" applyBorder="1" applyAlignment="1">
      <alignment horizontal="center" vertical="center"/>
    </xf>
    <xf numFmtId="1" fontId="2" fillId="0" borderId="13" xfId="0" applyNumberFormat="1" applyFont="1" applyBorder="1" applyAlignment="1">
      <alignment horizontal="center" vertical="center"/>
    </xf>
    <xf numFmtId="1" fontId="2" fillId="0" borderId="8" xfId="0" applyNumberFormat="1" applyFont="1" applyBorder="1" applyAlignment="1">
      <alignment horizontal="center" vertical="center"/>
    </xf>
    <xf numFmtId="1" fontId="2" fillId="0" borderId="5" xfId="0" applyNumberFormat="1" applyFont="1" applyBorder="1" applyAlignment="1">
      <alignment horizontal="center" vertical="center"/>
    </xf>
    <xf numFmtId="1" fontId="2" fillId="0" borderId="1" xfId="0" applyNumberFormat="1" applyFont="1" applyBorder="1" applyAlignment="1">
      <alignment horizontal="center" vertical="center"/>
    </xf>
    <xf numFmtId="1" fontId="2" fillId="0" borderId="20" xfId="0" applyNumberFormat="1" applyFont="1" applyBorder="1" applyAlignment="1">
      <alignment horizontal="center" vertical="center"/>
    </xf>
    <xf numFmtId="1" fontId="2" fillId="0" borderId="17" xfId="0" applyNumberFormat="1" applyFont="1" applyBorder="1" applyAlignment="1">
      <alignment horizontal="center" vertical="center"/>
    </xf>
    <xf numFmtId="1" fontId="2" fillId="0" borderId="14" xfId="0" applyNumberFormat="1" applyFont="1" applyBorder="1" applyAlignment="1">
      <alignment horizontal="center" vertical="center"/>
    </xf>
    <xf numFmtId="1" fontId="2" fillId="0" borderId="19" xfId="0" applyNumberFormat="1" applyFont="1" applyBorder="1" applyAlignment="1">
      <alignment horizontal="center" vertical="center"/>
    </xf>
    <xf numFmtId="1" fontId="2" fillId="0" borderId="10" xfId="0" applyNumberFormat="1" applyFont="1" applyBorder="1" applyAlignment="1">
      <alignment horizontal="center" vertical="center"/>
    </xf>
    <xf numFmtId="1" fontId="2" fillId="0" borderId="6" xfId="0" applyNumberFormat="1" applyFont="1" applyBorder="1" applyAlignment="1">
      <alignment horizontal="center" vertical="center"/>
    </xf>
    <xf numFmtId="1" fontId="2" fillId="0" borderId="2" xfId="0" applyNumberFormat="1" applyFont="1" applyBorder="1" applyAlignment="1">
      <alignment horizontal="center" vertical="center"/>
    </xf>
    <xf numFmtId="0" fontId="0" fillId="0" borderId="8"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xf>
    <xf numFmtId="1" fontId="2" fillId="0" borderId="24" xfId="0" applyNumberFormat="1" applyFont="1" applyBorder="1" applyAlignment="1">
      <alignment horizontal="center" vertical="center"/>
    </xf>
    <xf numFmtId="1" fontId="2" fillId="0" borderId="9" xfId="0" applyNumberFormat="1" applyFont="1" applyBorder="1" applyAlignment="1">
      <alignment horizontal="center" vertical="center"/>
    </xf>
    <xf numFmtId="1" fontId="2" fillId="0" borderId="7" xfId="0" applyNumberFormat="1" applyFont="1" applyBorder="1" applyAlignment="1">
      <alignment horizontal="center" vertical="center"/>
    </xf>
    <xf numFmtId="1" fontId="2" fillId="0" borderId="41" xfId="0" applyNumberFormat="1" applyFont="1" applyBorder="1" applyAlignment="1">
      <alignment horizontal="center" vertical="center"/>
    </xf>
    <xf numFmtId="1" fontId="2" fillId="0" borderId="23" xfId="0" applyNumberFormat="1" applyFont="1" applyBorder="1" applyAlignment="1">
      <alignment horizontal="center" vertical="center"/>
    </xf>
    <xf numFmtId="1" fontId="2" fillId="0" borderId="36" xfId="0" applyNumberFormat="1" applyFont="1" applyBorder="1" applyAlignment="1">
      <alignment horizontal="center" vertical="center"/>
    </xf>
    <xf numFmtId="1" fontId="2" fillId="0" borderId="29" xfId="0" applyNumberFormat="1" applyFont="1" applyBorder="1" applyAlignment="1">
      <alignment horizontal="center" vertical="center"/>
    </xf>
    <xf numFmtId="1" fontId="2" fillId="0" borderId="31" xfId="0" applyNumberFormat="1" applyFont="1" applyBorder="1" applyAlignment="1">
      <alignment horizontal="center" vertical="center"/>
    </xf>
    <xf numFmtId="1" fontId="2" fillId="0" borderId="35" xfId="0" applyNumberFormat="1" applyFont="1" applyBorder="1" applyAlignment="1">
      <alignment horizontal="center" vertical="center"/>
    </xf>
    <xf numFmtId="1" fontId="2" fillId="0" borderId="38" xfId="0" applyNumberFormat="1" applyFont="1" applyBorder="1" applyAlignment="1">
      <alignment horizontal="center" vertical="center"/>
    </xf>
    <xf numFmtId="1" fontId="2" fillId="0" borderId="34" xfId="0" applyNumberFormat="1" applyFont="1" applyBorder="1" applyAlignment="1">
      <alignment horizontal="center" vertical="center"/>
    </xf>
    <xf numFmtId="1" fontId="2" fillId="0" borderId="28" xfId="0" applyNumberFormat="1" applyFont="1" applyBorder="1" applyAlignment="1">
      <alignment horizontal="center" vertical="center"/>
    </xf>
    <xf numFmtId="0" fontId="0" fillId="0" borderId="33" xfId="0" applyBorder="1" applyAlignment="1">
      <alignment horizontal="center" vertical="center"/>
    </xf>
    <xf numFmtId="0" fontId="0" fillId="0" borderId="26" xfId="0" applyBorder="1" applyAlignment="1">
      <alignment horizontal="center" vertical="center"/>
    </xf>
    <xf numFmtId="1" fontId="0" fillId="0" borderId="9" xfId="0" applyNumberFormat="1" applyBorder="1" applyAlignment="1">
      <alignment horizontal="center" vertical="center"/>
    </xf>
    <xf numFmtId="1" fontId="0" fillId="0" borderId="7" xfId="0" applyNumberFormat="1" applyBorder="1" applyAlignment="1">
      <alignment horizontal="center" vertical="center"/>
    </xf>
    <xf numFmtId="0" fontId="1" fillId="6" borderId="33" xfId="0" applyFont="1" applyFill="1" applyBorder="1" applyAlignment="1">
      <alignment horizontal="center"/>
    </xf>
    <xf numFmtId="0" fontId="1" fillId="6" borderId="27" xfId="0" applyFont="1" applyFill="1" applyBorder="1" applyAlignment="1">
      <alignment horizontal="center"/>
    </xf>
    <xf numFmtId="0" fontId="1" fillId="6" borderId="26" xfId="0" applyFont="1" applyFill="1" applyBorder="1" applyAlignment="1">
      <alignment horizontal="center"/>
    </xf>
    <xf numFmtId="0" fontId="1" fillId="6" borderId="33" xfId="0" applyFont="1" applyFill="1" applyBorder="1" applyAlignment="1">
      <alignment horizontal="center" vertical="center"/>
    </xf>
    <xf numFmtId="0" fontId="1" fillId="6" borderId="27" xfId="0" applyFont="1" applyFill="1" applyBorder="1" applyAlignment="1">
      <alignment horizontal="center" vertical="center"/>
    </xf>
    <xf numFmtId="0" fontId="1" fillId="6" borderId="26" xfId="0" applyFont="1" applyFill="1" applyBorder="1" applyAlignment="1">
      <alignment horizontal="center" vertical="center"/>
    </xf>
    <xf numFmtId="1" fontId="2" fillId="0" borderId="32" xfId="0" applyNumberFormat="1" applyFont="1" applyBorder="1" applyAlignment="1">
      <alignment horizontal="center" vertical="center"/>
    </xf>
    <xf numFmtId="0" fontId="1" fillId="4" borderId="11" xfId="0" applyFont="1" applyFill="1" applyBorder="1" applyAlignment="1">
      <alignment horizontal="center"/>
    </xf>
    <xf numFmtId="0" fontId="1" fillId="4" borderId="10" xfId="0" applyFont="1" applyFill="1" applyBorder="1" applyAlignment="1">
      <alignment horizontal="center"/>
    </xf>
    <xf numFmtId="0" fontId="0" fillId="0" borderId="27" xfId="0" applyBorder="1" applyAlignment="1">
      <alignment horizontal="center" vertical="center"/>
    </xf>
    <xf numFmtId="0" fontId="1" fillId="5" borderId="9" xfId="0" applyFont="1" applyFill="1" applyBorder="1" applyAlignment="1">
      <alignment horizontal="center"/>
    </xf>
    <xf numFmtId="0" fontId="1" fillId="5" borderId="11" xfId="0" applyFont="1" applyFill="1" applyBorder="1" applyAlignment="1">
      <alignment horizontal="center"/>
    </xf>
    <xf numFmtId="0" fontId="1" fillId="5" borderId="10" xfId="0" applyFont="1" applyFill="1" applyBorder="1" applyAlignment="1">
      <alignment horizontal="center"/>
    </xf>
    <xf numFmtId="0" fontId="1" fillId="7" borderId="33" xfId="0" applyFont="1" applyFill="1" applyBorder="1" applyAlignment="1">
      <alignment horizontal="center"/>
    </xf>
    <xf numFmtId="0" fontId="1" fillId="7" borderId="27" xfId="0" applyFont="1" applyFill="1" applyBorder="1" applyAlignment="1">
      <alignment horizontal="center"/>
    </xf>
    <xf numFmtId="0" fontId="1" fillId="7" borderId="26"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3489EC"/>
      <color rgb="FF1AB116"/>
      <color rgb="FFE963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29888-4F9B-274F-A75A-043850692578}">
  <dimension ref="A1:AD65"/>
  <sheetViews>
    <sheetView tabSelected="1" zoomScale="173" zoomScaleNormal="79" workbookViewId="0">
      <pane xSplit="1" topLeftCell="B1" activePane="topRight" state="frozen"/>
      <selection pane="topRight" activeCell="U20" sqref="U20"/>
    </sheetView>
  </sheetViews>
  <sheetFormatPr baseColWidth="10" defaultRowHeight="16" x14ac:dyDescent="0.2"/>
  <cols>
    <col min="1" max="1" width="20.83203125" customWidth="1"/>
    <col min="2" max="2" width="10.83203125" customWidth="1"/>
    <col min="3" max="3" width="15.83203125" style="65" customWidth="1"/>
    <col min="4" max="4" width="15.83203125" customWidth="1"/>
    <col min="5" max="5" width="15.83203125" style="65" customWidth="1"/>
    <col min="6" max="6" width="15.83203125" style="64" customWidth="1"/>
    <col min="7" max="7" width="15.83203125" customWidth="1"/>
    <col min="8" max="8" width="15.83203125" style="65" customWidth="1"/>
    <col min="9" max="9" width="15.83203125" customWidth="1"/>
    <col min="10" max="10" width="15.83203125" style="65" customWidth="1"/>
    <col min="11" max="12" width="15.83203125" customWidth="1"/>
    <col min="13" max="13" width="15.83203125" style="65" customWidth="1"/>
    <col min="14" max="14" width="15.83203125" customWidth="1"/>
    <col min="15" max="15" width="15.83203125" style="65" customWidth="1"/>
    <col min="16" max="17" width="15.83203125" customWidth="1"/>
    <col min="19" max="28" width="20.83203125" customWidth="1"/>
  </cols>
  <sheetData>
    <row r="1" spans="1:29" x14ac:dyDescent="0.2">
      <c r="A1" t="s">
        <v>107</v>
      </c>
    </row>
    <row r="2" spans="1:29" ht="17" thickBot="1" x14ac:dyDescent="0.25"/>
    <row r="3" spans="1:29" ht="17" thickBot="1" x14ac:dyDescent="0.25">
      <c r="A3" s="60"/>
      <c r="B3" s="8"/>
      <c r="C3" s="165" t="s">
        <v>67</v>
      </c>
      <c r="D3" s="166"/>
      <c r="E3" s="166"/>
      <c r="F3" s="166"/>
      <c r="G3" s="166"/>
      <c r="H3" s="166"/>
      <c r="I3" s="166"/>
      <c r="J3" s="166"/>
      <c r="K3" s="166"/>
      <c r="L3" s="166"/>
      <c r="M3" s="166"/>
      <c r="N3" s="166"/>
      <c r="O3" s="166"/>
      <c r="P3" s="166"/>
      <c r="Q3" s="167"/>
      <c r="S3" t="s">
        <v>91</v>
      </c>
    </row>
    <row r="4" spans="1:29" ht="17" thickBot="1" x14ac:dyDescent="0.25">
      <c r="A4" s="59"/>
      <c r="B4" s="18"/>
      <c r="C4" s="169" t="s">
        <v>58</v>
      </c>
      <c r="D4" s="169"/>
      <c r="E4" s="169"/>
      <c r="F4" s="169"/>
      <c r="G4" s="170"/>
      <c r="H4" s="172" t="s">
        <v>57</v>
      </c>
      <c r="I4" s="173"/>
      <c r="J4" s="173"/>
      <c r="K4" s="173"/>
      <c r="L4" s="174"/>
      <c r="M4" s="175" t="s">
        <v>56</v>
      </c>
      <c r="N4" s="176"/>
      <c r="O4" s="176"/>
      <c r="P4" s="176"/>
      <c r="Q4" s="177"/>
      <c r="S4" s="44"/>
      <c r="T4" s="44"/>
      <c r="U4" s="44"/>
      <c r="V4" s="44"/>
    </row>
    <row r="5" spans="1:29" ht="17" thickBot="1" x14ac:dyDescent="0.25">
      <c r="A5" s="58" t="s">
        <v>55</v>
      </c>
      <c r="B5" s="57" t="s">
        <v>66</v>
      </c>
      <c r="C5" s="112" t="s">
        <v>109</v>
      </c>
      <c r="D5" s="171" t="s">
        <v>108</v>
      </c>
      <c r="E5" s="159"/>
      <c r="F5" s="111" t="s">
        <v>110</v>
      </c>
      <c r="G5" s="56" t="s">
        <v>111</v>
      </c>
      <c r="H5" s="112" t="s">
        <v>109</v>
      </c>
      <c r="I5" s="158" t="s">
        <v>108</v>
      </c>
      <c r="J5" s="159"/>
      <c r="K5" s="111" t="s">
        <v>110</v>
      </c>
      <c r="L5" s="56" t="s">
        <v>111</v>
      </c>
      <c r="M5" s="112" t="s">
        <v>109</v>
      </c>
      <c r="N5" s="158" t="s">
        <v>108</v>
      </c>
      <c r="O5" s="159"/>
      <c r="P5" s="111" t="s">
        <v>110</v>
      </c>
      <c r="Q5" s="56" t="s">
        <v>111</v>
      </c>
      <c r="S5" s="162" t="s">
        <v>65</v>
      </c>
      <c r="T5" s="163"/>
      <c r="U5" s="163"/>
      <c r="V5" s="164"/>
    </row>
    <row r="6" spans="1:29" ht="16" customHeight="1" thickBot="1" x14ac:dyDescent="0.25">
      <c r="A6" s="141" t="s">
        <v>64</v>
      </c>
      <c r="B6" s="11"/>
      <c r="C6" s="66"/>
      <c r="D6" s="10" t="s">
        <v>4</v>
      </c>
      <c r="E6" s="73">
        <f>QUARTILE(C6:C10, 1)</f>
        <v>682500</v>
      </c>
      <c r="F6" s="116">
        <f>AVERAGE(C7:C9)</f>
        <v>720000</v>
      </c>
      <c r="G6" s="119">
        <f>STDEV(C7:C9)</f>
        <v>66143.782776614767</v>
      </c>
      <c r="H6" s="66"/>
      <c r="I6" s="9" t="s">
        <v>4</v>
      </c>
      <c r="J6" s="88">
        <f>QUARTILE(H6:H10, 1)</f>
        <v>448500</v>
      </c>
      <c r="K6" s="116">
        <f>AVERAGE(H7:H9)</f>
        <v>607666.66666666663</v>
      </c>
      <c r="L6" s="160">
        <f>STDEV(H7:H9)</f>
        <v>345048.30579693243</v>
      </c>
      <c r="M6" s="76"/>
      <c r="N6" s="9" t="s">
        <v>4</v>
      </c>
      <c r="O6" s="79">
        <f>QUARTILE(M7:M9, 1)</f>
        <v>396000</v>
      </c>
      <c r="P6" s="116">
        <f>AVERAGE(M7:M9)</f>
        <v>469333.33333333331</v>
      </c>
      <c r="Q6" s="116">
        <f>STDEV(M7:M9)</f>
        <v>150111.06998930263</v>
      </c>
      <c r="S6" s="55" t="s">
        <v>63</v>
      </c>
      <c r="T6" s="54" t="s">
        <v>62</v>
      </c>
      <c r="U6" s="54" t="s">
        <v>61</v>
      </c>
      <c r="V6" s="54" t="s">
        <v>60</v>
      </c>
    </row>
    <row r="7" spans="1:29" ht="16" customHeight="1" x14ac:dyDescent="0.2">
      <c r="A7" s="142"/>
      <c r="B7" s="7">
        <v>1</v>
      </c>
      <c r="C7" s="67">
        <v>695000</v>
      </c>
      <c r="D7" s="8" t="s">
        <v>3</v>
      </c>
      <c r="E7" s="74">
        <f>QUARTILE(C6:C10, 3)</f>
        <v>745000</v>
      </c>
      <c r="F7" s="117"/>
      <c r="G7" s="120"/>
      <c r="H7" s="67">
        <v>241000</v>
      </c>
      <c r="I7" s="7" t="s">
        <v>3</v>
      </c>
      <c r="J7" s="79">
        <f>QUARTILE(H6:H10, 3)</f>
        <v>791000</v>
      </c>
      <c r="K7" s="117"/>
      <c r="L7" s="161"/>
      <c r="M7" s="67">
        <v>316000</v>
      </c>
      <c r="N7" s="7" t="s">
        <v>3</v>
      </c>
      <c r="O7" s="79">
        <f>QUARTILE(M7:M9, 3)</f>
        <v>546000</v>
      </c>
      <c r="P7" s="117"/>
      <c r="Q7" s="117"/>
      <c r="S7" s="53" t="s">
        <v>54</v>
      </c>
      <c r="T7" s="53">
        <v>3</v>
      </c>
      <c r="U7" s="53">
        <v>3</v>
      </c>
      <c r="V7" s="53">
        <v>3</v>
      </c>
      <c r="Z7" s="52"/>
      <c r="AA7" s="52"/>
      <c r="AB7" s="52"/>
      <c r="AC7" s="52"/>
    </row>
    <row r="8" spans="1:29" ht="17" x14ac:dyDescent="0.2">
      <c r="A8" s="142"/>
      <c r="B8" s="7">
        <v>2</v>
      </c>
      <c r="C8" s="67">
        <v>795000</v>
      </c>
      <c r="D8" s="8" t="s">
        <v>2</v>
      </c>
      <c r="E8" s="74">
        <f>E7-E6</f>
        <v>62500</v>
      </c>
      <c r="F8" s="117"/>
      <c r="G8" s="120"/>
      <c r="H8" s="67">
        <v>926000</v>
      </c>
      <c r="I8" s="7" t="s">
        <v>2</v>
      </c>
      <c r="J8" s="79">
        <f>J7-J6</f>
        <v>342500</v>
      </c>
      <c r="K8" s="117"/>
      <c r="L8" s="161"/>
      <c r="M8" s="67">
        <v>616000</v>
      </c>
      <c r="N8" s="7" t="s">
        <v>2</v>
      </c>
      <c r="O8" s="79">
        <f>O7-O6</f>
        <v>150000</v>
      </c>
      <c r="P8" s="117"/>
      <c r="Q8" s="117"/>
      <c r="S8" s="51" t="s">
        <v>50</v>
      </c>
      <c r="T8" s="47">
        <v>5</v>
      </c>
      <c r="U8" s="47">
        <v>5</v>
      </c>
      <c r="V8" s="47">
        <v>5</v>
      </c>
    </row>
    <row r="9" spans="1:29" ht="17" x14ac:dyDescent="0.2">
      <c r="A9" s="142"/>
      <c r="B9" s="7">
        <v>3</v>
      </c>
      <c r="C9" s="67">
        <v>670000</v>
      </c>
      <c r="D9" s="6" t="s">
        <v>1</v>
      </c>
      <c r="E9" s="84">
        <f>E7+(1.5*E8)</f>
        <v>838750</v>
      </c>
      <c r="F9" s="117"/>
      <c r="G9" s="120"/>
      <c r="H9" s="67">
        <v>656000</v>
      </c>
      <c r="I9" s="5" t="s">
        <v>1</v>
      </c>
      <c r="J9" s="89">
        <f>J7+(1.5*J8)</f>
        <v>1304750</v>
      </c>
      <c r="K9" s="117"/>
      <c r="L9" s="161"/>
      <c r="M9" s="67">
        <v>476000</v>
      </c>
      <c r="N9" s="5" t="s">
        <v>1</v>
      </c>
      <c r="O9" s="89">
        <f>O7+(1.5*O8)</f>
        <v>771000</v>
      </c>
      <c r="P9" s="117"/>
      <c r="Q9" s="117"/>
      <c r="S9" s="50" t="s">
        <v>46</v>
      </c>
      <c r="T9" s="48">
        <v>5</v>
      </c>
      <c r="U9" s="48">
        <v>5</v>
      </c>
      <c r="V9" s="48">
        <v>5</v>
      </c>
    </row>
    <row r="10" spans="1:29" ht="16" customHeight="1" thickBot="1" x14ac:dyDescent="0.25">
      <c r="A10" s="143"/>
      <c r="B10" s="13"/>
      <c r="C10" s="68"/>
      <c r="D10" s="3" t="s">
        <v>0</v>
      </c>
      <c r="E10" s="85">
        <f>E6-(1.5*E8)</f>
        <v>588750</v>
      </c>
      <c r="F10" s="118"/>
      <c r="G10" s="121"/>
      <c r="H10" s="68"/>
      <c r="I10" s="2" t="s">
        <v>0</v>
      </c>
      <c r="J10" s="90">
        <f>J6-(1.5*J8)</f>
        <v>-65250</v>
      </c>
      <c r="K10" s="117"/>
      <c r="L10" s="161"/>
      <c r="M10" s="68"/>
      <c r="N10" s="2" t="s">
        <v>0</v>
      </c>
      <c r="O10" s="90">
        <f>O6-(1.5*O8)</f>
        <v>171000</v>
      </c>
      <c r="P10" s="118"/>
      <c r="Q10" s="118"/>
      <c r="S10" s="48" t="s">
        <v>42</v>
      </c>
      <c r="T10" s="48">
        <v>5</v>
      </c>
      <c r="U10" s="48">
        <v>4</v>
      </c>
      <c r="V10" s="48">
        <v>5</v>
      </c>
    </row>
    <row r="11" spans="1:29" ht="16" customHeight="1" x14ac:dyDescent="0.2">
      <c r="A11" s="142" t="s">
        <v>50</v>
      </c>
      <c r="B11" s="8">
        <v>1</v>
      </c>
      <c r="C11" s="69">
        <v>111000</v>
      </c>
      <c r="D11" s="9" t="s">
        <v>4</v>
      </c>
      <c r="E11" s="73">
        <f>QUARTILE(C11:C15, 1)</f>
        <v>162000</v>
      </c>
      <c r="F11" s="154">
        <f>AVERAGE(C11:C15)</f>
        <v>198200</v>
      </c>
      <c r="G11" s="129">
        <f>STDEV(C11:C15)</f>
        <v>67277.039173851881</v>
      </c>
      <c r="H11" s="76">
        <v>288</v>
      </c>
      <c r="I11" s="16" t="s">
        <v>4</v>
      </c>
      <c r="J11" s="74">
        <f>QUARTILE(H11:H15, 1)</f>
        <v>24200</v>
      </c>
      <c r="K11" s="131">
        <f>AVERAGE(H11:H15)</f>
        <v>170077.6</v>
      </c>
      <c r="L11" s="147">
        <f>STDEV(H11:H15)</f>
        <v>235148.02935342665</v>
      </c>
      <c r="M11" s="67">
        <v>225000</v>
      </c>
      <c r="N11" s="16" t="s">
        <v>4</v>
      </c>
      <c r="O11" s="74">
        <f>QUARTILE(M11:M15, 1)</f>
        <v>232000</v>
      </c>
      <c r="P11" s="132">
        <f>AVERAGE(M11:M15)</f>
        <v>330600</v>
      </c>
      <c r="Q11" s="132">
        <f>STDEV(M11:M15)</f>
        <v>108932.54793678518</v>
      </c>
      <c r="S11" s="48" t="s">
        <v>38</v>
      </c>
      <c r="T11" s="48">
        <v>4</v>
      </c>
      <c r="U11" s="48">
        <v>4</v>
      </c>
      <c r="V11" s="48">
        <v>5</v>
      </c>
    </row>
    <row r="12" spans="1:29" ht="15" customHeight="1" x14ac:dyDescent="0.2">
      <c r="A12" s="142"/>
      <c r="B12" s="8">
        <v>2</v>
      </c>
      <c r="C12" s="69">
        <v>162000</v>
      </c>
      <c r="D12" s="7" t="s">
        <v>3</v>
      </c>
      <c r="E12" s="74">
        <f>QUARTILE(C11:C15, 3)</f>
        <v>256000</v>
      </c>
      <c r="F12" s="154"/>
      <c r="G12" s="129"/>
      <c r="H12" s="67">
        <v>24200</v>
      </c>
      <c r="I12" s="7" t="s">
        <v>3</v>
      </c>
      <c r="J12" s="74">
        <f>QUARTILE(H11:H15, 3)</f>
        <v>249000</v>
      </c>
      <c r="K12" s="132"/>
      <c r="L12" s="148"/>
      <c r="M12" s="67">
        <v>232000</v>
      </c>
      <c r="N12" s="7" t="s">
        <v>3</v>
      </c>
      <c r="O12" s="74">
        <f>QUARTILE(M11:M15, 3)</f>
        <v>383000</v>
      </c>
      <c r="P12" s="132"/>
      <c r="Q12" s="132"/>
      <c r="S12" s="48" t="s">
        <v>34</v>
      </c>
      <c r="T12" s="48">
        <v>3</v>
      </c>
      <c r="U12" s="48">
        <v>4</v>
      </c>
      <c r="V12" s="48">
        <v>5</v>
      </c>
    </row>
    <row r="13" spans="1:29" ht="15" customHeight="1" x14ac:dyDescent="0.2">
      <c r="A13" s="142"/>
      <c r="B13" s="8">
        <v>3</v>
      </c>
      <c r="C13" s="69">
        <v>188000</v>
      </c>
      <c r="D13" s="7" t="s">
        <v>2</v>
      </c>
      <c r="E13" s="74">
        <f>E12-E11</f>
        <v>94000</v>
      </c>
      <c r="F13" s="154"/>
      <c r="G13" s="129"/>
      <c r="H13" s="67">
        <v>26900</v>
      </c>
      <c r="I13" s="7" t="s">
        <v>2</v>
      </c>
      <c r="J13" s="74">
        <f>J12-J11</f>
        <v>224800</v>
      </c>
      <c r="K13" s="132"/>
      <c r="L13" s="148"/>
      <c r="M13" s="67">
        <v>328000</v>
      </c>
      <c r="N13" s="7" t="s">
        <v>2</v>
      </c>
      <c r="O13" s="74">
        <f>O12-O11</f>
        <v>151000</v>
      </c>
      <c r="P13" s="132"/>
      <c r="Q13" s="132"/>
      <c r="S13" s="50" t="s">
        <v>20</v>
      </c>
      <c r="T13" s="48">
        <v>5</v>
      </c>
      <c r="U13" s="48">
        <v>5</v>
      </c>
      <c r="V13" s="48">
        <v>5</v>
      </c>
    </row>
    <row r="14" spans="1:29" x14ac:dyDescent="0.2">
      <c r="A14" s="142"/>
      <c r="B14" s="8">
        <v>4</v>
      </c>
      <c r="C14" s="69">
        <v>256000</v>
      </c>
      <c r="D14" s="5" t="s">
        <v>1</v>
      </c>
      <c r="E14" s="84">
        <f>E12+(1.5*E13)</f>
        <v>397000</v>
      </c>
      <c r="F14" s="154"/>
      <c r="G14" s="129"/>
      <c r="H14" s="67">
        <v>249000</v>
      </c>
      <c r="I14" s="5" t="s">
        <v>1</v>
      </c>
      <c r="J14" s="84">
        <f>J12+(1.5*J13)</f>
        <v>586200</v>
      </c>
      <c r="K14" s="132"/>
      <c r="L14" s="148"/>
      <c r="M14" s="67">
        <v>383000</v>
      </c>
      <c r="N14" s="5" t="s">
        <v>1</v>
      </c>
      <c r="O14" s="84">
        <f>O12+(1.5*O13)</f>
        <v>609500</v>
      </c>
      <c r="P14" s="132"/>
      <c r="Q14" s="132"/>
      <c r="S14" s="49" t="s">
        <v>9</v>
      </c>
      <c r="T14" s="48">
        <v>4</v>
      </c>
      <c r="U14" s="48">
        <v>4</v>
      </c>
      <c r="V14" s="48">
        <v>5</v>
      </c>
    </row>
    <row r="15" spans="1:29" ht="17" thickBot="1" x14ac:dyDescent="0.25">
      <c r="A15" s="143"/>
      <c r="B15" s="13">
        <v>5</v>
      </c>
      <c r="C15" s="70">
        <v>274000</v>
      </c>
      <c r="D15" s="2" t="s">
        <v>0</v>
      </c>
      <c r="E15" s="85">
        <f>E11-(1.5*E13)</f>
        <v>21000</v>
      </c>
      <c r="F15" s="155"/>
      <c r="G15" s="150"/>
      <c r="H15" s="68">
        <v>550000</v>
      </c>
      <c r="I15" s="5" t="s">
        <v>0</v>
      </c>
      <c r="J15" s="85">
        <f>J11-(1.5*J13)</f>
        <v>-313000</v>
      </c>
      <c r="K15" s="133"/>
      <c r="L15" s="149"/>
      <c r="M15" s="68">
        <v>485000</v>
      </c>
      <c r="N15" s="5" t="s">
        <v>0</v>
      </c>
      <c r="O15" s="85">
        <f>O11-(1.5*O13)</f>
        <v>5500</v>
      </c>
      <c r="P15" s="133"/>
      <c r="Q15" s="133"/>
      <c r="S15" s="49" t="s">
        <v>8</v>
      </c>
      <c r="T15" s="48">
        <v>4</v>
      </c>
      <c r="U15" s="48">
        <v>4</v>
      </c>
      <c r="V15" s="48">
        <v>5</v>
      </c>
    </row>
    <row r="16" spans="1:29" x14ac:dyDescent="0.2">
      <c r="A16" s="141" t="s">
        <v>46</v>
      </c>
      <c r="B16" s="11">
        <v>1</v>
      </c>
      <c r="C16" s="69">
        <v>17000</v>
      </c>
      <c r="D16" s="9" t="s">
        <v>4</v>
      </c>
      <c r="E16" s="73">
        <f>QUARTILE(C16:C20, 1)</f>
        <v>25000</v>
      </c>
      <c r="F16" s="154">
        <f>AVERAGE(C16:C20)</f>
        <v>29640</v>
      </c>
      <c r="G16" s="128">
        <f>STDEV(C16:C20)</f>
        <v>8644.2466415529816</v>
      </c>
      <c r="H16" s="76">
        <v>4500</v>
      </c>
      <c r="I16" s="9" t="s">
        <v>4</v>
      </c>
      <c r="J16" s="73">
        <f>QUARTILE(H16:H20, 1)</f>
        <v>5240</v>
      </c>
      <c r="K16" s="135">
        <f>AVERAGE(H16:H20)</f>
        <v>21308</v>
      </c>
      <c r="L16" s="151">
        <f>STDEV(H16:H20)</f>
        <v>15774.768461058311</v>
      </c>
      <c r="M16" s="67">
        <v>27400</v>
      </c>
      <c r="N16" s="9" t="s">
        <v>4</v>
      </c>
      <c r="O16" s="74">
        <f>QUARTILE(M16:M20, 1)</f>
        <v>42900</v>
      </c>
      <c r="P16" s="131">
        <f>AVERAGE(M16:M20)</f>
        <v>49660</v>
      </c>
      <c r="Q16" s="131">
        <f>STDEV(M16:M20)</f>
        <v>16807.825558352277</v>
      </c>
      <c r="S16" s="49" t="s">
        <v>7</v>
      </c>
      <c r="T16" s="48">
        <v>5</v>
      </c>
      <c r="U16" s="48">
        <v>4</v>
      </c>
      <c r="V16" s="48">
        <v>4</v>
      </c>
    </row>
    <row r="17" spans="1:30" ht="15" customHeight="1" x14ac:dyDescent="0.2">
      <c r="A17" s="142"/>
      <c r="B17" s="8">
        <v>2</v>
      </c>
      <c r="C17" s="69">
        <v>25000</v>
      </c>
      <c r="D17" s="7" t="s">
        <v>3</v>
      </c>
      <c r="E17" s="74">
        <f>QUARTILE(C16:C20, 3)</f>
        <v>35600</v>
      </c>
      <c r="F17" s="154"/>
      <c r="G17" s="129"/>
      <c r="H17" s="67">
        <v>5240</v>
      </c>
      <c r="I17" s="7" t="s">
        <v>3</v>
      </c>
      <c r="J17" s="74">
        <f>QUARTILE(H16:H20, 3)</f>
        <v>33400</v>
      </c>
      <c r="K17" s="135"/>
      <c r="L17" s="152"/>
      <c r="M17" s="67">
        <v>42900</v>
      </c>
      <c r="N17" s="7" t="s">
        <v>3</v>
      </c>
      <c r="O17" s="74">
        <f>QUARTILE(M16:M20, 3)</f>
        <v>55900</v>
      </c>
      <c r="P17" s="132"/>
      <c r="Q17" s="132"/>
      <c r="S17" s="47" t="s">
        <v>6</v>
      </c>
      <c r="T17" s="48">
        <v>4</v>
      </c>
      <c r="U17" s="48">
        <v>4</v>
      </c>
      <c r="V17" s="47">
        <v>5</v>
      </c>
    </row>
    <row r="18" spans="1:30" ht="17" thickBot="1" x14ac:dyDescent="0.25">
      <c r="A18" s="142"/>
      <c r="B18" s="8">
        <v>3</v>
      </c>
      <c r="C18" s="69">
        <v>32300</v>
      </c>
      <c r="D18" s="7" t="s">
        <v>2</v>
      </c>
      <c r="E18" s="74">
        <f>E17-E16</f>
        <v>10600</v>
      </c>
      <c r="F18" s="154"/>
      <c r="G18" s="129"/>
      <c r="H18" s="67">
        <v>24900</v>
      </c>
      <c r="I18" s="7" t="s">
        <v>2</v>
      </c>
      <c r="J18" s="74">
        <f>J17-J16</f>
        <v>28160</v>
      </c>
      <c r="K18" s="135"/>
      <c r="L18" s="152"/>
      <c r="M18" s="67">
        <v>49000</v>
      </c>
      <c r="N18" s="7" t="s">
        <v>2</v>
      </c>
      <c r="O18" s="74">
        <f>O17-O16</f>
        <v>13000</v>
      </c>
      <c r="P18" s="132"/>
      <c r="Q18" s="132"/>
      <c r="S18" s="46" t="s">
        <v>13</v>
      </c>
      <c r="T18" s="45">
        <v>3</v>
      </c>
      <c r="U18" s="45">
        <v>3</v>
      </c>
      <c r="V18" s="45">
        <v>3</v>
      </c>
    </row>
    <row r="19" spans="1:30" x14ac:dyDescent="0.2">
      <c r="A19" s="142"/>
      <c r="B19" s="8">
        <v>4</v>
      </c>
      <c r="C19" s="69">
        <v>35600</v>
      </c>
      <c r="D19" s="5" t="s">
        <v>1</v>
      </c>
      <c r="E19" s="84">
        <f>E17+(1.5*E18)</f>
        <v>51500</v>
      </c>
      <c r="F19" s="154"/>
      <c r="G19" s="129"/>
      <c r="H19" s="67">
        <v>33400</v>
      </c>
      <c r="I19" s="5" t="s">
        <v>1</v>
      </c>
      <c r="J19" s="84">
        <f>J17+(1.5*J18)</f>
        <v>75640</v>
      </c>
      <c r="K19" s="135"/>
      <c r="L19" s="152"/>
      <c r="M19" s="67">
        <v>55900</v>
      </c>
      <c r="N19" s="5" t="s">
        <v>1</v>
      </c>
      <c r="O19" s="84">
        <f>O17+(1.5*O18)</f>
        <v>75400</v>
      </c>
      <c r="P19" s="132"/>
      <c r="Q19" s="132"/>
      <c r="S19" s="44"/>
      <c r="T19" s="44"/>
      <c r="U19" s="44"/>
      <c r="V19" s="44"/>
    </row>
    <row r="20" spans="1:30" ht="17" thickBot="1" x14ac:dyDescent="0.25">
      <c r="A20" s="143"/>
      <c r="B20" s="18">
        <v>5</v>
      </c>
      <c r="C20" s="70">
        <v>38300</v>
      </c>
      <c r="D20" s="2" t="s">
        <v>0</v>
      </c>
      <c r="E20" s="85">
        <f>E16-(1.5*E18)</f>
        <v>9100</v>
      </c>
      <c r="F20" s="155"/>
      <c r="G20" s="150"/>
      <c r="H20" s="77">
        <v>38500</v>
      </c>
      <c r="I20" s="5" t="s">
        <v>0</v>
      </c>
      <c r="J20" s="85">
        <f>J16-(1.5*J18)</f>
        <v>-37000</v>
      </c>
      <c r="K20" s="146"/>
      <c r="L20" s="153"/>
      <c r="M20" s="68">
        <v>73100</v>
      </c>
      <c r="N20" s="2" t="s">
        <v>0</v>
      </c>
      <c r="O20" s="85">
        <f>O16-(1.5*O18)</f>
        <v>23400</v>
      </c>
      <c r="P20" s="133"/>
      <c r="Q20" s="133"/>
      <c r="S20" s="44"/>
      <c r="T20" s="44"/>
      <c r="U20" s="44"/>
      <c r="V20" s="44"/>
    </row>
    <row r="21" spans="1:30" x14ac:dyDescent="0.2">
      <c r="A21" s="141" t="s">
        <v>42</v>
      </c>
      <c r="B21" s="8">
        <v>1</v>
      </c>
      <c r="C21" s="69">
        <v>1110</v>
      </c>
      <c r="D21" s="9" t="s">
        <v>4</v>
      </c>
      <c r="E21" s="73">
        <f>QUARTILE(C21:C25, 1)</f>
        <v>2080</v>
      </c>
      <c r="F21" s="154">
        <f>AVERAGE(C21:C25)</f>
        <v>4530</v>
      </c>
      <c r="G21" s="128">
        <f>STDEV(C21:C25)</f>
        <v>3678.376000356679</v>
      </c>
      <c r="H21" s="67">
        <v>12500</v>
      </c>
      <c r="I21" s="9" t="s">
        <v>4</v>
      </c>
      <c r="J21" s="73">
        <f>QUARTILE(H21:H25, 1)</f>
        <v>13500</v>
      </c>
      <c r="K21" s="154">
        <f>AVERAGE(H21:H24)</f>
        <v>14475</v>
      </c>
      <c r="L21" s="151">
        <f>STDEV(H21:H24)</f>
        <v>1987.2510326243805</v>
      </c>
      <c r="M21" s="67">
        <v>5290</v>
      </c>
      <c r="N21" s="16" t="s">
        <v>4</v>
      </c>
      <c r="O21" s="74">
        <f>QUARTILE(M21:M25, 1)</f>
        <v>9930</v>
      </c>
      <c r="P21" s="131">
        <f>AVERAGE(M21:M25)</f>
        <v>13624</v>
      </c>
      <c r="Q21" s="131">
        <f>STDEV(M21:M25)</f>
        <v>6104.3451737266623</v>
      </c>
      <c r="S21" s="44"/>
      <c r="T21" s="44"/>
      <c r="U21" s="44"/>
      <c r="V21" s="44"/>
    </row>
    <row r="22" spans="1:30" x14ac:dyDescent="0.2">
      <c r="A22" s="142"/>
      <c r="B22" s="8">
        <v>2</v>
      </c>
      <c r="C22" s="69">
        <v>2080</v>
      </c>
      <c r="D22" s="7" t="s">
        <v>3</v>
      </c>
      <c r="E22" s="74">
        <f>QUARTILE(C21:C25, 3)</f>
        <v>5830</v>
      </c>
      <c r="F22" s="154"/>
      <c r="G22" s="129"/>
      <c r="H22" s="67">
        <v>13500</v>
      </c>
      <c r="I22" s="7" t="s">
        <v>3</v>
      </c>
      <c r="J22" s="74">
        <f>QUARTILE(H21:H25, 3)</f>
        <v>17100</v>
      </c>
      <c r="K22" s="154"/>
      <c r="L22" s="152"/>
      <c r="M22" s="67">
        <v>9930</v>
      </c>
      <c r="N22" s="7" t="s">
        <v>3</v>
      </c>
      <c r="O22" s="74">
        <f>QUARTILE(M21:M25, 3)</f>
        <v>19200</v>
      </c>
      <c r="P22" s="132"/>
      <c r="Q22" s="132"/>
    </row>
    <row r="23" spans="1:30" x14ac:dyDescent="0.2">
      <c r="A23" s="142"/>
      <c r="B23" s="8">
        <v>3</v>
      </c>
      <c r="C23" s="69">
        <v>3330</v>
      </c>
      <c r="D23" s="7" t="s">
        <v>2</v>
      </c>
      <c r="E23" s="74">
        <f>E22-E21</f>
        <v>3750</v>
      </c>
      <c r="F23" s="154"/>
      <c r="G23" s="129"/>
      <c r="H23" s="67">
        <v>14800</v>
      </c>
      <c r="I23" s="7" t="s">
        <v>2</v>
      </c>
      <c r="J23" s="74">
        <f>J22-J21</f>
        <v>3600</v>
      </c>
      <c r="K23" s="154"/>
      <c r="L23" s="152"/>
      <c r="M23" s="67">
        <v>14200</v>
      </c>
      <c r="N23" s="7" t="s">
        <v>2</v>
      </c>
      <c r="O23" s="74">
        <f>O22-O21</f>
        <v>9270</v>
      </c>
      <c r="P23" s="132"/>
      <c r="Q23" s="132"/>
      <c r="S23" t="s">
        <v>92</v>
      </c>
    </row>
    <row r="24" spans="1:30" ht="17" thickBot="1" x14ac:dyDescent="0.25">
      <c r="A24" s="142"/>
      <c r="B24" s="8">
        <v>4</v>
      </c>
      <c r="C24" s="69">
        <v>5830</v>
      </c>
      <c r="D24" s="5" t="s">
        <v>1</v>
      </c>
      <c r="E24" s="84">
        <f>E22+(1.5*E23)</f>
        <v>11455</v>
      </c>
      <c r="F24" s="154"/>
      <c r="G24" s="129"/>
      <c r="H24" s="67">
        <v>17100</v>
      </c>
      <c r="I24" s="5" t="s">
        <v>1</v>
      </c>
      <c r="J24" s="84">
        <f>J22+(1.5*J23)</f>
        <v>22500</v>
      </c>
      <c r="K24" s="154"/>
      <c r="L24" s="152"/>
      <c r="M24" s="67">
        <v>19200</v>
      </c>
      <c r="N24" s="5" t="s">
        <v>1</v>
      </c>
      <c r="O24" s="84">
        <f>O22+(1.5*O23)</f>
        <v>33105</v>
      </c>
      <c r="P24" s="132"/>
      <c r="Q24" s="132"/>
    </row>
    <row r="25" spans="1:30" ht="17" thickBot="1" x14ac:dyDescent="0.25">
      <c r="A25" s="143"/>
      <c r="B25" s="18">
        <v>5</v>
      </c>
      <c r="C25" s="70">
        <v>10300</v>
      </c>
      <c r="D25" s="2" t="s">
        <v>0</v>
      </c>
      <c r="E25" s="85">
        <f>E21-(1.5*E23)</f>
        <v>-3545</v>
      </c>
      <c r="F25" s="156"/>
      <c r="G25" s="130"/>
      <c r="H25" s="78">
        <v>32300</v>
      </c>
      <c r="I25" s="2" t="s">
        <v>0</v>
      </c>
      <c r="J25" s="85">
        <f>J21-(1.5*J23)</f>
        <v>8100</v>
      </c>
      <c r="K25" s="156"/>
      <c r="L25" s="157"/>
      <c r="M25" s="67">
        <v>19500</v>
      </c>
      <c r="N25" s="5" t="s">
        <v>0</v>
      </c>
      <c r="O25" s="85">
        <f>O21-(1.5*O23)</f>
        <v>-3975</v>
      </c>
      <c r="P25" s="133"/>
      <c r="Q25" s="133"/>
      <c r="S25" s="43" t="s">
        <v>59</v>
      </c>
      <c r="T25" s="122" t="s">
        <v>58</v>
      </c>
      <c r="U25" s="123"/>
      <c r="V25" s="124"/>
      <c r="W25" s="125" t="s">
        <v>57</v>
      </c>
      <c r="X25" s="126"/>
      <c r="Y25" s="127"/>
      <c r="Z25" s="113" t="s">
        <v>56</v>
      </c>
      <c r="AA25" s="114"/>
      <c r="AB25" s="115"/>
    </row>
    <row r="26" spans="1:30" ht="17" thickBot="1" x14ac:dyDescent="0.25">
      <c r="A26" s="141" t="s">
        <v>38</v>
      </c>
      <c r="B26" s="19">
        <v>1</v>
      </c>
      <c r="C26" s="69">
        <v>25600</v>
      </c>
      <c r="D26" s="16" t="s">
        <v>4</v>
      </c>
      <c r="E26" s="76">
        <f>QUARTILE(C26:C30, 1)</f>
        <v>76300</v>
      </c>
      <c r="F26" s="168">
        <f>AVERAGE(C26:C30)</f>
        <v>131380</v>
      </c>
      <c r="G26" s="131">
        <f>STDEV(C26:C30)</f>
        <v>91357.167206519705</v>
      </c>
      <c r="H26" s="79">
        <v>0</v>
      </c>
      <c r="I26" s="16" t="s">
        <v>4</v>
      </c>
      <c r="J26" s="74">
        <f>QUARTILE(H26:H30, 1)</f>
        <v>452</v>
      </c>
      <c r="K26" s="135">
        <f>AVERAGE(H26:H29)</f>
        <v>4028</v>
      </c>
      <c r="L26" s="129">
        <f>STDEV(H26:H29)</f>
        <v>5141.6199781780842</v>
      </c>
      <c r="M26" s="76">
        <v>5560</v>
      </c>
      <c r="N26" s="9" t="s">
        <v>4</v>
      </c>
      <c r="O26" s="74">
        <f>QUARTILE(M26:M30, 1)</f>
        <v>19400</v>
      </c>
      <c r="P26" s="131">
        <f>AVERAGE(M26:M29)</f>
        <v>20465</v>
      </c>
      <c r="Q26" s="131">
        <f>STDEV(M26:M29)</f>
        <v>13005.879439699571</v>
      </c>
      <c r="S26" s="42" t="s">
        <v>55</v>
      </c>
      <c r="T26" s="62" t="s">
        <v>68</v>
      </c>
      <c r="U26" s="43" t="s">
        <v>69</v>
      </c>
      <c r="V26" s="43" t="s">
        <v>70</v>
      </c>
      <c r="W26" s="62" t="s">
        <v>68</v>
      </c>
      <c r="X26" s="43" t="s">
        <v>69</v>
      </c>
      <c r="Y26" s="43" t="s">
        <v>70</v>
      </c>
      <c r="Z26" s="62" t="s">
        <v>68</v>
      </c>
      <c r="AA26" s="43" t="s">
        <v>69</v>
      </c>
      <c r="AB26" s="43" t="s">
        <v>70</v>
      </c>
    </row>
    <row r="27" spans="1:30" ht="17" thickBot="1" x14ac:dyDescent="0.25">
      <c r="A27" s="142"/>
      <c r="B27" s="8">
        <v>2</v>
      </c>
      <c r="C27" s="69">
        <v>76300</v>
      </c>
      <c r="D27" s="7" t="s">
        <v>3</v>
      </c>
      <c r="E27" s="67">
        <f>QUARTILE(C26:C30, 3)</f>
        <v>159000</v>
      </c>
      <c r="F27" s="152"/>
      <c r="G27" s="132"/>
      <c r="H27" s="79">
        <v>452</v>
      </c>
      <c r="I27" s="7" t="s">
        <v>3</v>
      </c>
      <c r="J27" s="74">
        <f>QUARTILE(H26:H30, 3)</f>
        <v>11100</v>
      </c>
      <c r="K27" s="135"/>
      <c r="L27" s="129"/>
      <c r="M27" s="67">
        <v>19400</v>
      </c>
      <c r="N27" s="7" t="s">
        <v>3</v>
      </c>
      <c r="O27" s="74">
        <f>QUARTILE(M26:M30, 3)</f>
        <v>37300</v>
      </c>
      <c r="P27" s="132"/>
      <c r="Q27" s="132"/>
      <c r="S27" s="11" t="s">
        <v>54</v>
      </c>
      <c r="T27" s="105" t="s">
        <v>53</v>
      </c>
      <c r="U27" s="98">
        <v>66144</v>
      </c>
      <c r="V27" s="41"/>
      <c r="W27" s="105" t="s">
        <v>52</v>
      </c>
      <c r="X27" s="98">
        <v>345048</v>
      </c>
      <c r="Y27" s="40"/>
      <c r="Z27" s="105" t="s">
        <v>51</v>
      </c>
      <c r="AA27" s="98">
        <v>150111</v>
      </c>
      <c r="AB27" s="39"/>
    </row>
    <row r="28" spans="1:30" ht="17" thickBot="1" x14ac:dyDescent="0.25">
      <c r="A28" s="142"/>
      <c r="B28" s="8">
        <v>3</v>
      </c>
      <c r="C28" s="69">
        <v>129000</v>
      </c>
      <c r="D28" s="7" t="s">
        <v>2</v>
      </c>
      <c r="E28" s="67">
        <f>E27-E26</f>
        <v>82700</v>
      </c>
      <c r="F28" s="152"/>
      <c r="G28" s="132"/>
      <c r="H28" s="79">
        <v>4560</v>
      </c>
      <c r="I28" s="7" t="s">
        <v>2</v>
      </c>
      <c r="J28" s="74">
        <f>J27-J26</f>
        <v>10648</v>
      </c>
      <c r="K28" s="135"/>
      <c r="L28" s="129"/>
      <c r="M28" s="67">
        <v>19600</v>
      </c>
      <c r="N28" s="7" t="s">
        <v>2</v>
      </c>
      <c r="O28" s="74">
        <f>O27-O26</f>
        <v>17900</v>
      </c>
      <c r="P28" s="132"/>
      <c r="Q28" s="132"/>
      <c r="S28" s="32" t="s">
        <v>50</v>
      </c>
      <c r="T28" s="105" t="s">
        <v>49</v>
      </c>
      <c r="U28" s="97">
        <v>67277</v>
      </c>
      <c r="V28" s="34">
        <v>0.27527777777777779</v>
      </c>
      <c r="W28" s="105" t="s">
        <v>48</v>
      </c>
      <c r="X28" s="97">
        <v>235148</v>
      </c>
      <c r="Y28" s="30">
        <f>K11/K6</f>
        <v>0.27988634119583106</v>
      </c>
      <c r="Z28" s="105" t="s">
        <v>47</v>
      </c>
      <c r="AA28" s="97">
        <v>108933</v>
      </c>
      <c r="AB28" s="37">
        <v>0.70440340909090915</v>
      </c>
      <c r="AD28" s="24"/>
    </row>
    <row r="29" spans="1:30" ht="17" thickBot="1" x14ac:dyDescent="0.25">
      <c r="A29" s="142"/>
      <c r="B29" s="8">
        <v>4</v>
      </c>
      <c r="C29" s="69">
        <v>159000</v>
      </c>
      <c r="D29" s="5" t="s">
        <v>1</v>
      </c>
      <c r="E29" s="86">
        <f>E27+(1.5*E28)</f>
        <v>283050</v>
      </c>
      <c r="F29" s="152"/>
      <c r="G29" s="132"/>
      <c r="H29" s="79">
        <v>11100</v>
      </c>
      <c r="I29" s="5" t="s">
        <v>1</v>
      </c>
      <c r="J29" s="84">
        <f>J27+(1.5*J28)</f>
        <v>27072</v>
      </c>
      <c r="K29" s="135"/>
      <c r="L29" s="129"/>
      <c r="M29" s="67">
        <v>37300</v>
      </c>
      <c r="N29" s="5" t="s">
        <v>1</v>
      </c>
      <c r="O29" s="84">
        <f>O27+(1.5*O28)</f>
        <v>64150</v>
      </c>
      <c r="P29" s="132"/>
      <c r="Q29" s="132"/>
      <c r="S29" s="32" t="s">
        <v>46</v>
      </c>
      <c r="T29" s="105" t="s">
        <v>45</v>
      </c>
      <c r="U29" s="97">
        <v>8644</v>
      </c>
      <c r="V29" s="38">
        <v>4.1166666666666664E-2</v>
      </c>
      <c r="W29" s="105" t="s">
        <v>44</v>
      </c>
      <c r="X29" s="97">
        <v>15775</v>
      </c>
      <c r="Y29" s="30">
        <f>K16/K6</f>
        <v>3.5065277015907843E-2</v>
      </c>
      <c r="Z29" s="105" t="s">
        <v>43</v>
      </c>
      <c r="AA29" s="97">
        <v>16808</v>
      </c>
      <c r="AB29" s="37">
        <v>0.1058096590909091</v>
      </c>
      <c r="AD29" s="24"/>
    </row>
    <row r="30" spans="1:30" ht="17" thickBot="1" x14ac:dyDescent="0.25">
      <c r="A30" s="142"/>
      <c r="B30" s="18">
        <v>5</v>
      </c>
      <c r="C30" s="70">
        <v>267000</v>
      </c>
      <c r="D30" s="2" t="s">
        <v>0</v>
      </c>
      <c r="E30" s="87">
        <f>E26-(1.5*E28)</f>
        <v>-47750</v>
      </c>
      <c r="F30" s="153"/>
      <c r="G30" s="132"/>
      <c r="H30" s="80">
        <v>28800</v>
      </c>
      <c r="I30" s="5" t="s">
        <v>0</v>
      </c>
      <c r="J30" s="85">
        <f>J26-(1.5*J28)</f>
        <v>-15520</v>
      </c>
      <c r="K30" s="146"/>
      <c r="L30" s="150"/>
      <c r="M30" s="78">
        <v>86900</v>
      </c>
      <c r="N30" s="2" t="s">
        <v>0</v>
      </c>
      <c r="O30" s="85">
        <f>O26-(1.5*O28)</f>
        <v>-7450</v>
      </c>
      <c r="P30" s="133"/>
      <c r="Q30" s="133"/>
      <c r="S30" s="28" t="s">
        <v>42</v>
      </c>
      <c r="T30" s="105" t="s">
        <v>41</v>
      </c>
      <c r="U30" s="97">
        <v>3678</v>
      </c>
      <c r="V30" s="31">
        <v>6.2916666666666668E-3</v>
      </c>
      <c r="W30" s="105" t="s">
        <v>40</v>
      </c>
      <c r="X30" s="97">
        <v>1987</v>
      </c>
      <c r="Y30" s="30">
        <f>K21/K6</f>
        <v>2.3820625342841472E-2</v>
      </c>
      <c r="Z30" s="105" t="s">
        <v>39</v>
      </c>
      <c r="AA30" s="97">
        <v>6104</v>
      </c>
      <c r="AB30" s="36">
        <v>2.9028409090909091E-2</v>
      </c>
      <c r="AD30" s="24"/>
    </row>
    <row r="31" spans="1:30" ht="17" thickBot="1" x14ac:dyDescent="0.25">
      <c r="A31" s="144" t="s">
        <v>34</v>
      </c>
      <c r="B31" s="8">
        <v>1</v>
      </c>
      <c r="C31" s="71">
        <v>2190</v>
      </c>
      <c r="D31" s="9" t="s">
        <v>4</v>
      </c>
      <c r="E31" s="76">
        <f>QUARTILE(C31:C35, 1)</f>
        <v>13100</v>
      </c>
      <c r="F31" s="152">
        <f>AVERAGE(C31:C35)</f>
        <v>26898</v>
      </c>
      <c r="G31" s="131">
        <f>STDEV(C31:C35)</f>
        <v>24457.279488937438</v>
      </c>
      <c r="H31" s="79">
        <v>0</v>
      </c>
      <c r="I31" s="9" t="s">
        <v>4</v>
      </c>
      <c r="J31" s="73">
        <f>QUARTILE(H31:H35, 1)</f>
        <v>710</v>
      </c>
      <c r="K31" s="135">
        <f>AVERAGE(H31:H34)</f>
        <v>2117.5</v>
      </c>
      <c r="L31" s="128">
        <f>STDEV(H31:H34)</f>
        <v>2527.0321855225088</v>
      </c>
      <c r="M31" s="95">
        <v>43.6</v>
      </c>
      <c r="N31" s="9" t="s">
        <v>4</v>
      </c>
      <c r="O31" s="74">
        <f>QUARTILE(M31:M35, 1)</f>
        <v>3620</v>
      </c>
      <c r="P31" s="131">
        <f>AVERAGE(M32:M34)</f>
        <v>5003.333333333333</v>
      </c>
      <c r="Q31" s="131">
        <f>STDEV(M32:M34)</f>
        <v>1220.8330489191942</v>
      </c>
      <c r="S31" s="35" t="s">
        <v>38</v>
      </c>
      <c r="T31" s="105" t="s">
        <v>37</v>
      </c>
      <c r="U31" s="97">
        <v>91357</v>
      </c>
      <c r="V31" s="34">
        <v>0.18247222222222223</v>
      </c>
      <c r="W31" s="105" t="s">
        <v>36</v>
      </c>
      <c r="X31" s="97">
        <v>5124</v>
      </c>
      <c r="Y31" s="30">
        <f>K26/K6</f>
        <v>6.6286341195831051E-3</v>
      </c>
      <c r="Z31" s="105" t="s">
        <v>35</v>
      </c>
      <c r="AA31" s="97">
        <v>13006</v>
      </c>
      <c r="AB31" s="33">
        <v>4.3604403409090914E-2</v>
      </c>
      <c r="AD31" s="24"/>
    </row>
    <row r="32" spans="1:30" ht="17" thickBot="1" x14ac:dyDescent="0.25">
      <c r="A32" s="145"/>
      <c r="B32" s="8">
        <v>2</v>
      </c>
      <c r="C32" s="69">
        <v>13100</v>
      </c>
      <c r="D32" s="7" t="s">
        <v>3</v>
      </c>
      <c r="E32" s="67">
        <f>QUARTILE(C31:C35, 3)</f>
        <v>34600</v>
      </c>
      <c r="F32" s="152"/>
      <c r="G32" s="132"/>
      <c r="H32" s="79">
        <v>710</v>
      </c>
      <c r="I32" s="7" t="s">
        <v>3</v>
      </c>
      <c r="J32" s="74">
        <f>QUARTILE(H31:H35, 3)</f>
        <v>5680</v>
      </c>
      <c r="K32" s="135"/>
      <c r="L32" s="129"/>
      <c r="M32" s="67">
        <v>3620</v>
      </c>
      <c r="N32" s="7" t="s">
        <v>3</v>
      </c>
      <c r="O32" s="74">
        <f>QUARTILE(M31:M35, 3)</f>
        <v>5930</v>
      </c>
      <c r="P32" s="132"/>
      <c r="Q32" s="132"/>
      <c r="S32" s="32" t="s">
        <v>34</v>
      </c>
      <c r="T32" s="105" t="s">
        <v>33</v>
      </c>
      <c r="U32" s="97">
        <v>24457</v>
      </c>
      <c r="V32" s="31">
        <v>3.7358333333333334E-2</v>
      </c>
      <c r="W32" s="105" t="s">
        <v>32</v>
      </c>
      <c r="X32" s="97">
        <v>2527</v>
      </c>
      <c r="Y32" s="30">
        <f>K31/K6</f>
        <v>3.4846407021393308E-3</v>
      </c>
      <c r="Z32" s="105" t="s">
        <v>31</v>
      </c>
      <c r="AA32" s="97">
        <v>1221</v>
      </c>
      <c r="AB32" s="29">
        <v>1.0660511363636363E-2</v>
      </c>
      <c r="AD32" s="24"/>
    </row>
    <row r="33" spans="1:30" ht="17" thickBot="1" x14ac:dyDescent="0.25">
      <c r="A33" s="145"/>
      <c r="B33" s="8">
        <v>3</v>
      </c>
      <c r="C33" s="69">
        <v>19300</v>
      </c>
      <c r="D33" s="7" t="s">
        <v>2</v>
      </c>
      <c r="E33" s="67">
        <f>E32-E31</f>
        <v>21500</v>
      </c>
      <c r="F33" s="152"/>
      <c r="G33" s="132"/>
      <c r="H33" s="79">
        <v>2080</v>
      </c>
      <c r="I33" s="7" t="s">
        <v>2</v>
      </c>
      <c r="J33" s="74">
        <f>J32-J31</f>
        <v>4970</v>
      </c>
      <c r="K33" s="135"/>
      <c r="L33" s="129"/>
      <c r="M33" s="67">
        <v>5460</v>
      </c>
      <c r="N33" s="7" t="s">
        <v>2</v>
      </c>
      <c r="O33" s="74">
        <f>O32-O31</f>
        <v>2310</v>
      </c>
      <c r="P33" s="132"/>
      <c r="Q33" s="132"/>
      <c r="S33" s="35" t="s">
        <v>30</v>
      </c>
      <c r="T33" s="105" t="s">
        <v>29</v>
      </c>
      <c r="U33" s="97">
        <v>81201</v>
      </c>
      <c r="V33" s="34">
        <v>0.18316666666666667</v>
      </c>
      <c r="W33" s="105" t="s">
        <v>28</v>
      </c>
      <c r="X33" s="97">
        <v>145119</v>
      </c>
      <c r="Y33" s="30">
        <f>K36/K6</f>
        <v>0.25423148656061439</v>
      </c>
      <c r="Z33" s="105" t="s">
        <v>27</v>
      </c>
      <c r="AA33" s="97">
        <v>58151</v>
      </c>
      <c r="AB33" s="33">
        <v>0.90553977272727282</v>
      </c>
      <c r="AD33" s="24"/>
    </row>
    <row r="34" spans="1:30" ht="17" thickBot="1" x14ac:dyDescent="0.25">
      <c r="A34" s="145"/>
      <c r="B34" s="8">
        <v>4</v>
      </c>
      <c r="C34" s="69">
        <v>34600</v>
      </c>
      <c r="D34" s="5" t="s">
        <v>1</v>
      </c>
      <c r="E34" s="86">
        <f>E32+(1.5*E33)</f>
        <v>66850</v>
      </c>
      <c r="F34" s="152"/>
      <c r="G34" s="132"/>
      <c r="H34" s="79">
        <v>5680</v>
      </c>
      <c r="I34" s="5" t="s">
        <v>1</v>
      </c>
      <c r="J34" s="84">
        <f>J32+(1.5*J33)</f>
        <v>13135</v>
      </c>
      <c r="K34" s="135"/>
      <c r="L34" s="129"/>
      <c r="M34" s="67">
        <v>5930</v>
      </c>
      <c r="N34" s="5" t="s">
        <v>1</v>
      </c>
      <c r="O34" s="84">
        <f>O32+(1.5*O33)</f>
        <v>9395</v>
      </c>
      <c r="P34" s="132"/>
      <c r="Q34" s="132"/>
      <c r="S34" s="32" t="s">
        <v>9</v>
      </c>
      <c r="T34" s="105" t="s">
        <v>26</v>
      </c>
      <c r="U34" s="97">
        <v>7503</v>
      </c>
      <c r="V34" s="31">
        <v>8.0888888888888885E-3</v>
      </c>
      <c r="W34" s="105" t="s">
        <v>25</v>
      </c>
      <c r="X34" s="97">
        <v>790</v>
      </c>
      <c r="Y34" s="30">
        <f>K41/K6</f>
        <v>6.5002742731760834E-4</v>
      </c>
      <c r="Z34" s="105" t="s">
        <v>24</v>
      </c>
      <c r="AA34" s="97">
        <v>321</v>
      </c>
      <c r="AB34" s="29">
        <v>3.4144176136363636E-4</v>
      </c>
      <c r="AD34" s="24"/>
    </row>
    <row r="35" spans="1:30" ht="17" thickBot="1" x14ac:dyDescent="0.25">
      <c r="A35" s="145"/>
      <c r="B35" s="13">
        <v>5</v>
      </c>
      <c r="C35" s="70">
        <v>65300</v>
      </c>
      <c r="D35" s="2" t="s">
        <v>0</v>
      </c>
      <c r="E35" s="87">
        <f>E31-(1.5*E33)</f>
        <v>-19150</v>
      </c>
      <c r="F35" s="157"/>
      <c r="G35" s="133"/>
      <c r="H35" s="80">
        <v>27100</v>
      </c>
      <c r="I35" s="5" t="s">
        <v>0</v>
      </c>
      <c r="J35" s="85">
        <f>J31-(1.5*J33)</f>
        <v>-6745</v>
      </c>
      <c r="K35" s="146"/>
      <c r="L35" s="150"/>
      <c r="M35" s="78">
        <v>19800</v>
      </c>
      <c r="N35" s="2" t="s">
        <v>0</v>
      </c>
      <c r="O35" s="85">
        <f>O31-(1.5*O33)</f>
        <v>155</v>
      </c>
      <c r="P35" s="133"/>
      <c r="Q35" s="133"/>
      <c r="S35" s="35" t="s">
        <v>8</v>
      </c>
      <c r="T35" s="105" t="s">
        <v>23</v>
      </c>
      <c r="U35" s="97">
        <v>89646</v>
      </c>
      <c r="V35" s="34">
        <v>0.17786111111111111</v>
      </c>
      <c r="W35" s="105" t="s">
        <v>22</v>
      </c>
      <c r="X35" s="97">
        <v>121290</v>
      </c>
      <c r="Y35" s="30">
        <f>K46/K6</f>
        <v>0.42786615469007133</v>
      </c>
      <c r="Z35" s="105" t="s">
        <v>21</v>
      </c>
      <c r="AA35" s="97">
        <v>0</v>
      </c>
      <c r="AB35" s="33">
        <v>0</v>
      </c>
      <c r="AD35" s="24"/>
    </row>
    <row r="36" spans="1:30" ht="17" thickBot="1" x14ac:dyDescent="0.25">
      <c r="A36" s="144" t="s">
        <v>20</v>
      </c>
      <c r="B36" s="8">
        <v>1</v>
      </c>
      <c r="C36" s="69">
        <v>41400</v>
      </c>
      <c r="D36" s="9" t="s">
        <v>4</v>
      </c>
      <c r="E36" s="74">
        <f>QUARTILE(C36:C40, 1)</f>
        <v>74000</v>
      </c>
      <c r="F36" s="134">
        <f>AVERAGE(C36:C40)</f>
        <v>131880</v>
      </c>
      <c r="G36" s="137">
        <f>STDEV(C36:C40)</f>
        <v>81200.812803813737</v>
      </c>
      <c r="H36" s="79">
        <v>1440</v>
      </c>
      <c r="I36" s="9" t="s">
        <v>4</v>
      </c>
      <c r="J36" s="73">
        <f>QUARTILE(H36:H40, 1)</f>
        <v>16000</v>
      </c>
      <c r="K36" s="135">
        <f>AVERAGE(H36:H40)</f>
        <v>154488</v>
      </c>
      <c r="L36" s="128">
        <f>STDEV(H36:H40)</f>
        <v>145119.22932540678</v>
      </c>
      <c r="M36" s="76">
        <v>356000</v>
      </c>
      <c r="N36" s="16" t="s">
        <v>4</v>
      </c>
      <c r="O36" s="74">
        <f>QUARTILE(M36:M40, 1)</f>
        <v>383000</v>
      </c>
      <c r="P36" s="131">
        <f>AVERAGE(M36:M40)</f>
        <v>425000</v>
      </c>
      <c r="Q36" s="131">
        <f>STDEV(M36:M40)</f>
        <v>58150.666376233385</v>
      </c>
      <c r="S36" s="32" t="s">
        <v>7</v>
      </c>
      <c r="T36" s="105" t="s">
        <v>19</v>
      </c>
      <c r="U36" s="97">
        <v>1517</v>
      </c>
      <c r="V36" s="31">
        <v>7.7749999999999998E-3</v>
      </c>
      <c r="W36" s="105" t="s">
        <v>18</v>
      </c>
      <c r="X36" s="97">
        <v>28180</v>
      </c>
      <c r="Y36" s="30">
        <f>K51/K6</f>
        <v>7.0392210641799235E-2</v>
      </c>
      <c r="Z36" s="105" t="s">
        <v>17</v>
      </c>
      <c r="AA36" s="97">
        <v>7688</v>
      </c>
      <c r="AB36" s="29">
        <v>3.613636363636364E-2</v>
      </c>
      <c r="AD36" s="24"/>
    </row>
    <row r="37" spans="1:30" ht="17" thickBot="1" x14ac:dyDescent="0.25">
      <c r="A37" s="145"/>
      <c r="B37" s="8">
        <v>2</v>
      </c>
      <c r="C37" s="69">
        <v>74000</v>
      </c>
      <c r="D37" s="7" t="s">
        <v>3</v>
      </c>
      <c r="E37" s="74">
        <f>QUARTILE(C36:C40, 3)</f>
        <v>157000</v>
      </c>
      <c r="F37" s="135"/>
      <c r="G37" s="129"/>
      <c r="H37" s="79">
        <v>16000</v>
      </c>
      <c r="I37" s="7" t="s">
        <v>3</v>
      </c>
      <c r="J37" s="74">
        <f>QUARTILE(H36:H40, 3)</f>
        <v>248000</v>
      </c>
      <c r="K37" s="135"/>
      <c r="L37" s="129"/>
      <c r="M37" s="67">
        <v>383000</v>
      </c>
      <c r="N37" s="7" t="s">
        <v>3</v>
      </c>
      <c r="O37" s="74">
        <f>QUARTILE(M36:M40, 3)</f>
        <v>460000</v>
      </c>
      <c r="P37" s="132"/>
      <c r="Q37" s="132"/>
      <c r="S37" s="28" t="s">
        <v>6</v>
      </c>
      <c r="T37" s="106" t="s">
        <v>16</v>
      </c>
      <c r="U37" s="99">
        <v>28842</v>
      </c>
      <c r="V37" s="27">
        <v>5.8763888888888886E-2</v>
      </c>
      <c r="W37" s="106" t="s">
        <v>15</v>
      </c>
      <c r="X37" s="99">
        <v>75524</v>
      </c>
      <c r="Y37" s="26">
        <f>K56/K6</f>
        <v>0.13115743280307188</v>
      </c>
      <c r="Z37" s="106" t="s">
        <v>14</v>
      </c>
      <c r="AA37" s="99">
        <v>19392</v>
      </c>
      <c r="AB37" s="25">
        <v>3.3275923295454549E-2</v>
      </c>
      <c r="AD37" s="24"/>
    </row>
    <row r="38" spans="1:30" ht="17" thickBot="1" x14ac:dyDescent="0.25">
      <c r="A38" s="145"/>
      <c r="B38" s="8">
        <v>3</v>
      </c>
      <c r="C38" s="69">
        <v>136000</v>
      </c>
      <c r="D38" s="7" t="s">
        <v>2</v>
      </c>
      <c r="E38" s="74">
        <f>E37-E36</f>
        <v>83000</v>
      </c>
      <c r="F38" s="135"/>
      <c r="G38" s="129"/>
      <c r="H38" s="79">
        <v>172000</v>
      </c>
      <c r="I38" s="7" t="s">
        <v>2</v>
      </c>
      <c r="J38" s="74">
        <f>J37-J36</f>
        <v>232000</v>
      </c>
      <c r="K38" s="135"/>
      <c r="L38" s="129"/>
      <c r="M38" s="67">
        <v>425000</v>
      </c>
      <c r="N38" s="7" t="s">
        <v>2</v>
      </c>
      <c r="O38" s="74">
        <f>O37-O36</f>
        <v>77000</v>
      </c>
      <c r="P38" s="132"/>
      <c r="Q38" s="132"/>
      <c r="S38" s="23" t="s">
        <v>13</v>
      </c>
      <c r="T38" s="107" t="s">
        <v>12</v>
      </c>
      <c r="U38" s="108">
        <v>26</v>
      </c>
      <c r="V38" s="21"/>
      <c r="W38" s="109" t="s">
        <v>11</v>
      </c>
      <c r="X38" s="108">
        <v>65</v>
      </c>
      <c r="Y38" s="22"/>
      <c r="Z38" s="108" t="s">
        <v>10</v>
      </c>
      <c r="AA38" s="110">
        <v>352</v>
      </c>
      <c r="AB38" s="21"/>
    </row>
    <row r="39" spans="1:30" x14ac:dyDescent="0.2">
      <c r="A39" s="145"/>
      <c r="B39" s="8">
        <v>4</v>
      </c>
      <c r="C39" s="69">
        <v>157000</v>
      </c>
      <c r="D39" s="5" t="s">
        <v>1</v>
      </c>
      <c r="E39" s="84">
        <f>E37+(1.5*E38)</f>
        <v>281500</v>
      </c>
      <c r="F39" s="135"/>
      <c r="G39" s="129"/>
      <c r="H39" s="79">
        <v>248000</v>
      </c>
      <c r="I39" s="5" t="s">
        <v>1</v>
      </c>
      <c r="J39" s="84">
        <f>J37+(1.5*J38)</f>
        <v>596000</v>
      </c>
      <c r="K39" s="135"/>
      <c r="L39" s="129"/>
      <c r="M39" s="67">
        <v>460000</v>
      </c>
      <c r="N39" s="5" t="s">
        <v>1</v>
      </c>
      <c r="O39" s="84">
        <f>O37+(1.5*O38)</f>
        <v>575500</v>
      </c>
      <c r="P39" s="132"/>
      <c r="Q39" s="132"/>
      <c r="S39" s="20"/>
    </row>
    <row r="40" spans="1:30" ht="17" thickBot="1" x14ac:dyDescent="0.25">
      <c r="A40" s="145"/>
      <c r="B40" s="8">
        <v>5</v>
      </c>
      <c r="C40" s="70">
        <v>251000</v>
      </c>
      <c r="D40" s="2" t="s">
        <v>0</v>
      </c>
      <c r="E40" s="85">
        <f>E36-(1.5*E38)</f>
        <v>-50500</v>
      </c>
      <c r="F40" s="136"/>
      <c r="G40" s="130"/>
      <c r="H40" s="81">
        <v>335000</v>
      </c>
      <c r="I40" s="5" t="s">
        <v>0</v>
      </c>
      <c r="J40" s="85">
        <f>J36-(1.5*J38)</f>
        <v>-332000</v>
      </c>
      <c r="K40" s="136"/>
      <c r="L40" s="130"/>
      <c r="M40" s="68">
        <v>501000</v>
      </c>
      <c r="N40" s="5" t="s">
        <v>0</v>
      </c>
      <c r="O40" s="85">
        <f>O36-(1.5*O38)</f>
        <v>267500</v>
      </c>
      <c r="P40" s="133"/>
      <c r="Q40" s="133"/>
      <c r="S40" s="96" t="s">
        <v>94</v>
      </c>
    </row>
    <row r="41" spans="1:30" x14ac:dyDescent="0.2">
      <c r="A41" s="141" t="s">
        <v>9</v>
      </c>
      <c r="B41" s="19">
        <v>1</v>
      </c>
      <c r="C41" s="69">
        <v>0</v>
      </c>
      <c r="D41" s="9" t="s">
        <v>4</v>
      </c>
      <c r="E41" s="73">
        <f>QUARTILE(C41:C45, 1)</f>
        <v>0</v>
      </c>
      <c r="F41" s="134">
        <f>AVERAGE(C41:C45)</f>
        <v>5824</v>
      </c>
      <c r="G41" s="137">
        <f>STDEV(C41:C45)</f>
        <v>7503.3245964705538</v>
      </c>
      <c r="H41" s="79">
        <v>0</v>
      </c>
      <c r="I41" s="9" t="s">
        <v>4</v>
      </c>
      <c r="J41" s="73">
        <f>QUARTILE(H41:H45, 1)</f>
        <v>0</v>
      </c>
      <c r="K41" s="134">
        <f>AVERAGE(H41:H44)</f>
        <v>395</v>
      </c>
      <c r="L41" s="137">
        <f>STDEV(H41:H44)</f>
        <v>790</v>
      </c>
      <c r="M41" s="76">
        <v>0</v>
      </c>
      <c r="N41" s="9" t="s">
        <v>4</v>
      </c>
      <c r="O41" s="74">
        <f>QUARTILE(M41:M45, 1)</f>
        <v>0</v>
      </c>
      <c r="P41" s="131">
        <f>AVERAGE(M41:M44)</f>
        <v>160.25</v>
      </c>
      <c r="Q41" s="131">
        <f>STDEV(M41:M44)</f>
        <v>320.5</v>
      </c>
      <c r="S41" t="s">
        <v>95</v>
      </c>
      <c r="T41" t="s">
        <v>96</v>
      </c>
    </row>
    <row r="42" spans="1:30" x14ac:dyDescent="0.2">
      <c r="A42" s="142"/>
      <c r="B42" s="8">
        <v>2</v>
      </c>
      <c r="C42" s="69">
        <v>0</v>
      </c>
      <c r="D42" s="7" t="s">
        <v>3</v>
      </c>
      <c r="E42" s="74">
        <f>QUARTILE(C41:C45, 3)</f>
        <v>11100</v>
      </c>
      <c r="F42" s="135"/>
      <c r="G42" s="129"/>
      <c r="H42" s="79">
        <v>0</v>
      </c>
      <c r="I42" s="7" t="s">
        <v>3</v>
      </c>
      <c r="J42" s="74">
        <f>QUARTILE(H41:H45, 3)</f>
        <v>1580</v>
      </c>
      <c r="K42" s="135"/>
      <c r="L42" s="129"/>
      <c r="M42" s="67">
        <v>0</v>
      </c>
      <c r="N42" s="7" t="s">
        <v>3</v>
      </c>
      <c r="O42" s="74">
        <f>QUARTILE(M41:M45, 3)</f>
        <v>641</v>
      </c>
      <c r="P42" s="132"/>
      <c r="Q42" s="132"/>
      <c r="S42" t="s">
        <v>97</v>
      </c>
      <c r="T42" t="s">
        <v>98</v>
      </c>
    </row>
    <row r="43" spans="1:30" x14ac:dyDescent="0.2">
      <c r="A43" s="142"/>
      <c r="B43" s="8">
        <v>3</v>
      </c>
      <c r="C43" s="69">
        <v>1620</v>
      </c>
      <c r="D43" s="7" t="s">
        <v>2</v>
      </c>
      <c r="E43" s="74">
        <f>E42-E41</f>
        <v>11100</v>
      </c>
      <c r="F43" s="135"/>
      <c r="G43" s="129"/>
      <c r="H43" s="79">
        <v>0</v>
      </c>
      <c r="I43" s="7" t="s">
        <v>2</v>
      </c>
      <c r="J43" s="74">
        <f>J42-J41</f>
        <v>1580</v>
      </c>
      <c r="K43" s="135"/>
      <c r="L43" s="129"/>
      <c r="M43" s="67">
        <v>0</v>
      </c>
      <c r="N43" s="7" t="s">
        <v>2</v>
      </c>
      <c r="O43" s="74">
        <f>O42-O41</f>
        <v>641</v>
      </c>
      <c r="P43" s="132"/>
      <c r="Q43" s="132"/>
      <c r="S43" t="s">
        <v>99</v>
      </c>
      <c r="T43" t="s">
        <v>100</v>
      </c>
    </row>
    <row r="44" spans="1:30" x14ac:dyDescent="0.2">
      <c r="A44" s="142"/>
      <c r="B44" s="8">
        <v>4</v>
      </c>
      <c r="C44" s="69">
        <v>11100</v>
      </c>
      <c r="D44" s="5" t="s">
        <v>1</v>
      </c>
      <c r="E44" s="84">
        <f>E42+(1.5*E43)</f>
        <v>27750</v>
      </c>
      <c r="F44" s="135"/>
      <c r="G44" s="129"/>
      <c r="H44" s="79">
        <v>1580</v>
      </c>
      <c r="I44" s="5" t="s">
        <v>1</v>
      </c>
      <c r="J44" s="84">
        <f>J42+(1.5*J43)</f>
        <v>3950</v>
      </c>
      <c r="K44" s="135"/>
      <c r="L44" s="129"/>
      <c r="M44" s="67">
        <v>641</v>
      </c>
      <c r="N44" s="5" t="s">
        <v>1</v>
      </c>
      <c r="O44" s="84">
        <f>O42+(1.5*O43)</f>
        <v>1602.5</v>
      </c>
      <c r="P44" s="132"/>
      <c r="Q44" s="132"/>
      <c r="S44" s="64"/>
    </row>
    <row r="45" spans="1:30" ht="17" thickBot="1" x14ac:dyDescent="0.25">
      <c r="A45" s="143"/>
      <c r="B45" s="18">
        <v>5</v>
      </c>
      <c r="C45" s="70">
        <v>16400</v>
      </c>
      <c r="D45" s="2" t="s">
        <v>0</v>
      </c>
      <c r="E45" s="85">
        <f>E41-(1.5*E43)</f>
        <v>-16650</v>
      </c>
      <c r="F45" s="136"/>
      <c r="G45" s="130"/>
      <c r="H45" s="80">
        <v>8530</v>
      </c>
      <c r="I45" s="5" t="s">
        <v>0</v>
      </c>
      <c r="J45" s="85">
        <f>J41-(1.5*J43)</f>
        <v>-2370</v>
      </c>
      <c r="K45" s="146"/>
      <c r="L45" s="150"/>
      <c r="M45" s="78">
        <v>1870</v>
      </c>
      <c r="N45" s="2" t="s">
        <v>0</v>
      </c>
      <c r="O45" s="85">
        <f>O41-(1.5*O43)</f>
        <v>-961.5</v>
      </c>
      <c r="P45" s="133"/>
      <c r="Q45" s="132"/>
      <c r="S45" s="64"/>
    </row>
    <row r="46" spans="1:30" x14ac:dyDescent="0.2">
      <c r="A46" s="141" t="s">
        <v>8</v>
      </c>
      <c r="B46" s="8">
        <v>1</v>
      </c>
      <c r="C46" s="69">
        <v>41300</v>
      </c>
      <c r="D46" s="9" t="s">
        <v>4</v>
      </c>
      <c r="E46" s="73">
        <f>QUARTILE(C46:C50, 1)</f>
        <v>81400</v>
      </c>
      <c r="F46" s="134">
        <f>AVERAGE(C46:C50)</f>
        <v>128060</v>
      </c>
      <c r="G46" s="137">
        <f>STDEV(C46:C50)</f>
        <v>89646.238069424871</v>
      </c>
      <c r="H46" s="79">
        <v>114000</v>
      </c>
      <c r="I46" s="9" t="s">
        <v>4</v>
      </c>
      <c r="J46" s="73">
        <f>QUARTILE(H46:H50, 1)</f>
        <v>208000</v>
      </c>
      <c r="K46" s="135">
        <f>AVERAGE(H46:H49)</f>
        <v>260000</v>
      </c>
      <c r="L46" s="128">
        <f>STDEV(H46:H49)</f>
        <v>121290.28540379206</v>
      </c>
      <c r="M46" s="76">
        <v>0</v>
      </c>
      <c r="N46" s="16" t="s">
        <v>4</v>
      </c>
      <c r="O46" s="74">
        <f>QUARTILE(M46:M50, 1)</f>
        <v>0</v>
      </c>
      <c r="P46" s="131">
        <f>AVERAGE(M46:M49)</f>
        <v>0</v>
      </c>
      <c r="Q46" s="131">
        <f>STDEV(M46:M49)</f>
        <v>0</v>
      </c>
    </row>
    <row r="47" spans="1:30" x14ac:dyDescent="0.2">
      <c r="A47" s="142"/>
      <c r="B47" s="8">
        <v>2</v>
      </c>
      <c r="C47" s="69">
        <v>81400</v>
      </c>
      <c r="D47" s="7" t="s">
        <v>3</v>
      </c>
      <c r="E47" s="74">
        <f>QUARTILE(C46:C50, 3)</f>
        <v>160000</v>
      </c>
      <c r="F47" s="135"/>
      <c r="G47" s="129"/>
      <c r="H47" s="79">
        <v>208000</v>
      </c>
      <c r="I47" s="7" t="s">
        <v>3</v>
      </c>
      <c r="J47" s="74">
        <f>QUARTILE(H46:H50, 3)</f>
        <v>375000</v>
      </c>
      <c r="K47" s="135"/>
      <c r="L47" s="129"/>
      <c r="M47" s="67">
        <v>0</v>
      </c>
      <c r="N47" s="7" t="s">
        <v>3</v>
      </c>
      <c r="O47" s="74">
        <f>QUARTILE(M46:M50, 3)</f>
        <v>0</v>
      </c>
      <c r="P47" s="132"/>
      <c r="Q47" s="132"/>
    </row>
    <row r="48" spans="1:30" x14ac:dyDescent="0.2">
      <c r="A48" s="142"/>
      <c r="B48" s="8">
        <v>3</v>
      </c>
      <c r="C48" s="69">
        <v>88600</v>
      </c>
      <c r="D48" s="7" t="s">
        <v>2</v>
      </c>
      <c r="E48" s="74">
        <f>E47-E46</f>
        <v>78600</v>
      </c>
      <c r="F48" s="135"/>
      <c r="G48" s="129"/>
      <c r="H48" s="79">
        <v>343000</v>
      </c>
      <c r="I48" s="7" t="s">
        <v>2</v>
      </c>
      <c r="J48" s="74">
        <f>J47-J46</f>
        <v>167000</v>
      </c>
      <c r="K48" s="135"/>
      <c r="L48" s="129"/>
      <c r="M48" s="67">
        <v>0</v>
      </c>
      <c r="N48" s="7" t="s">
        <v>2</v>
      </c>
      <c r="O48" s="74">
        <f>O47-O46</f>
        <v>0</v>
      </c>
      <c r="P48" s="132"/>
      <c r="Q48" s="132"/>
      <c r="S48" t="s">
        <v>93</v>
      </c>
    </row>
    <row r="49" spans="1:28" ht="17" thickBot="1" x14ac:dyDescent="0.25">
      <c r="A49" s="142"/>
      <c r="B49" s="8">
        <v>4</v>
      </c>
      <c r="C49" s="69">
        <v>160000</v>
      </c>
      <c r="D49" s="5" t="s">
        <v>1</v>
      </c>
      <c r="E49" s="84">
        <f>E47+(1.5*E48)</f>
        <v>277900</v>
      </c>
      <c r="F49" s="135"/>
      <c r="G49" s="129"/>
      <c r="H49" s="79">
        <v>375000</v>
      </c>
      <c r="I49" s="5" t="s">
        <v>1</v>
      </c>
      <c r="J49" s="84">
        <f>J47+(1.5*J48)</f>
        <v>625500</v>
      </c>
      <c r="K49" s="135"/>
      <c r="L49" s="129"/>
      <c r="M49" s="67">
        <v>0</v>
      </c>
      <c r="N49" s="5" t="s">
        <v>1</v>
      </c>
      <c r="O49" s="84">
        <f>O47+(1.5*O48)</f>
        <v>0</v>
      </c>
      <c r="P49" s="132"/>
      <c r="Q49" s="132"/>
    </row>
    <row r="50" spans="1:28" ht="17" thickBot="1" x14ac:dyDescent="0.25">
      <c r="A50" s="143"/>
      <c r="B50" s="13">
        <v>5</v>
      </c>
      <c r="C50" s="70">
        <v>269000</v>
      </c>
      <c r="D50" s="2" t="s">
        <v>0</v>
      </c>
      <c r="E50" s="85">
        <f>E46-(1.5*E48)</f>
        <v>-36500</v>
      </c>
      <c r="F50" s="136"/>
      <c r="G50" s="130"/>
      <c r="H50" s="80">
        <v>684000</v>
      </c>
      <c r="I50" s="5" t="s">
        <v>0</v>
      </c>
      <c r="J50" s="84">
        <f>J46-(1.5*J48)</f>
        <v>-42500</v>
      </c>
      <c r="K50" s="136"/>
      <c r="L50" s="130"/>
      <c r="M50" s="78">
        <v>14300</v>
      </c>
      <c r="N50" s="5" t="s">
        <v>0</v>
      </c>
      <c r="O50" s="85">
        <f>O46-(1.5*O48)</f>
        <v>0</v>
      </c>
      <c r="P50" s="133"/>
      <c r="Q50" s="133"/>
      <c r="S50" s="43" t="s">
        <v>59</v>
      </c>
      <c r="T50" s="122" t="s">
        <v>58</v>
      </c>
      <c r="U50" s="123"/>
      <c r="V50" s="124"/>
      <c r="W50" s="125" t="s">
        <v>57</v>
      </c>
      <c r="X50" s="126"/>
      <c r="Y50" s="127"/>
      <c r="Z50" s="113" t="s">
        <v>56</v>
      </c>
      <c r="AA50" s="114"/>
      <c r="AB50" s="115"/>
    </row>
    <row r="51" spans="1:28" ht="17" thickBot="1" x14ac:dyDescent="0.25">
      <c r="A51" s="145" t="s">
        <v>7</v>
      </c>
      <c r="B51" s="8">
        <v>1</v>
      </c>
      <c r="C51" s="69">
        <v>4790</v>
      </c>
      <c r="D51" s="9" t="s">
        <v>4</v>
      </c>
      <c r="E51" s="73">
        <f>QUARTILE(C51:C55, 1)</f>
        <v>4790</v>
      </c>
      <c r="F51" s="134">
        <f>AVERAGE(C51:C54)</f>
        <v>5597.5</v>
      </c>
      <c r="G51" s="137">
        <f>STDEV(C51:C54)</f>
        <v>1516.6492672994636</v>
      </c>
      <c r="H51" s="79">
        <v>10600</v>
      </c>
      <c r="I51" s="9" t="s">
        <v>4</v>
      </c>
      <c r="J51" s="76">
        <f>QUARTILE(H51:H55, 1)</f>
        <v>37100</v>
      </c>
      <c r="K51" s="131">
        <f>AVERAGE(H51:H54)</f>
        <v>42775</v>
      </c>
      <c r="L51" s="138">
        <f>STDEV(H51:H54)</f>
        <v>28179.942630648959</v>
      </c>
      <c r="M51" s="76">
        <v>6800</v>
      </c>
      <c r="N51" s="9" t="s">
        <v>4</v>
      </c>
      <c r="O51" s="74">
        <f>QUARTILE(M51:M55, 1)</f>
        <v>14300</v>
      </c>
      <c r="P51" s="131">
        <f>AVERAGE(M51:M55)</f>
        <v>16960</v>
      </c>
      <c r="Q51" s="131">
        <f>STDEV(M51:M55)</f>
        <v>7687.8475531191434</v>
      </c>
      <c r="S51" s="42" t="s">
        <v>55</v>
      </c>
      <c r="T51" s="62" t="s">
        <v>68</v>
      </c>
      <c r="U51" s="43" t="s">
        <v>69</v>
      </c>
      <c r="V51" s="43" t="s">
        <v>70</v>
      </c>
      <c r="W51" s="62" t="s">
        <v>68</v>
      </c>
      <c r="X51" s="43" t="s">
        <v>69</v>
      </c>
      <c r="Y51" s="43" t="s">
        <v>70</v>
      </c>
      <c r="Z51" s="62" t="s">
        <v>68</v>
      </c>
      <c r="AA51" s="43" t="s">
        <v>69</v>
      </c>
      <c r="AB51" s="43" t="s">
        <v>70</v>
      </c>
    </row>
    <row r="52" spans="1:28" ht="17" thickBot="1" x14ac:dyDescent="0.25">
      <c r="A52" s="145"/>
      <c r="B52" s="8">
        <v>2</v>
      </c>
      <c r="C52" s="69">
        <v>4790</v>
      </c>
      <c r="D52" s="7" t="s">
        <v>3</v>
      </c>
      <c r="E52" s="74">
        <f>QUARTILE(C51:C55, 3)</f>
        <v>7870</v>
      </c>
      <c r="F52" s="135"/>
      <c r="G52" s="129"/>
      <c r="H52" s="79">
        <v>37100</v>
      </c>
      <c r="I52" s="7" t="s">
        <v>3</v>
      </c>
      <c r="J52" s="67">
        <f>QUARTILE(H51:H55, 3)</f>
        <v>79000</v>
      </c>
      <c r="K52" s="132"/>
      <c r="L52" s="139"/>
      <c r="M52" s="67">
        <v>14300</v>
      </c>
      <c r="N52" s="7" t="s">
        <v>3</v>
      </c>
      <c r="O52" s="74">
        <f>QUARTILE(M51:M55, 3)</f>
        <v>22300</v>
      </c>
      <c r="P52" s="132"/>
      <c r="Q52" s="132"/>
      <c r="S52" s="61" t="s">
        <v>54</v>
      </c>
      <c r="T52" s="97">
        <v>720000</v>
      </c>
      <c r="U52" s="98">
        <v>66144</v>
      </c>
      <c r="V52" s="41"/>
      <c r="W52" s="102" t="s">
        <v>71</v>
      </c>
      <c r="X52" s="103" t="s">
        <v>76</v>
      </c>
      <c r="Y52" s="40"/>
      <c r="Z52" s="102" t="s">
        <v>79</v>
      </c>
      <c r="AA52" s="103" t="s">
        <v>83</v>
      </c>
      <c r="AB52" s="39"/>
    </row>
    <row r="53" spans="1:28" ht="17" thickBot="1" x14ac:dyDescent="0.25">
      <c r="A53" s="145"/>
      <c r="B53" s="8">
        <v>3</v>
      </c>
      <c r="C53" s="69">
        <v>4940</v>
      </c>
      <c r="D53" s="7" t="s">
        <v>2</v>
      </c>
      <c r="E53" s="74">
        <f>E52-E51</f>
        <v>3080</v>
      </c>
      <c r="F53" s="135"/>
      <c r="G53" s="129"/>
      <c r="H53" s="79">
        <v>44400</v>
      </c>
      <c r="I53" s="7" t="s">
        <v>2</v>
      </c>
      <c r="J53" s="67">
        <f>J52-J51</f>
        <v>41900</v>
      </c>
      <c r="K53" s="132"/>
      <c r="L53" s="139"/>
      <c r="M53" s="67">
        <v>14800</v>
      </c>
      <c r="N53" s="7" t="s">
        <v>2</v>
      </c>
      <c r="O53" s="74">
        <f>O52-O51</f>
        <v>8000</v>
      </c>
      <c r="P53" s="132"/>
      <c r="Q53" s="132"/>
      <c r="S53" s="32" t="s">
        <v>50</v>
      </c>
      <c r="T53" s="97">
        <v>198200</v>
      </c>
      <c r="U53" s="97">
        <v>67277</v>
      </c>
      <c r="V53" s="34">
        <v>0.27527777777777779</v>
      </c>
      <c r="W53" s="102" t="s">
        <v>72</v>
      </c>
      <c r="X53" s="102" t="s">
        <v>77</v>
      </c>
      <c r="Y53" s="30">
        <v>0.27989999999999998</v>
      </c>
      <c r="Z53" s="102" t="s">
        <v>80</v>
      </c>
      <c r="AA53" s="102" t="s">
        <v>84</v>
      </c>
      <c r="AB53" s="37">
        <v>0.70440340909090915</v>
      </c>
    </row>
    <row r="54" spans="1:28" ht="17" thickBot="1" x14ac:dyDescent="0.25">
      <c r="A54" s="145"/>
      <c r="B54" s="8">
        <v>4</v>
      </c>
      <c r="C54" s="69">
        <v>7870</v>
      </c>
      <c r="D54" s="5" t="s">
        <v>1</v>
      </c>
      <c r="E54" s="84">
        <f>E52+(1.5*E53)</f>
        <v>12490</v>
      </c>
      <c r="F54" s="135"/>
      <c r="G54" s="129"/>
      <c r="H54" s="79">
        <v>79000</v>
      </c>
      <c r="I54" s="5" t="s">
        <v>1</v>
      </c>
      <c r="J54" s="86">
        <f>J52+(1.5*J53)</f>
        <v>141850</v>
      </c>
      <c r="K54" s="132"/>
      <c r="L54" s="139"/>
      <c r="M54" s="67">
        <v>22300</v>
      </c>
      <c r="N54" s="5" t="s">
        <v>1</v>
      </c>
      <c r="O54" s="84">
        <f>O52+(1.5*O53)</f>
        <v>34300</v>
      </c>
      <c r="P54" s="132"/>
      <c r="Q54" s="132"/>
      <c r="S54" s="32" t="s">
        <v>46</v>
      </c>
      <c r="T54" s="97">
        <v>29640</v>
      </c>
      <c r="U54" s="97">
        <v>8644</v>
      </c>
      <c r="V54" s="38">
        <v>4.1166666666666664E-2</v>
      </c>
      <c r="W54" s="102" t="s">
        <v>73</v>
      </c>
      <c r="X54" s="102" t="s">
        <v>78</v>
      </c>
      <c r="Y54" s="30">
        <v>3.5099999999999999E-2</v>
      </c>
      <c r="Z54" s="102" t="s">
        <v>81</v>
      </c>
      <c r="AA54" s="102" t="s">
        <v>85</v>
      </c>
      <c r="AB54" s="37">
        <v>0.1058096590909091</v>
      </c>
    </row>
    <row r="55" spans="1:28" ht="17" thickBot="1" x14ac:dyDescent="0.25">
      <c r="A55" s="145"/>
      <c r="B55" s="13">
        <v>5</v>
      </c>
      <c r="C55" s="72">
        <v>17200</v>
      </c>
      <c r="D55" s="2" t="s">
        <v>0</v>
      </c>
      <c r="E55" s="85">
        <f>E51-(1.5*E53)</f>
        <v>170</v>
      </c>
      <c r="F55" s="136"/>
      <c r="G55" s="130"/>
      <c r="H55" s="80">
        <v>193000</v>
      </c>
      <c r="I55" s="5" t="s">
        <v>0</v>
      </c>
      <c r="J55" s="86">
        <f>J51-(1.5*J53)</f>
        <v>-25750</v>
      </c>
      <c r="K55" s="133"/>
      <c r="L55" s="140"/>
      <c r="M55" s="68">
        <v>26600</v>
      </c>
      <c r="N55" s="2" t="s">
        <v>0</v>
      </c>
      <c r="O55" s="85">
        <f>O51-(1.5*O53)</f>
        <v>2300</v>
      </c>
      <c r="P55" s="133"/>
      <c r="Q55" s="133"/>
      <c r="S55" s="28" t="s">
        <v>42</v>
      </c>
      <c r="T55" s="97">
        <v>4530</v>
      </c>
      <c r="U55" s="97">
        <v>3678</v>
      </c>
      <c r="V55" s="31">
        <v>6.2916666666666668E-3</v>
      </c>
      <c r="W55" s="97">
        <f>AVERAGE(H21:H25)</f>
        <v>18040</v>
      </c>
      <c r="X55" s="97">
        <f>STDEV(H21:H25)</f>
        <v>8155.2437118702956</v>
      </c>
      <c r="Y55" s="63">
        <v>2.9700000000000001E-2</v>
      </c>
      <c r="Z55" s="102" t="s">
        <v>82</v>
      </c>
      <c r="AA55" s="102" t="s">
        <v>86</v>
      </c>
      <c r="AB55" s="36">
        <v>2.9028409090909091E-2</v>
      </c>
    </row>
    <row r="56" spans="1:28" ht="17" thickBot="1" x14ac:dyDescent="0.25">
      <c r="A56" s="141" t="s">
        <v>6</v>
      </c>
      <c r="B56" s="8">
        <v>1</v>
      </c>
      <c r="C56" s="69">
        <v>9750</v>
      </c>
      <c r="D56" s="9" t="s">
        <v>4</v>
      </c>
      <c r="E56" s="88">
        <f>QUARTILE(C56:C60, 1)</f>
        <v>15300</v>
      </c>
      <c r="F56" s="134">
        <f>AVERAGE(C56:C60)</f>
        <v>42310</v>
      </c>
      <c r="G56" s="137">
        <f>STDEV(C56:C60)</f>
        <v>28842.165313998186</v>
      </c>
      <c r="H56" s="79">
        <v>11000</v>
      </c>
      <c r="I56" s="17" t="s">
        <v>4</v>
      </c>
      <c r="J56" s="76">
        <f>QUARTILE(H56:H60, 1)</f>
        <v>17800</v>
      </c>
      <c r="K56" s="139">
        <f>AVERAGE(H56:H59)</f>
        <v>79700</v>
      </c>
      <c r="L56" s="139">
        <f>STDEV(H56:H59)</f>
        <v>75523.682819806039</v>
      </c>
      <c r="M56" s="76">
        <v>2090</v>
      </c>
      <c r="N56" s="16" t="s">
        <v>4</v>
      </c>
      <c r="O56" s="74">
        <f>QUARTILE(M56:M60, 1)</f>
        <v>7530</v>
      </c>
      <c r="P56" s="131">
        <f>AVERAGE(M56:M59)</f>
        <v>15617.5</v>
      </c>
      <c r="Q56" s="131">
        <f>STDEV(M56:M59)</f>
        <v>19392.492318764325</v>
      </c>
      <c r="S56" s="35" t="s">
        <v>38</v>
      </c>
      <c r="T56" s="97">
        <v>131380</v>
      </c>
      <c r="U56" s="97">
        <v>91357</v>
      </c>
      <c r="V56" s="34">
        <v>0.18247222222222223</v>
      </c>
      <c r="W56" s="97">
        <f>AVERAGE(H26:H30)</f>
        <v>8982.4</v>
      </c>
      <c r="X56" s="97">
        <f>STDEV(H26:H30)</f>
        <v>11939.74827205331</v>
      </c>
      <c r="Y56" s="63">
        <v>1.4800000000000001E-2</v>
      </c>
      <c r="Z56" s="97">
        <f>AVERAGE(M26:M30)</f>
        <v>33752</v>
      </c>
      <c r="AA56" s="97">
        <f>STDEV(M26:M30)</f>
        <v>31773.99125070692</v>
      </c>
      <c r="AB56" s="63" t="s">
        <v>104</v>
      </c>
    </row>
    <row r="57" spans="1:28" ht="17" thickBot="1" x14ac:dyDescent="0.25">
      <c r="A57" s="142"/>
      <c r="B57" s="8">
        <v>2</v>
      </c>
      <c r="C57" s="69">
        <v>15300</v>
      </c>
      <c r="D57" s="7" t="s">
        <v>3</v>
      </c>
      <c r="E57" s="79">
        <f>QUARTILE(C56:C60, 3)</f>
        <v>56400</v>
      </c>
      <c r="F57" s="135"/>
      <c r="G57" s="129"/>
      <c r="H57" s="79">
        <v>17800</v>
      </c>
      <c r="I57" s="15" t="s">
        <v>3</v>
      </c>
      <c r="J57" s="67">
        <f>QUARTILE(H56:H60, 3)</f>
        <v>149000</v>
      </c>
      <c r="K57" s="139"/>
      <c r="L57" s="139"/>
      <c r="M57" s="67">
        <v>7530</v>
      </c>
      <c r="N57" s="7" t="s">
        <v>3</v>
      </c>
      <c r="O57" s="74">
        <f>QUARTILE(M56:M60, 3)</f>
        <v>44400</v>
      </c>
      <c r="P57" s="132"/>
      <c r="Q57" s="132"/>
      <c r="S57" s="32" t="s">
        <v>34</v>
      </c>
      <c r="T57" s="97">
        <v>26898</v>
      </c>
      <c r="U57" s="97">
        <v>24457</v>
      </c>
      <c r="V57" s="31">
        <v>3.7358333333333334E-2</v>
      </c>
      <c r="W57" s="97">
        <f>AVERAGE(H31:H35)</f>
        <v>7114</v>
      </c>
      <c r="X57" s="97">
        <f>STDEV(H31:H35)</f>
        <v>11384.835528017082</v>
      </c>
      <c r="Y57" s="63">
        <v>1.17E-2</v>
      </c>
      <c r="Z57" s="97">
        <f>AVERAGE(M31:M35)</f>
        <v>6970.7199999999993</v>
      </c>
      <c r="AA57" s="97">
        <f>STDEV(M31:M35)</f>
        <v>7536.0486060003632</v>
      </c>
      <c r="AB57" s="63">
        <v>1.49E-2</v>
      </c>
    </row>
    <row r="58" spans="1:28" ht="17" thickBot="1" x14ac:dyDescent="0.25">
      <c r="A58" s="142"/>
      <c r="B58" s="8">
        <v>3</v>
      </c>
      <c r="C58" s="69">
        <v>52700</v>
      </c>
      <c r="D58" s="7" t="s">
        <v>2</v>
      </c>
      <c r="E58" s="79">
        <f>E57-E56</f>
        <v>41100</v>
      </c>
      <c r="F58" s="135"/>
      <c r="G58" s="129"/>
      <c r="H58" s="79">
        <v>141000</v>
      </c>
      <c r="I58" s="15" t="s">
        <v>2</v>
      </c>
      <c r="J58" s="67">
        <f>J57-J56</f>
        <v>131200</v>
      </c>
      <c r="K58" s="139"/>
      <c r="L58" s="139"/>
      <c r="M58" s="67">
        <v>8450</v>
      </c>
      <c r="N58" s="7" t="s">
        <v>2</v>
      </c>
      <c r="O58" s="74">
        <f>O57-O56</f>
        <v>36870</v>
      </c>
      <c r="P58" s="132"/>
      <c r="Q58" s="132"/>
      <c r="S58" s="35" t="s">
        <v>30</v>
      </c>
      <c r="T58" s="97">
        <v>131880</v>
      </c>
      <c r="U58" s="97">
        <v>81201</v>
      </c>
      <c r="V58" s="34">
        <v>0.18316666666666667</v>
      </c>
      <c r="W58" s="102" t="s">
        <v>74</v>
      </c>
      <c r="X58" s="102" t="s">
        <v>75</v>
      </c>
      <c r="Y58" s="63">
        <v>0.25419999999999998</v>
      </c>
      <c r="Z58" s="102" t="s">
        <v>87</v>
      </c>
      <c r="AA58" s="102" t="s">
        <v>88</v>
      </c>
      <c r="AB58" s="63">
        <v>0.90553977272727282</v>
      </c>
    </row>
    <row r="59" spans="1:28" ht="17" thickBot="1" x14ac:dyDescent="0.25">
      <c r="A59" s="142"/>
      <c r="B59" s="8">
        <v>4</v>
      </c>
      <c r="C59" s="69">
        <v>56400</v>
      </c>
      <c r="D59" s="5" t="s">
        <v>1</v>
      </c>
      <c r="E59" s="89">
        <f>E57+(1.5*E58)</f>
        <v>118050</v>
      </c>
      <c r="F59" s="135"/>
      <c r="G59" s="129"/>
      <c r="H59" s="79">
        <v>149000</v>
      </c>
      <c r="I59" s="14" t="s">
        <v>1</v>
      </c>
      <c r="J59" s="86">
        <f>J57+(1.5*J58)</f>
        <v>345800</v>
      </c>
      <c r="K59" s="139"/>
      <c r="L59" s="139"/>
      <c r="M59" s="67">
        <v>44400</v>
      </c>
      <c r="N59" s="5" t="s">
        <v>1</v>
      </c>
      <c r="O59" s="84">
        <f>O57+(1.5*O58)</f>
        <v>99705</v>
      </c>
      <c r="P59" s="132"/>
      <c r="Q59" s="132"/>
      <c r="S59" s="32" t="s">
        <v>9</v>
      </c>
      <c r="T59" s="97">
        <v>5824</v>
      </c>
      <c r="U59" s="97">
        <v>7503</v>
      </c>
      <c r="V59" s="31">
        <v>8.0888888888888885E-3</v>
      </c>
      <c r="W59" s="97">
        <f>AVERAGE(H41:H45)</f>
        <v>2022</v>
      </c>
      <c r="X59" s="97">
        <f>STDEV(H41:H45)</f>
        <v>3701.8535897574338</v>
      </c>
      <c r="Y59" s="63">
        <v>3.3E-3</v>
      </c>
      <c r="Z59" s="97">
        <f>AVERAGE(M41:M45)</f>
        <v>502.2</v>
      </c>
      <c r="AA59" s="97">
        <f>STDEV(M41:M45)</f>
        <v>813.44280684016132</v>
      </c>
      <c r="AB59" s="63">
        <v>1.1000000000000001E-3</v>
      </c>
    </row>
    <row r="60" spans="1:28" ht="17" thickBot="1" x14ac:dyDescent="0.25">
      <c r="A60" s="143"/>
      <c r="B60" s="13">
        <v>5</v>
      </c>
      <c r="C60" s="70">
        <v>77400</v>
      </c>
      <c r="D60" s="2" t="s">
        <v>0</v>
      </c>
      <c r="E60" s="90">
        <f>E56-(1.5*E58)</f>
        <v>-46350</v>
      </c>
      <c r="F60" s="136"/>
      <c r="G60" s="130"/>
      <c r="H60" s="82">
        <v>424000</v>
      </c>
      <c r="I60" s="12" t="s">
        <v>0</v>
      </c>
      <c r="J60" s="87">
        <f>J56-(1.5*J58)</f>
        <v>-179000</v>
      </c>
      <c r="K60" s="140"/>
      <c r="L60" s="140"/>
      <c r="M60" s="78">
        <v>481000</v>
      </c>
      <c r="N60" s="5" t="s">
        <v>0</v>
      </c>
      <c r="O60" s="85">
        <f>O56-(1.5*O58)</f>
        <v>-47775</v>
      </c>
      <c r="P60" s="133"/>
      <c r="Q60" s="133"/>
      <c r="S60" s="35" t="s">
        <v>8</v>
      </c>
      <c r="T60" s="97">
        <v>128060</v>
      </c>
      <c r="U60" s="97">
        <v>89646</v>
      </c>
      <c r="V60" s="34">
        <v>0.17786111111111111</v>
      </c>
      <c r="W60" s="97">
        <f>AVERAGE(H46:H50)</f>
        <v>344800</v>
      </c>
      <c r="X60" s="97">
        <f>STDEV(H46:H50)</f>
        <v>216768.77081350994</v>
      </c>
      <c r="Y60" s="63" t="s">
        <v>101</v>
      </c>
      <c r="Z60" s="97">
        <f>AVERAGE(M46:M50)</f>
        <v>2860</v>
      </c>
      <c r="AA60" s="97">
        <f>STDEV(M46:M50)</f>
        <v>6395.1544156493983</v>
      </c>
      <c r="AB60" s="63">
        <v>6.1000000000000004E-3</v>
      </c>
    </row>
    <row r="61" spans="1:28" ht="17" thickBot="1" x14ac:dyDescent="0.25">
      <c r="A61" s="141" t="s">
        <v>5</v>
      </c>
      <c r="B61" s="11"/>
      <c r="C61" s="73"/>
      <c r="D61" s="10" t="s">
        <v>4</v>
      </c>
      <c r="E61" s="88">
        <f>QUARTILE(C61:C65, 1)</f>
        <v>0</v>
      </c>
      <c r="F61" s="116">
        <f>AVERAGE(C62:C64)</f>
        <v>15.1</v>
      </c>
      <c r="G61" s="119">
        <f>STDEV(C62:C64)</f>
        <v>26.153967194290047</v>
      </c>
      <c r="H61" s="73"/>
      <c r="I61" s="9" t="s">
        <v>4</v>
      </c>
      <c r="J61" s="91">
        <f>QUARTILE(H61:H65, 1)</f>
        <v>0</v>
      </c>
      <c r="K61" s="116">
        <f>AVERAGE(H62:H631)</f>
        <v>37.333333333333336</v>
      </c>
      <c r="L61" s="116">
        <f>STDEV(H62:H64)</f>
        <v>64.663230149238089</v>
      </c>
      <c r="M61" s="76"/>
      <c r="N61" s="9" t="s">
        <v>4</v>
      </c>
      <c r="O61" s="74">
        <f>QUARTILE(M61:M65, 1)</f>
        <v>168.95000000000002</v>
      </c>
      <c r="P61" s="116">
        <f>AVERAGE(M62:M64)</f>
        <v>354.3</v>
      </c>
      <c r="Q61" s="116">
        <f>STDEV(M62:M64)</f>
        <v>352.28308219385156</v>
      </c>
      <c r="S61" s="32" t="s">
        <v>7</v>
      </c>
      <c r="T61" s="97">
        <f>AVERAGE(C51:C55)</f>
        <v>7918</v>
      </c>
      <c r="U61" s="97">
        <f>STDEV(C51:C55)</f>
        <v>5352.4545771075909</v>
      </c>
      <c r="V61" s="31">
        <v>1.0999999999999999E-2</v>
      </c>
      <c r="W61" s="97">
        <f>AVERAGE(H51:H55)</f>
        <v>72820</v>
      </c>
      <c r="X61" s="97">
        <f>STDEV(H51:H55)</f>
        <v>71477.912672377337</v>
      </c>
      <c r="Y61" s="63" t="s">
        <v>102</v>
      </c>
      <c r="Z61" s="102" t="s">
        <v>90</v>
      </c>
      <c r="AA61" s="102" t="s">
        <v>89</v>
      </c>
      <c r="AB61" s="63">
        <v>3.613636363636364E-2</v>
      </c>
    </row>
    <row r="62" spans="1:28" ht="17" thickBot="1" x14ac:dyDescent="0.25">
      <c r="A62" s="142"/>
      <c r="B62" s="7">
        <v>1</v>
      </c>
      <c r="C62" s="74">
        <v>45.3</v>
      </c>
      <c r="D62" s="8" t="s">
        <v>3</v>
      </c>
      <c r="E62" s="79">
        <f>QUARTILE(C61:C65, 3)</f>
        <v>22.65</v>
      </c>
      <c r="F62" s="117"/>
      <c r="G62" s="120"/>
      <c r="H62" s="74">
        <v>112</v>
      </c>
      <c r="I62" s="7" t="s">
        <v>3</v>
      </c>
      <c r="J62" s="92">
        <f>QUARTILE(H61:H65, 3)</f>
        <v>56</v>
      </c>
      <c r="K62" s="117"/>
      <c r="L62" s="117"/>
      <c r="M62" s="67">
        <v>314</v>
      </c>
      <c r="N62" s="7" t="s">
        <v>3</v>
      </c>
      <c r="O62" s="74">
        <f>QUARTILE(M61:M65, 3)</f>
        <v>519.5</v>
      </c>
      <c r="P62" s="117"/>
      <c r="Q62" s="117"/>
      <c r="S62" s="28" t="s">
        <v>6</v>
      </c>
      <c r="T62" s="99">
        <v>42310</v>
      </c>
      <c r="U62" s="99">
        <v>28842</v>
      </c>
      <c r="V62" s="27">
        <v>5.8763888888888886E-2</v>
      </c>
      <c r="W62" s="99">
        <f>AVERAGE(H56:H60)</f>
        <v>148560</v>
      </c>
      <c r="X62" s="99">
        <f>STDEV(H56:H60)</f>
        <v>167291.26695676617</v>
      </c>
      <c r="Y62" s="63" t="s">
        <v>103</v>
      </c>
      <c r="Z62" s="99">
        <f>AVERAGE(M56:M60)</f>
        <v>108694</v>
      </c>
      <c r="AA62" s="99">
        <f>STDEV(M56:M60)</f>
        <v>208801.88176834039</v>
      </c>
      <c r="AB62" s="63" t="s">
        <v>105</v>
      </c>
    </row>
    <row r="63" spans="1:28" ht="17" thickBot="1" x14ac:dyDescent="0.25">
      <c r="A63" s="142"/>
      <c r="B63" s="7">
        <v>2</v>
      </c>
      <c r="C63" s="74">
        <v>0</v>
      </c>
      <c r="D63" s="8" t="s">
        <v>2</v>
      </c>
      <c r="E63" s="79">
        <f>E62-E61</f>
        <v>22.65</v>
      </c>
      <c r="F63" s="117"/>
      <c r="G63" s="120"/>
      <c r="H63" s="74">
        <v>0</v>
      </c>
      <c r="I63" s="7" t="s">
        <v>2</v>
      </c>
      <c r="J63" s="92">
        <f>J62-J61</f>
        <v>56</v>
      </c>
      <c r="K63" s="117"/>
      <c r="L63" s="117"/>
      <c r="M63" s="67">
        <v>725</v>
      </c>
      <c r="N63" s="7" t="s">
        <v>2</v>
      </c>
      <c r="O63" s="74">
        <f>O62-O61</f>
        <v>350.54999999999995</v>
      </c>
      <c r="P63" s="117"/>
      <c r="Q63" s="117"/>
      <c r="S63" s="23" t="s">
        <v>13</v>
      </c>
      <c r="T63" s="100">
        <v>15</v>
      </c>
      <c r="U63" s="101">
        <v>26</v>
      </c>
      <c r="V63" s="21"/>
      <c r="W63" s="104">
        <v>37</v>
      </c>
      <c r="X63" s="101">
        <v>65</v>
      </c>
      <c r="Y63" s="22"/>
      <c r="Z63" s="101">
        <v>354</v>
      </c>
      <c r="AA63" s="104">
        <v>352</v>
      </c>
      <c r="AB63" s="21"/>
    </row>
    <row r="64" spans="1:28" s="1" customFormat="1" x14ac:dyDescent="0.2">
      <c r="A64" s="142"/>
      <c r="B64" s="7">
        <v>3</v>
      </c>
      <c r="C64" s="74">
        <v>0</v>
      </c>
      <c r="D64" s="6" t="s">
        <v>1</v>
      </c>
      <c r="E64" s="89">
        <f>E62+(1.5*E63)</f>
        <v>56.624999999999993</v>
      </c>
      <c r="F64" s="117"/>
      <c r="G64" s="120"/>
      <c r="H64" s="74">
        <v>0</v>
      </c>
      <c r="I64" s="5" t="s">
        <v>1</v>
      </c>
      <c r="J64" s="93">
        <f>J62+(1.5*J63)</f>
        <v>140</v>
      </c>
      <c r="K64" s="117"/>
      <c r="L64" s="117"/>
      <c r="M64" s="67">
        <v>23.9</v>
      </c>
      <c r="N64" s="5" t="s">
        <v>1</v>
      </c>
      <c r="O64" s="84">
        <f>O62+(1.5*O63)</f>
        <v>1045.3249999999998</v>
      </c>
      <c r="P64" s="117"/>
      <c r="Q64" s="117"/>
    </row>
    <row r="65" spans="1:19" s="1" customFormat="1" ht="17" thickBot="1" x14ac:dyDescent="0.25">
      <c r="A65" s="143"/>
      <c r="B65" s="4"/>
      <c r="C65" s="75"/>
      <c r="D65" s="3" t="s">
        <v>0</v>
      </c>
      <c r="E65" s="90">
        <f>E61-(1.5*E63)</f>
        <v>-33.974999999999994</v>
      </c>
      <c r="F65" s="118"/>
      <c r="G65" s="121"/>
      <c r="H65" s="83"/>
      <c r="I65" s="2" t="s">
        <v>0</v>
      </c>
      <c r="J65" s="94">
        <f>J61-(1.5*J63)</f>
        <v>-84</v>
      </c>
      <c r="K65" s="118"/>
      <c r="L65" s="118"/>
      <c r="M65" s="68"/>
      <c r="N65" s="2" t="s">
        <v>0</v>
      </c>
      <c r="O65" s="85">
        <f>O61-(1.5*O63)</f>
        <v>-356.87499999999989</v>
      </c>
      <c r="P65" s="118"/>
      <c r="Q65" s="118"/>
      <c r="S65" s="1" t="s">
        <v>106</v>
      </c>
    </row>
  </sheetData>
  <mergeCells count="98">
    <mergeCell ref="S5:V5"/>
    <mergeCell ref="C3:Q3"/>
    <mergeCell ref="F41:F45"/>
    <mergeCell ref="G41:G45"/>
    <mergeCell ref="F46:F50"/>
    <mergeCell ref="G46:G50"/>
    <mergeCell ref="F21:F25"/>
    <mergeCell ref="G21:G25"/>
    <mergeCell ref="F26:F30"/>
    <mergeCell ref="G26:G30"/>
    <mergeCell ref="F31:F35"/>
    <mergeCell ref="C4:G4"/>
    <mergeCell ref="D5:E5"/>
    <mergeCell ref="F6:F10"/>
    <mergeCell ref="H4:L4"/>
    <mergeCell ref="M4:Q4"/>
    <mergeCell ref="A6:A10"/>
    <mergeCell ref="K6:K10"/>
    <mergeCell ref="T50:V50"/>
    <mergeCell ref="W50:Y50"/>
    <mergeCell ref="Z50:AB50"/>
    <mergeCell ref="L31:L35"/>
    <mergeCell ref="P31:P35"/>
    <mergeCell ref="G6:G10"/>
    <mergeCell ref="F11:F15"/>
    <mergeCell ref="G11:G15"/>
    <mergeCell ref="A26:A30"/>
    <mergeCell ref="K26:K30"/>
    <mergeCell ref="L26:L30"/>
    <mergeCell ref="P26:P30"/>
    <mergeCell ref="P11:P15"/>
    <mergeCell ref="Q11:Q15"/>
    <mergeCell ref="I5:J5"/>
    <mergeCell ref="N5:O5"/>
    <mergeCell ref="Q6:Q10"/>
    <mergeCell ref="L6:L10"/>
    <mergeCell ref="P6:P10"/>
    <mergeCell ref="A21:A25"/>
    <mergeCell ref="K21:K25"/>
    <mergeCell ref="L21:L25"/>
    <mergeCell ref="P21:P25"/>
    <mergeCell ref="Q21:Q25"/>
    <mergeCell ref="Q16:Q20"/>
    <mergeCell ref="A16:A20"/>
    <mergeCell ref="K16:K20"/>
    <mergeCell ref="L16:L20"/>
    <mergeCell ref="P16:P20"/>
    <mergeCell ref="F16:F20"/>
    <mergeCell ref="G16:G20"/>
    <mergeCell ref="A11:A15"/>
    <mergeCell ref="K11:K15"/>
    <mergeCell ref="L11:L15"/>
    <mergeCell ref="Q31:Q35"/>
    <mergeCell ref="A46:A50"/>
    <mergeCell ref="K46:K50"/>
    <mergeCell ref="Q36:Q40"/>
    <mergeCell ref="A41:A45"/>
    <mergeCell ref="K41:K45"/>
    <mergeCell ref="L41:L45"/>
    <mergeCell ref="P41:P45"/>
    <mergeCell ref="Q41:Q45"/>
    <mergeCell ref="A36:A40"/>
    <mergeCell ref="K36:K40"/>
    <mergeCell ref="L36:L40"/>
    <mergeCell ref="P36:P40"/>
    <mergeCell ref="G31:G35"/>
    <mergeCell ref="A31:A35"/>
    <mergeCell ref="K31:K35"/>
    <mergeCell ref="A51:A55"/>
    <mergeCell ref="K51:K55"/>
    <mergeCell ref="Q51:Q55"/>
    <mergeCell ref="A61:A65"/>
    <mergeCell ref="K61:K65"/>
    <mergeCell ref="L61:L65"/>
    <mergeCell ref="P61:P65"/>
    <mergeCell ref="Q61:Q65"/>
    <mergeCell ref="A56:A60"/>
    <mergeCell ref="K56:K60"/>
    <mergeCell ref="L56:L60"/>
    <mergeCell ref="P56:P60"/>
    <mergeCell ref="F56:F60"/>
    <mergeCell ref="G56:G60"/>
    <mergeCell ref="Z25:AB25"/>
    <mergeCell ref="F61:F65"/>
    <mergeCell ref="G61:G65"/>
    <mergeCell ref="T25:V25"/>
    <mergeCell ref="W25:Y25"/>
    <mergeCell ref="L46:L50"/>
    <mergeCell ref="P46:P50"/>
    <mergeCell ref="F51:F55"/>
    <mergeCell ref="G51:G55"/>
    <mergeCell ref="Q56:Q60"/>
    <mergeCell ref="F36:F40"/>
    <mergeCell ref="G36:G40"/>
    <mergeCell ref="Q46:Q50"/>
    <mergeCell ref="Q26:Q30"/>
    <mergeCell ref="L51:L55"/>
    <mergeCell ref="P51:P55"/>
  </mergeCells>
  <pageMargins left="0.7" right="0.7" top="0.75" bottom="0.75" header="0.3" footer="0.3"/>
  <ignoredErrors>
    <ignoredError sqref="T61:U61 E6:Q65" formulaRange="1"/>
    <ignoredError sqref="W52:X54 W58:X58 Z52:AA55 Z58:AA58 Z61:AA61" numberStoredAsText="1"/>
    <ignoredError sqref="W55:X57 W59:X62 Z56:AA57 Z59:AA60 Z62:AA62" numberStoredAsText="1" formulaRange="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Data Blood mtDNA in copies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Hanne De Maeyer</dc:creator>
  <cp:lastModifiedBy>Marie A</cp:lastModifiedBy>
  <dcterms:created xsi:type="dcterms:W3CDTF">2021-12-11T09:33:04Z</dcterms:created>
  <dcterms:modified xsi:type="dcterms:W3CDTF">2022-01-01T19:47:59Z</dcterms:modified>
</cp:coreProperties>
</file>