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 defaultThemeVersion="166925"/>
  <mc:AlternateContent xmlns:mc="http://schemas.openxmlformats.org/markup-compatibility/2006">
    <mc:Choice Requires="x15">
      <x15ac:absPath xmlns:x15ac="http://schemas.microsoft.com/office/spreadsheetml/2010/11/ac" url="E:\WORK\0413\genes-1649451-final\genes-1649451-supplementary\"/>
    </mc:Choice>
  </mc:AlternateContent>
  <xr:revisionPtr revIDLastSave="0" documentId="13_ncr:1_{63DD329A-BA35-43BF-9930-D371D1B2F001}" xr6:coauthVersionLast="47" xr6:coauthVersionMax="47" xr10:uidLastSave="{00000000-0000-0000-0000-000000000000}"/>
  <bookViews>
    <workbookView xWindow="-120" yWindow="-120" windowWidth="29040" windowHeight="15840" firstSheet="1" activeTab="5" xr2:uid="{287C09B5-F718-4C7C-B24C-9FB0DEAB7581}"/>
  </bookViews>
  <sheets>
    <sheet name="Supplementary Table S1" sheetId="10" r:id="rId1"/>
    <sheet name="Supplementary Table S2" sheetId="1" r:id="rId2"/>
    <sheet name="Supplementary Table S3" sheetId="4" r:id="rId3"/>
    <sheet name="Supplementary Table S4 " sheetId="5" r:id="rId4"/>
    <sheet name="Supplementary Table S5" sheetId="7" r:id="rId5"/>
    <sheet name="Supplementary Table S6" sheetId="8" r:id="rId6"/>
    <sheet name="Supplementary Tables S7 and S8" sheetId="9" r:id="rId7"/>
  </sheets>
  <definedNames>
    <definedName name="_xlnm._FilterDatabase" localSheetId="1" hidden="1">'Supplementary Table S2'!$A$2:$V$110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8" i="4" l="1"/>
  <c r="E10" i="4"/>
  <c r="E9" i="4"/>
  <c r="E5" i="4"/>
  <c r="E4" i="4"/>
  <c r="E3" i="4"/>
  <c r="AD14" i="7"/>
  <c r="AD13" i="7"/>
  <c r="AB14" i="7"/>
  <c r="AB13" i="7"/>
  <c r="K3" i="5"/>
  <c r="B31" i="9"/>
  <c r="C31" i="9" s="1"/>
  <c r="C30" i="9"/>
  <c r="C32" i="9"/>
  <c r="C33" i="9"/>
  <c r="C34" i="9"/>
  <c r="B32" i="9"/>
  <c r="B29" i="9"/>
  <c r="B33" i="9"/>
  <c r="B34" i="9"/>
  <c r="B30" i="9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108" i="1"/>
  <c r="C109" i="1"/>
  <c r="C110" i="1"/>
  <c r="C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8" i="1"/>
  <c r="I109" i="1"/>
  <c r="I110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" i="1"/>
  <c r="H107" i="1"/>
  <c r="K107" i="1" s="1"/>
  <c r="K108" i="1"/>
  <c r="K109" i="1"/>
  <c r="K110" i="1"/>
  <c r="U35" i="7"/>
  <c r="AB5" i="7"/>
  <c r="AB6" i="7"/>
  <c r="AB7" i="7"/>
  <c r="AB8" i="7"/>
  <c r="AB9" i="7"/>
  <c r="AB10" i="7"/>
  <c r="AB11" i="7"/>
  <c r="AB12" i="7"/>
  <c r="AB15" i="7"/>
  <c r="AB16" i="7"/>
  <c r="AB17" i="7"/>
  <c r="AB18" i="7"/>
  <c r="AB19" i="7"/>
  <c r="AB20" i="7"/>
  <c r="AB21" i="7"/>
  <c r="AB22" i="7"/>
  <c r="AB23" i="7"/>
  <c r="AB24" i="7"/>
  <c r="AB25" i="7"/>
  <c r="AB26" i="7"/>
  <c r="AB27" i="7"/>
  <c r="AB28" i="7"/>
  <c r="AB29" i="7"/>
  <c r="AB30" i="7"/>
  <c r="AB31" i="7"/>
  <c r="AB32" i="7"/>
  <c r="AB33" i="7"/>
  <c r="AB34" i="7"/>
  <c r="AB4" i="7"/>
  <c r="F5" i="5"/>
  <c r="F4" i="5"/>
  <c r="F3" i="5"/>
  <c r="C29" i="9" l="1"/>
  <c r="C5" i="5"/>
  <c r="C4" i="5"/>
  <c r="C3" i="5"/>
  <c r="I107" i="1"/>
  <c r="I35" i="7"/>
  <c r="J35" i="7"/>
  <c r="K35" i="7"/>
  <c r="L35" i="7"/>
  <c r="M35" i="7"/>
  <c r="N35" i="7"/>
  <c r="O35" i="7"/>
  <c r="P35" i="7"/>
  <c r="Q35" i="7"/>
  <c r="R35" i="7"/>
  <c r="S35" i="7"/>
  <c r="T35" i="7"/>
  <c r="V35" i="7"/>
  <c r="AA35" i="7"/>
  <c r="Z35" i="7"/>
  <c r="Y35" i="7"/>
  <c r="X35" i="7"/>
  <c r="W35" i="7"/>
  <c r="AD28" i="7"/>
  <c r="AD27" i="7"/>
  <c r="AD26" i="7"/>
  <c r="AD25" i="7"/>
  <c r="AD24" i="7"/>
  <c r="AD23" i="7"/>
  <c r="AD22" i="7"/>
  <c r="AD21" i="7"/>
  <c r="AD20" i="7"/>
  <c r="AD19" i="7"/>
  <c r="AD18" i="7"/>
  <c r="AD17" i="7"/>
  <c r="AD16" i="7"/>
  <c r="AD15" i="7"/>
  <c r="AD12" i="7"/>
  <c r="AD11" i="7"/>
  <c r="AD10" i="7"/>
  <c r="AD9" i="7"/>
  <c r="AD8" i="7"/>
  <c r="AD7" i="7"/>
  <c r="AD6" i="7"/>
  <c r="AD5" i="7"/>
  <c r="AD4" i="7"/>
  <c r="D4" i="5" l="1"/>
  <c r="H4" i="5"/>
  <c r="I4" i="5" s="1"/>
  <c r="G3" i="5"/>
  <c r="H3" i="5"/>
  <c r="I3" i="5" s="1"/>
  <c r="G5" i="5"/>
  <c r="H5" i="5"/>
  <c r="I5" i="5" s="1"/>
  <c r="D3" i="5"/>
  <c r="D5" i="5"/>
  <c r="G4" i="5"/>
</calcChain>
</file>

<file path=xl/sharedStrings.xml><?xml version="1.0" encoding="utf-8"?>
<sst xmlns="http://schemas.openxmlformats.org/spreadsheetml/2006/main" count="3014" uniqueCount="626">
  <si>
    <t>XLRS_cohort_allele_freq</t>
  </si>
  <si>
    <t>HGVSc</t>
  </si>
  <si>
    <t>HGVSp</t>
  </si>
  <si>
    <t>Consequence</t>
  </si>
  <si>
    <t>gnomAD_AF</t>
  </si>
  <si>
    <t>gnomAD_alt</t>
  </si>
  <si>
    <t>gnomAD_ref</t>
  </si>
  <si>
    <t>OR</t>
  </si>
  <si>
    <t>95CI</t>
  </si>
  <si>
    <t>Pvalue</t>
  </si>
  <si>
    <t>HGMD_class</t>
  </si>
  <si>
    <t>HGMD_reported_phenotype</t>
  </si>
  <si>
    <t>HGMD_reference_PMID</t>
  </si>
  <si>
    <t>NM_000330.4:c.1A&gt;T</t>
  </si>
  <si>
    <t>p.Met1Leu</t>
  </si>
  <si>
    <t>start_lost</t>
  </si>
  <si>
    <t>Inf</t>
  </si>
  <si>
    <t>228.75;Inf</t>
  </si>
  <si>
    <t>NA</t>
  </si>
  <si>
    <t>1xPVS+1xPS+2xPM+2xPP: PVS1 (p.Met1 only Methionine in the signal peptide, next Met is a.a. 148), PS4 (Fisher's test), PM2 (absent in gnomAD), PS3&gt;M (functional), PP3 (in silico), PP4 (gene-disease association)</t>
  </si>
  <si>
    <t>Pathogenic</t>
  </si>
  <si>
    <t>DM</t>
  </si>
  <si>
    <t>Retinoschisis, X linked juvenile</t>
  </si>
  <si>
    <t>17031297, 20809529 [Functional characterisation], 28559085 [Additional phenotype]</t>
  </si>
  <si>
    <t>NM_000330.4:c.35T&gt;A</t>
  </si>
  <si>
    <t>p.Leu12His</t>
  </si>
  <si>
    <t>missense_variant</t>
  </si>
  <si>
    <t>103.86;Inf</t>
  </si>
  <si>
    <t>0xPVS+1xPS+2xPM+2xPP: PS4 (Fisher's test), PM2 (absent in gnomAD), PS3&gt;M (functional), PP3 (in silico), PP4 (gene-disease association)</t>
  </si>
  <si>
    <t>Likely Pathogenic</t>
  </si>
  <si>
    <t>9618178, 12417531, 16361673</t>
  </si>
  <si>
    <t>NM_000330.4:c.52+1G&gt;A</t>
  </si>
  <si>
    <t>splice_donor_variant</t>
  </si>
  <si>
    <t>367.69;Inf</t>
  </si>
  <si>
    <t>1xPVS+1xPS+1xPM+1xPP: PVS1 (pLoF), PS4 (Fisher's test), PM2 (absent in gnomAD), PP4 (gene-disease association)</t>
  </si>
  <si>
    <t>not provided</t>
  </si>
  <si>
    <t>NM_000330.4:c.52+1G&gt;T</t>
  </si>
  <si>
    <t>14.12;Inf</t>
  </si>
  <si>
    <t>1xPVS+0xPS+1xPM+1xPP: PVS1 (pLoF), PM2 (absent in gnomAD),  PP4 (gene-disease association)</t>
  </si>
  <si>
    <t>NM_000330.4:c.52+5G&gt;C</t>
  </si>
  <si>
    <t>splice_variant</t>
  </si>
  <si>
    <t>VUS</t>
  </si>
  <si>
    <t>NM_000330.4:c.53-34A&gt;G</t>
  </si>
  <si>
    <t>PS</t>
  </si>
  <si>
    <t>0xPVS+2xPS+2xPM+2xPP: PP1&gt;S (upgraded PP1 segregation), PS4 (Fisher's test), PS3-PM (functional), PM2 (absent in gnomAD), PP3 (in silico), PP4 (gene-disease association)</t>
  </si>
  <si>
    <t>NM_000330.4:c.68C&gt;A</t>
  </si>
  <si>
    <t>p.Ser23Ter</t>
  </si>
  <si>
    <t>stop_gained</t>
  </si>
  <si>
    <t>1xPVS+0xPS+1xPM+1xPP: PVS1 (pLoF), PM2 (absent in gnomAD), PP4 (gene-disease association)</t>
  </si>
  <si>
    <t>NM_000330.4:c.78+5G&gt;A</t>
  </si>
  <si>
    <t>splice_donor_5th_base_variant,intron_variant</t>
  </si>
  <si>
    <t>0xPVS+0xPS+1xPM+1xPP: PM2 (absent in gnomAD), PP4 (gene-disease association)</t>
  </si>
  <si>
    <t>Retinoschisis, X linked</t>
  </si>
  <si>
    <t>19390641 (One patient reported)</t>
  </si>
  <si>
    <t>NM_000330.4:c.96dup</t>
  </si>
  <si>
    <t>p.Trp33LeufsTer53</t>
  </si>
  <si>
    <t>frameshift_variant</t>
  </si>
  <si>
    <t>NM_000330.4:c.97del</t>
  </si>
  <si>
    <t>p.Trp33GlyfsTer93</t>
  </si>
  <si>
    <t>NM_000330.4:c.99G&gt;A</t>
  </si>
  <si>
    <t>p.Trp33Ter</t>
  </si>
  <si>
    <t>NM_000330.4:c.103C&gt;T</t>
  </si>
  <si>
    <t>p.Gln35Ter</t>
  </si>
  <si>
    <t>NM_000330.4:c.120C&gt;A</t>
  </si>
  <si>
    <t>p.Cys40Ter</t>
  </si>
  <si>
    <t>9326935, 28559085</t>
  </si>
  <si>
    <t>NM_000330.4:c.163del</t>
  </si>
  <si>
    <t>p.Thr55ProfsTer71</t>
  </si>
  <si>
    <t>NM_000330.4:c.176G&gt;A</t>
  </si>
  <si>
    <t>p.Cys59Tyr</t>
  </si>
  <si>
    <t>0xPVS+1xPS+1xPM+2xPP:PS4 (Fisher's test), PM2 (absent in gnomAD), PP3 (in silico), PP4 (gene-disease association)</t>
  </si>
  <si>
    <t>22039241, 22245991 [Additional report]</t>
  </si>
  <si>
    <t>NM_000330.4:c.176G&gt;C</t>
  </si>
  <si>
    <t>p.Cys59Ser</t>
  </si>
  <si>
    <r>
      <t xml:space="preserve">0xPVS+1xPS+1xPM+3xPP: </t>
    </r>
    <r>
      <rPr>
        <sz val="12"/>
        <color theme="1"/>
        <rFont val="Calibri"/>
        <family val="2"/>
        <scheme val="minor"/>
      </rPr>
      <t>PS3(multiple functional studies)</t>
    </r>
    <r>
      <rPr>
        <sz val="11"/>
        <color theme="1"/>
        <rFont val="Calibri"/>
        <family val="2"/>
        <scheme val="minor"/>
      </rPr>
      <t>, PM2 (absent in gnomAD), PP3 (in silico), PP4 (gene-disease association), PP(different AA Lpath)</t>
    </r>
  </si>
  <si>
    <t>27995734, 19849666, 17525175, 16361673, 12417531, 9618178</t>
  </si>
  <si>
    <t>NM_000330.4:c.184+1G&gt;C</t>
  </si>
  <si>
    <t>NM_000330.4:c.185_186insT</t>
  </si>
  <si>
    <t>p.Glu62AspfsTer24</t>
  </si>
  <si>
    <t>frameshift_variant,splice_region_variant</t>
  </si>
  <si>
    <t>NM_000330.4:c.187T&gt;C</t>
  </si>
  <si>
    <t>p.Cys63Arg</t>
  </si>
  <si>
    <t>missense_variant,splice_region_variant</t>
  </si>
  <si>
    <r>
      <t>0xPVS+1xPS+1xPM+2xPP:</t>
    </r>
    <r>
      <rPr>
        <sz val="12"/>
        <color theme="1"/>
        <rFont val="Calibri"/>
        <family val="2"/>
        <scheme val="minor"/>
      </rPr>
      <t xml:space="preserve"> PS4 (literature based)</t>
    </r>
    <r>
      <rPr>
        <sz val="11"/>
        <color theme="1"/>
        <rFont val="Calibri"/>
        <family val="2"/>
        <scheme val="minor"/>
      </rPr>
      <t>, PM2 (absent in gnomAD), PP3 (in silico), PP4 (gene-disease association)</t>
    </r>
  </si>
  <si>
    <t>Retinal dystrophy, Retinoschisis, X linked</t>
  </si>
  <si>
    <t>31106028, 33460243, (Two patients reported)</t>
  </si>
  <si>
    <t>NM_000330.4:c.188G&gt;T</t>
  </si>
  <si>
    <t>p.Cys63Phe</t>
  </si>
  <si>
    <t>0xPVS+0xPS+1xPM+3xPP: PM2 (absent in gnomAD), PP3 (in silico), PP4 (gene-disease association), PP(Diff AA Lpath)</t>
  </si>
  <si>
    <t>NM_000330.4:c.203C&gt;G</t>
  </si>
  <si>
    <t>p.Pro68Arg</t>
  </si>
  <si>
    <t>0xPVS+0xPS+1xPM+2xPP: PM2 (absent in gnomAD), PP3 (in silico), PP4 (gene-disease association)</t>
  </si>
  <si>
    <t>30551202 (one patient reported)</t>
  </si>
  <si>
    <t>NM_000330.4:c.208G&gt;A</t>
  </si>
  <si>
    <t>p.Gly70Ser</t>
  </si>
  <si>
    <t>2409.41;Inf</t>
  </si>
  <si>
    <t xml:space="preserve"> 1/32</t>
  </si>
  <si>
    <r>
      <t xml:space="preserve">0xPVS+2xPS+2xPM+2xPP: PP1&gt;S (upgraded PP1 segregation), PS4 (Fisher's test), PS3&gt;M (functional), PP3 (in silico), PP4 (gene-disease association), </t>
    </r>
    <r>
      <rPr>
        <sz val="12"/>
        <color theme="1"/>
        <rFont val="Calibri"/>
        <family val="2"/>
        <scheme val="minor"/>
      </rPr>
      <t>PM1 (mutation hotspot)</t>
    </r>
  </si>
  <si>
    <t>9618178, 12417531 [Functional characterisation], 16361673 [Functional characterisation]</t>
  </si>
  <si>
    <t>NM_000330.4:c.209G&gt;A</t>
  </si>
  <si>
    <t>p.Gly70Asp</t>
  </si>
  <si>
    <r>
      <t xml:space="preserve">0xPVS+1xPS+3xPM+2xPP: PS4 (Fisher's test), PM2 (absent in gnomAD), PM5 (diff AA path), PP3 (in silico), PP4 (gene-disease association), </t>
    </r>
    <r>
      <rPr>
        <sz val="12"/>
        <color theme="1"/>
        <rFont val="Calibri"/>
        <family val="2"/>
        <scheme val="minor"/>
      </rPr>
      <t>PM1 (mutation hotspot)</t>
    </r>
  </si>
  <si>
    <t>NM_000330.4:c.214G&gt;A</t>
  </si>
  <si>
    <t>p.Glu72Lys</t>
  </si>
  <si>
    <t xml:space="preserve"> 1/16</t>
  </si>
  <si>
    <r>
      <t xml:space="preserve">0xPVS+3xPS+2xPM+2xPP: PP1&gt;S (upgraded PP1 segregation), PS2 (de novo in PMID: 19324861), PS4 (Fisher's test), PS3-M (functional), PP3 (in silico), PP4 (gene-disease association), </t>
    </r>
    <r>
      <rPr>
        <sz val="12"/>
        <color theme="1"/>
        <rFont val="Calibri"/>
        <family val="2"/>
        <scheme val="minor"/>
      </rPr>
      <t>PM1 (mutation hotspot)</t>
    </r>
  </si>
  <si>
    <t>Pathogenic/Likely Pathogenic</t>
  </si>
  <si>
    <t>9618178, 20061330 [Additional report], 20809529 [Functional characterisation], 2 more ref.</t>
  </si>
  <si>
    <t>NM_000330.4:c.214G&gt;C</t>
  </si>
  <si>
    <t>p.Glu72Gln</t>
  </si>
  <si>
    <t>11295123, 33460243</t>
  </si>
  <si>
    <t>NM_000330.4:c.216G&gt;C</t>
  </si>
  <si>
    <t>p.Glu72Asp</t>
  </si>
  <si>
    <r>
      <t xml:space="preserve">0xPVS+0xPS+3xPM+2xPP: PM2 (absent in gnomAD), PM5 (diff AA path), PP3 (in silico), PP4 (gene-disease association), </t>
    </r>
    <r>
      <rPr>
        <sz val="12"/>
        <color theme="1"/>
        <rFont val="Calibri"/>
        <family val="2"/>
        <scheme val="minor"/>
      </rPr>
      <t>PM1 (mutation hotspot)</t>
    </r>
  </si>
  <si>
    <t>NM_000330.4:c.219del</t>
  </si>
  <si>
    <t>p.Glu75ArgfsTer51</t>
  </si>
  <si>
    <t>1xPVS+1xPS+1xPM+1xPP: PVS1 (pLoF), PS4 (Fisher's test), PM2 (absent in gnomAD),  PP4 (gene-disease association)</t>
  </si>
  <si>
    <t>NM_000330.4:c.221_237delinsTCCCCTGACCGGGTTAGAGT</t>
  </si>
  <si>
    <t>NM_000330.4:c.227T&gt;A</t>
  </si>
  <si>
    <t>p.Val76Asp</t>
  </si>
  <si>
    <t>28060400 (One patient reported)</t>
  </si>
  <si>
    <t>NM_000330.4:c.247T&gt;C</t>
  </si>
  <si>
    <t>p.Cys83Arg</t>
  </si>
  <si>
    <t>NM_000330.4:c.253_255del</t>
  </si>
  <si>
    <t>p.Asn85del</t>
  </si>
  <si>
    <t>inframe_deletion</t>
  </si>
  <si>
    <t>0xPVS+1xPS+2xPM+1xPP: PS4 (Fisher's test), PM2 (absent in gnomAD), PM4 (protein length changed), PP4 (gene-disease association)</t>
  </si>
  <si>
    <t>Conflicting interpretations of pathogenicity</t>
  </si>
  <si>
    <t>NM_000330.4:c.266A&gt;G</t>
  </si>
  <si>
    <t>p.Tyr89Cys</t>
  </si>
  <si>
    <t>507.88;Inf</t>
  </si>
  <si>
    <t>0xPVS+1xPS+3xPM+2xPP: PS4 (Fisher's test), PM2 (absent in gnomAD), PS3&gt;M (functional), PP3 (in silico), PP4 (gene-disease association), PM1 (mutation hotspot)</t>
  </si>
  <si>
    <t>9618178, 16361673 [Functional characterisation], 20061330 [Additional report], 1 more ref.</t>
  </si>
  <si>
    <t>NM_000330.4:c.272G&gt;T</t>
  </si>
  <si>
    <t>p.Gly91Val</t>
  </si>
  <si>
    <r>
      <t>0xPVS+0xPS+2xPM+2xPP: PM2 (absent in gnomAD), PP3 (in silico), PP4 (gene-disease association)</t>
    </r>
    <r>
      <rPr>
        <sz val="12"/>
        <color theme="1"/>
        <rFont val="Calibri"/>
        <family val="2"/>
        <scheme val="minor"/>
      </rPr>
      <t>, PM1 (mutation hotspot)</t>
    </r>
  </si>
  <si>
    <t>NM_000330.4:c.275G&gt;A</t>
  </si>
  <si>
    <t>p.Trp92Ter</t>
  </si>
  <si>
    <t>1xPVS+1xPS+2xPM+1xPP: PVS1 (pLoF), PS4 (Fisher's test), PM2 (absent in gnomAD), PP4 (gene-disease association), PM1 (mutation hotspot)</t>
  </si>
  <si>
    <t>NM_000330.4:c.276G&gt;C</t>
  </si>
  <si>
    <t>p.Trp92Cys</t>
  </si>
  <si>
    <t>815.45;Inf</t>
  </si>
  <si>
    <t>9760195, 16361673 [Functional characterisation], 20061330 [Additional report], 1 more ref.</t>
  </si>
  <si>
    <t>NM_000330.4:c.286T&gt;C</t>
  </si>
  <si>
    <t>p.Trp96Arg</t>
  </si>
  <si>
    <t>3065.88;Inf</t>
  </si>
  <si>
    <t>1/256</t>
  </si>
  <si>
    <t>0xPVS+2xPS+3xPM+2xPP: PP1&gt;S (upgraded PP1 segregation), PS4 (Fisher's test), PM2 (absent in gnomAD), PS3&gt;M (functional), PP3 (in silico), PP4 (gene-disease association), PM1 (mutation hotspot)</t>
  </si>
  <si>
    <t>9326935, 16361673 [Functional characterisation], 20061330 [Additional report], 2 more ref.</t>
  </si>
  <si>
    <t>NM_000330.4:c.288G&gt;A</t>
  </si>
  <si>
    <t>p.Trp96Ter</t>
  </si>
  <si>
    <t>1xPVS+0xPS+2xPM+1xPP: PVS1 (pLoF), PM2 (absent in gnomAD), PP4 (gene-disease association), PM1 (mutation hotspot)</t>
  </si>
  <si>
    <t>12920343, 28235399 [Additional case report]</t>
  </si>
  <si>
    <t>NM_000330.4:c.288G&gt;C</t>
  </si>
  <si>
    <t>p.Trp96Cys</t>
  </si>
  <si>
    <t>0xPVS+1xPS+4xPM+2xPP: PP1&gt;S (upgraded PP1 segregation), PM2 (absent in gnomAD), PM5 (diff AA path), PS3&gt;M (functional), PP3 (in silico), PP4 (gene-disease association), PM1 (mutation hotspot)</t>
  </si>
  <si>
    <t>20061330, 20809529 [Functional characterisation]</t>
  </si>
  <si>
    <t>NM_000330.4:c.304C&gt;T</t>
  </si>
  <si>
    <t>p.Arg102Trp</t>
  </si>
  <si>
    <t xml:space="preserve"> 1/8</t>
  </si>
  <si>
    <t>PM</t>
  </si>
  <si>
    <t>0xPVS+1xPS+5xPM+2xPP: PS4 (Fisher's test), PP1&gt;M (moderate cosegregation), PM2 (rare in gnomAD), PS2&gt;M (de novo lite, PMID: 19741719), PS3&gt;M (functional), PP3 (in silico), PP4 (gene-disease association), PM1 (mutation hotspot)</t>
  </si>
  <si>
    <t>9326935, 12417531 [Functional characterisation], 16900931 [Additional case report], 10 more ref.</t>
  </si>
  <si>
    <t>NM_000330.4:c.305G&gt;A</t>
  </si>
  <si>
    <t>p.Arg102Gln</t>
  </si>
  <si>
    <t xml:space="preserve"> 1/4</t>
  </si>
  <si>
    <t>PP</t>
  </si>
  <si>
    <t>0xPVS+1xPS+3xPM+3xPP: PS4 (Fisher's test), PM2 (rare in gnomAD), PM5 (diff AA path), PP1 (supporting cosegregation), PP3 (in silico), PP4 (gene-disease association), PM1 (mutation hotspot)</t>
  </si>
  <si>
    <t>9618178, 17304551 [Additional case report], 20061330 [Additional report]</t>
  </si>
  <si>
    <t>NM_000330.4:c.306_307insGCT</t>
  </si>
  <si>
    <t>p.Arg102_Leu103insAla</t>
  </si>
  <si>
    <t>inframe_insertion</t>
  </si>
  <si>
    <r>
      <t xml:space="preserve">0xPVS+0xPS+3xPM+1xPP: PM2 (rare in gnomAD), PM4 (Protein length changed), PP4 (gene-disease association), </t>
    </r>
    <r>
      <rPr>
        <sz val="12"/>
        <color theme="1"/>
        <rFont val="Calibri"/>
        <family val="2"/>
        <scheme val="minor"/>
      </rPr>
      <t>PM1 (mutation hotspot)</t>
    </r>
  </si>
  <si>
    <t>NM_000330.4:c.307_308delinsAA</t>
  </si>
  <si>
    <t>p.Leu103Asn</t>
  </si>
  <si>
    <r>
      <t xml:space="preserve">0xPVS+0xPS+2xPM+1xPP: PM2 (rare in gnomAD), PP4 (gene-disease association), PP3 (in silico), </t>
    </r>
    <r>
      <rPr>
        <sz val="12"/>
        <color theme="1"/>
        <rFont val="Calibri"/>
        <family val="2"/>
        <scheme val="minor"/>
      </rPr>
      <t>PM1 (mutation hotspot)</t>
    </r>
  </si>
  <si>
    <t>p.Gly107ArgfsTer14</t>
  </si>
  <si>
    <t>NM_000330.4:c.325G&gt;C</t>
  </si>
  <si>
    <t>p.Gly109Arg</t>
  </si>
  <si>
    <t>125.2;7214.49</t>
  </si>
  <si>
    <t>0xPVS+1xPS+3xPM+2xPP: PS4 (Fisher's test), PM2 (rare in gnomAD), PM1 (mutation hotspot), PS3&gt;M (functional), PP3 (in silico), PP4 (gene-disease association)</t>
  </si>
  <si>
    <t>9326935, 12417531 [Functional characterisation], 16361673 [Functional characterisation], 2 more ref.</t>
  </si>
  <si>
    <t>NM_000330.4:c.325_326+21del</t>
  </si>
  <si>
    <t>splice_donor_variant,splice_donor_5th_base_variant,coding_sequence_variant,intron_variant</t>
  </si>
  <si>
    <t>NM_000330.4:c.325G&gt;T</t>
  </si>
  <si>
    <t>p.Gly109Trp</t>
  </si>
  <si>
    <t>0xPVS+0xPS+3xPM+2xPP: PM2 (absent in gnomAD), PP3 (in silico), PP4 (gene-disease association), PM5 (diff AA path), PM1 (mutation hotspot)</t>
  </si>
  <si>
    <t>NM_000330.4:c.326+1G&gt;A</t>
  </si>
  <si>
    <t>1xPVS+1xPS+1xPM+2xPP: PVS1 (pLoF), PS4 (Fisher's test), PM2 (absent in gnomAD), PP4 (gene-disease association)</t>
  </si>
  <si>
    <t>NM_000330.4:c.327-6C&gt;A</t>
  </si>
  <si>
    <t>splice_polypyrimidine_tract_variant,splice_region_variant,intron_variant</t>
  </si>
  <si>
    <t>0xPVS+0xPS+1xPM+2xPP: PM2 (absent in gnomAD), PP4 (gene-disease association), PP3 (in silico)</t>
  </si>
  <si>
    <t>NM_000330.4:c.328T&gt;C</t>
  </si>
  <si>
    <t>p.Cys110Arg</t>
  </si>
  <si>
    <t>0xPVS+0xPS+1xPM+3xPP: PM2 (absent in gnomAD), PP3 (in silico), PP4 (gene-disease association), PM5&gt;P (diff AA likely path)</t>
  </si>
  <si>
    <t>NM_000330.4:c.329G&gt;A</t>
  </si>
  <si>
    <t>p.Cys110Tyr</t>
  </si>
  <si>
    <t>0xPVS+0xPS+2xPM+2xPP: PM2 (absent in gnomAD), PS3&gt;M (functional), PP3 (in silico), PP4 (gene-disease association)</t>
  </si>
  <si>
    <t>NM_000330.4:c.330T&gt;C</t>
  </si>
  <si>
    <t>p.Cys110=</t>
  </si>
  <si>
    <t>synonymous_variant</t>
  </si>
  <si>
    <t>0.03;0.78</t>
  </si>
  <si>
    <t>1xBA+0xBS+1xBP: BA1 (&gt;0.05), BP4 (in silico)</t>
  </si>
  <si>
    <t>Benign</t>
  </si>
  <si>
    <t>NM_000330.4:c.337C&gt;T</t>
  </si>
  <si>
    <t>p.Leu113Phe</t>
  </si>
  <si>
    <t>NM_000330.4:c.354delCinsGGTGTGCCTGGCTCTCCA</t>
  </si>
  <si>
    <t>p.Asp118GlufsTer14</t>
  </si>
  <si>
    <t>NM_000330.4:c.380T&gt;C</t>
  </si>
  <si>
    <t>p.Leu127Pro</t>
  </si>
  <si>
    <t>0xPVS+1xPS+1xPM+2xPP: PS4 (Fisher's test), PM2 (absent in gnomAD), PP3 (in silico), PP4 (gene-disease association)</t>
  </si>
  <si>
    <t>9618178, 20061330 [Additional report]</t>
  </si>
  <si>
    <t>NM_000330.4:c.390del</t>
  </si>
  <si>
    <t>p.Val132Ter</t>
  </si>
  <si>
    <t>NM_000330.4:c.407T&gt;C</t>
  </si>
  <si>
    <t>p.Ile136Thr</t>
  </si>
  <si>
    <t>9618178 (One patient reported)</t>
  </si>
  <si>
    <t>NM_000330.4:c.416del</t>
  </si>
  <si>
    <t>p.Gln139ArgfsTer10</t>
  </si>
  <si>
    <t>NM_000330.4:c.418G&gt;A</t>
  </si>
  <si>
    <t>p.Gly140Arg</t>
  </si>
  <si>
    <r>
      <t xml:space="preserve">0xPVS+1xPS+2xPM+2xPP: </t>
    </r>
    <r>
      <rPr>
        <sz val="12"/>
        <color theme="1"/>
        <rFont val="Calibri"/>
        <family val="2"/>
        <scheme val="minor"/>
      </rPr>
      <t>PS4 (literature based</t>
    </r>
    <r>
      <rPr>
        <sz val="11"/>
        <color theme="1"/>
        <rFont val="Calibri"/>
        <family val="2"/>
        <scheme val="minor"/>
      </rPr>
      <t>), PM2 (absent in gnomAD), PP3 (in silico), PP4 (gene-disease association),PP1-M (see PMID 19093009)</t>
    </r>
  </si>
  <si>
    <t>9618178, 31456290, 19093009 (3 patients from 2 families reported)</t>
  </si>
  <si>
    <t>NM_000330.4:c.419G&gt;A</t>
  </si>
  <si>
    <t>p.Gly140Glu</t>
  </si>
  <si>
    <t>0xPVS+1xPS+2xPM+2xPP: PS4 (Fisher's test), PM2 (absent in gnomAD), PM5 (diff AA Path), PP3 (in silico), PP4 (gene-disease association)</t>
  </si>
  <si>
    <t>NM_000330.4:c.421C&gt;T</t>
  </si>
  <si>
    <t>p.Arg141Cys</t>
  </si>
  <si>
    <t>0xPVS+1xPS+1xPM+4xPP: PS4 (Fisher's test), PM2 (absent in gnomAD), PM5-PP (diff AA Lpath), PP1 (supporting segregation), PP3 (in silico), PP4 (gene-disease association)</t>
  </si>
  <si>
    <t>9618178, 20061330 [Additional report], 28559085 [Additional phenotype],</t>
  </si>
  <si>
    <t>NM_000330.4:c.422G&gt;A</t>
  </si>
  <si>
    <t>p.Arg141His</t>
  </si>
  <si>
    <t>665.56;Inf</t>
  </si>
  <si>
    <t>9618178, 16361673 [Functional characterisation], 17525175 [Functional characterisation], 4 more ref.</t>
  </si>
  <si>
    <t>NM_000330.4:c.424T&gt;C</t>
  </si>
  <si>
    <t>p.Cys142Arg</t>
  </si>
  <si>
    <t>0xPVS+1xPS+1xPM+3xPP: PS4 (Fisher's test), PM2 (absent in gnomAD), PP3 (in silico), PP4 (gene-disease association), PM5-PP (diff AA Lpath, p.C142W reported de novo in PMID: 19390641)</t>
  </si>
  <si>
    <t>NM_000330.4:c.436G&gt;A</t>
  </si>
  <si>
    <t>p.Glu146Lys</t>
  </si>
  <si>
    <r>
      <t xml:space="preserve">0xPVS+1xPS+1xPM+2xPP:  </t>
    </r>
    <r>
      <rPr>
        <sz val="12"/>
        <color theme="1"/>
        <rFont val="Calibri"/>
        <family val="2"/>
        <scheme val="minor"/>
      </rPr>
      <t>PS4 (literature based</t>
    </r>
    <r>
      <rPr>
        <sz val="11"/>
        <color theme="1"/>
        <rFont val="Calibri"/>
        <family val="2"/>
        <scheme val="minor"/>
      </rPr>
      <t>), PM2 (absent in gnomAD), PP3 (in silico), PP4 (gene-disease association)</t>
    </r>
  </si>
  <si>
    <t>9618178, 33460243 , (Two patients reported)</t>
  </si>
  <si>
    <t>NM_000330.4:c.437del</t>
  </si>
  <si>
    <t>p.Glu146GlyfsTer3</t>
  </si>
  <si>
    <t>NM_000330.4:c.441G&gt;A</t>
  </si>
  <si>
    <t>p.Trp147Ter</t>
  </si>
  <si>
    <t>NM_000330.4:c.452A&gt;C</t>
  </si>
  <si>
    <t>p.Tyr151Ser</t>
  </si>
  <si>
    <t>NM_000330.4:c.456del</t>
  </si>
  <si>
    <t>p.Ser152ArgfsTer10</t>
  </si>
  <si>
    <t>NM_000330.4:c.461A&gt;G</t>
  </si>
  <si>
    <t>p.Gln154Arg</t>
  </si>
  <si>
    <r>
      <t>0xPVS+1xPS+1xPM+2xPP:</t>
    </r>
    <r>
      <rPr>
        <sz val="12"/>
        <color theme="1"/>
        <rFont val="Calibri"/>
        <family val="2"/>
        <scheme val="minor"/>
      </rPr>
      <t xml:space="preserve"> PS4 (literature based),</t>
    </r>
    <r>
      <rPr>
        <sz val="11"/>
        <color theme="1"/>
        <rFont val="Calibri"/>
        <family val="2"/>
        <scheme val="minor"/>
      </rPr>
      <t xml:space="preserve"> PM2 (absent in gnomAD), PP3 (in silico), PP4 (gene-disease association)</t>
    </r>
  </si>
  <si>
    <t>16521243,  21836411, 32124668 , (Three patients reported)</t>
  </si>
  <si>
    <t>NM_000330.4:c.464A&gt;G</t>
  </si>
  <si>
    <t>p.Tyr155Cys</t>
  </si>
  <si>
    <t>NM_000330.4:c.479_480del</t>
  </si>
  <si>
    <t>p.Arg160ProfsTer103</t>
  </si>
  <si>
    <t>NM_000330.4:c.498C&gt;A</t>
  </si>
  <si>
    <t>p.Tyr166Ter</t>
  </si>
  <si>
    <t>NM_000330.4:c.511G&gt;A</t>
  </si>
  <si>
    <t>p.Gly171Arg</t>
  </si>
  <si>
    <t>NM_000330.4:c.520del</t>
  </si>
  <si>
    <t>p.Arg174GlyfsTer63</t>
  </si>
  <si>
    <t>NM_000330.4:c.522+1G&gt;A</t>
  </si>
  <si>
    <t>NM_000330.4:c.522+2dupT</t>
  </si>
  <si>
    <t>NM_000330.4:c.523-1G&gt;C</t>
  </si>
  <si>
    <t>splice_acceptor_variant</t>
  </si>
  <si>
    <t>NM_000330.4:c.535A&gt;G</t>
  </si>
  <si>
    <t>p.Asn179Asp</t>
  </si>
  <si>
    <t>NM_000330.4:c.574C&gt;T</t>
  </si>
  <si>
    <t>p.Pro192Ser</t>
  </si>
  <si>
    <t>1230.11;Inf</t>
  </si>
  <si>
    <t>1/128</t>
  </si>
  <si>
    <t>0xPVS+2xPS+3xPM+2xPP: PS4 (Fisher's test), PP1&gt;S (upgraded PP1 segregation), PM2 (absent in gnomAD), PS3&gt;M (functional), PP3 (in silico), PP4 (gene-disease association), PM1 (mutation hotspot)</t>
  </si>
  <si>
    <t>9326935, 20061330 [Additional report], 20809529 [Functional characterisation], 3 more ref.</t>
  </si>
  <si>
    <t>NM_000330.4:c.575C&gt;A</t>
  </si>
  <si>
    <t>p.Pro192His</t>
  </si>
  <si>
    <t>0xPVS+0xPS+3xPM+2xPP: PM2 (absent in gnomAD), PM5 (diff AA path), PP3 (in silico), PP4 (gene-disease association), PM1 (mutation hotspot)</t>
  </si>
  <si>
    <t>DM?</t>
  </si>
  <si>
    <t>Retinitis Pigmentosa</t>
  </si>
  <si>
    <t>NM_000330.4:c.577C&gt;T</t>
  </si>
  <si>
    <t>p.Pro193Ser</t>
  </si>
  <si>
    <r>
      <t>0xPVS+0xPS+2xPM+2xPP: PM2 (absent in gnomAD), PP3 (in silico), PP4 (gene-disease association),</t>
    </r>
    <r>
      <rPr>
        <sz val="12"/>
        <color theme="1"/>
        <rFont val="Calibri"/>
        <family val="2"/>
        <scheme val="minor"/>
      </rPr>
      <t xml:space="preserve"> PM1 (mutation hotspot)</t>
    </r>
  </si>
  <si>
    <t>Duval (1999) Hum MutatÂ 13Â 259</t>
  </si>
  <si>
    <t>NM_000330.4:c.578C&gt;T</t>
  </si>
  <si>
    <t>p.Pro193Leu</t>
  </si>
  <si>
    <t>NM_000330.4:c.579dup</t>
  </si>
  <si>
    <t>p.Ile194HisfsTer70</t>
  </si>
  <si>
    <t>NM_000330.4:c.589C&gt;T</t>
  </si>
  <si>
    <t>p.Arg197Cys</t>
  </si>
  <si>
    <t>0xPVS+1xPS+3xPM+2xPP: PS4 (Fisher's test), PM1 (mutation hotspot), PM2 (absent in gnomAD), PM5 (diff AA path), PP3 (in silico), PP4 (gene-disease association)</t>
  </si>
  <si>
    <t>9618178, 25799783 [Additional case report], 27932860 [Additional case report], 2 more ref.</t>
  </si>
  <si>
    <t>NM_000330.4:c.590G&gt;A</t>
  </si>
  <si>
    <t>p.Arg197His</t>
  </si>
  <si>
    <t>0xPVS+1xPS+3xPM+2xPP: PS4 (Fisher's test), PS3&gt;M (functional), PM1 (mutation hotspot), PM2 (rare in gnomAD), PP3 (in silico), PP4 (gene-disease association)</t>
  </si>
  <si>
    <t>9618178, 23847049 [Additional report], 27246168 [Additional case report], 2 more ref.</t>
  </si>
  <si>
    <t>NM_000330.4:c.593_594insTCATCCGCC</t>
  </si>
  <si>
    <t>p.Phe198_Ile199insHisProPro</t>
  </si>
  <si>
    <r>
      <t xml:space="preserve">0xPVS+0xPS+3xPM+1xPP: </t>
    </r>
    <r>
      <rPr>
        <sz val="12"/>
        <color theme="1"/>
        <rFont val="Calibri"/>
        <family val="2"/>
        <scheme val="minor"/>
      </rPr>
      <t xml:space="preserve"> PM1 (mutation hotspot)</t>
    </r>
    <r>
      <rPr>
        <sz val="11"/>
        <color theme="1"/>
        <rFont val="Calibri"/>
        <family val="2"/>
        <scheme val="minor"/>
      </rPr>
      <t>, PM2 (absent in gnomAD), PM4 (protein length changed), PP4 (gene-disease association)</t>
    </r>
  </si>
  <si>
    <t>NM_000330.4:c.593_594insTCATCCGCCTCATCCCGCT</t>
  </si>
  <si>
    <t>p.Ile199HisfsTer71</t>
  </si>
  <si>
    <t>1xPVS+0xPS+2xPM+1xPP: PVS1 (pLoF), PM1 (mutation hotspot), PM2 (absent in gnomAD), PP4 (gene-disease association)</t>
  </si>
  <si>
    <t>NM_000330.4:c.596T&gt;C</t>
  </si>
  <si>
    <t>p.Ile199Thr</t>
  </si>
  <si>
    <r>
      <t xml:space="preserve">0xPVS+1xPS+2xPM+2xPP: PS4 (Fisher's test), </t>
    </r>
    <r>
      <rPr>
        <sz val="12"/>
        <color theme="1"/>
        <rFont val="Calibri"/>
        <family val="2"/>
        <scheme val="minor"/>
      </rPr>
      <t>PM1 (mutation hotspot)</t>
    </r>
    <r>
      <rPr>
        <sz val="11"/>
        <color theme="1"/>
        <rFont val="Calibri"/>
        <family val="2"/>
        <scheme val="minor"/>
      </rPr>
      <t>, PM2 (absent in gnomAD), PP3 (in silico), PP4 (gene-disease association)</t>
    </r>
  </si>
  <si>
    <t>NM_000330.4:c.598C&gt;T</t>
  </si>
  <si>
    <t>p.Arg200Cys</t>
  </si>
  <si>
    <t>1838.3;Inf</t>
  </si>
  <si>
    <t>0xPVS+2xPS+4xPM+2xPP: PS4 (Fisher's test), PP1&gt;S (upgraded PP1 segregation), PM1 (mutation hotspot), PM2 (absent in gnomAD), PM6 (de novo lite), PS3&gt;M (functional), PP3 (in silico), PP4 (gene-disease association)</t>
  </si>
  <si>
    <t>NM_000330.4:c.599G&gt;A</t>
  </si>
  <si>
    <t>p.Arg200His</t>
  </si>
  <si>
    <t>9618178, 30652005 [Additional report]</t>
  </si>
  <si>
    <t>NM_000330.4:c.608C&gt;T</t>
  </si>
  <si>
    <t>p.Pro203Leu</t>
  </si>
  <si>
    <t>0xPVS+3xPS+1xPM+3xPP: PS2 (de novo, PMID: 10636740, 19324861), PS4 (Fisher's test), PP1&gt;S (upgraded PP1 segregation, PMID: 10636740, 16167295, 18541843, 26356828), PM1 (mutation hotspot), PM2 (absent in gnomAD),  PP3 (in silico), PP4 (gene-disease association), PM5&gt;P (diff AA likely path)</t>
  </si>
  <si>
    <t>9618178, 20061330 [Additional report], 26356828 [Additional case report]</t>
  </si>
  <si>
    <t>NM_000330.4:c.625C&gt;T</t>
  </si>
  <si>
    <t>p.Arg209Cys</t>
  </si>
  <si>
    <r>
      <t>0xPVS+1xPS+2xPM+2xPP: PS4 (Fisher's test),</t>
    </r>
    <r>
      <rPr>
        <sz val="12"/>
        <color theme="1"/>
        <rFont val="Calibri"/>
        <family val="2"/>
        <scheme val="minor"/>
      </rPr>
      <t xml:space="preserve"> PM1 (mutation hotspot)</t>
    </r>
    <r>
      <rPr>
        <sz val="11"/>
        <color theme="1"/>
        <rFont val="Calibri"/>
        <family val="2"/>
        <scheme val="minor"/>
      </rPr>
      <t>, PM2 (absent in gnomAD), PP3 (in silico), PP4 (gene-disease association)</t>
    </r>
  </si>
  <si>
    <t>9618178, 20061330 [Additional report], 30652005 [Additional report]</t>
  </si>
  <si>
    <t>NM_000330.4:c.626G&gt;A</t>
  </si>
  <si>
    <t>p.Arg209His</t>
  </si>
  <si>
    <t>0xPVS+1xPS+3xPM+2xPP: PS4 (Fisher's test),  PM1 (mutation hotspot), PM2 (absent in gnomAD), PP3 (in silico), PP4 (gene-disease association), PM5 (diff AA path)</t>
  </si>
  <si>
    <t>9326935, 16361673 [Functional characterisation], 233568735 [Additional case report]</t>
  </si>
  <si>
    <t>NM_000330.4:c.626G&gt;C</t>
  </si>
  <si>
    <t>p.Arg209Pro</t>
  </si>
  <si>
    <t>0xPVS+0xPS+3xPM+2xPP:  PM1 (mutation hotspot), PM2 (absent in gnomAD), PM5 (diff AA path), PP3 (in silico), PP4 (gene-disease association)</t>
  </si>
  <si>
    <t>NM_000330.4:c.628delA</t>
  </si>
  <si>
    <t>p.Ile210LeufsTer27</t>
  </si>
  <si>
    <t>1xPVS+0xPS+1xPM+1xPP: PVS1 (pLoF), PM1 (mutation hotspot), PM2 (absent in gnomAD), PP4 (gene-disease association)</t>
  </si>
  <si>
    <t>NM_000330.4:c.631_632delinsTT</t>
  </si>
  <si>
    <t>p.Ala211Phe</t>
  </si>
  <si>
    <r>
      <t xml:space="preserve">0xPVS+0xPS+2xPM+2xPP:  </t>
    </r>
    <r>
      <rPr>
        <sz val="12"/>
        <color theme="1"/>
        <rFont val="Calibri"/>
        <family val="2"/>
        <scheme val="minor"/>
      </rPr>
      <t>PM1 (mutation hotspot)</t>
    </r>
    <r>
      <rPr>
        <sz val="11"/>
        <color theme="1"/>
        <rFont val="Calibri"/>
        <family val="2"/>
        <scheme val="minor"/>
      </rPr>
      <t>, PM2 (absent in gnomAD), PP3 (in silico), PP4 (gene-disease association)</t>
    </r>
  </si>
  <si>
    <t>NM_000330.4:c.631G&gt;A</t>
  </si>
  <si>
    <t>p.Ala211Thr</t>
  </si>
  <si>
    <t>NM_000330.4:c.632C&gt;T</t>
  </si>
  <si>
    <t>p.Ala211Val</t>
  </si>
  <si>
    <t>NM_000330.4:c.637C&gt;T</t>
  </si>
  <si>
    <t>p.Arg213Trp</t>
  </si>
  <si>
    <t>9618178, 12417531 [Functional characterisation], 16361673 [Functional characterisation], 4 more ref.</t>
  </si>
  <si>
    <t>NM_000330.4:c.638G&gt;A</t>
  </si>
  <si>
    <t>p.Arg213Gln</t>
  </si>
  <si>
    <t>0xPVS+1xPS+3xPM+2xPP: PS4 (Fisher's test),  PM1 (mutation hotspot), PM2 (absent in gnomAD), PM5 (diff AA path), PP3 (in silico), PP4 (gene-disease association)</t>
  </si>
  <si>
    <t>9760195, 30652005 [Additional report]</t>
  </si>
  <si>
    <t>NM_000330.4:c.639delG</t>
  </si>
  <si>
    <t>p.Met214TrpfsTer23</t>
  </si>
  <si>
    <t>NM_000330.4:c.655T&gt;C</t>
  </si>
  <si>
    <t>p.Cys219Arg</t>
  </si>
  <si>
    <t>0xPVS+0xPS+2xPM+2xPP: PM2 (absent in gnomAD), PP3 (in silico), PP4 (gene-disease association), PM6 (de novo without maternity confirmation, PMID: 9618178)</t>
  </si>
  <si>
    <t>NM_000330.4:c.657C&gt;G</t>
  </si>
  <si>
    <t>p.Cys219Trp</t>
  </si>
  <si>
    <t>0xPVS+0xPS+1xPM+3xPP: PM2 (absent in gnomAD), PP3 (in silico), PP4 (gene-disease association), PM5-PP(Different AA Lpath)</t>
  </si>
  <si>
    <t>20061330 (One patient reported)</t>
  </si>
  <si>
    <t>NM_000330.4:c.667T&gt;C</t>
  </si>
  <si>
    <t>p.Cys223Arg</t>
  </si>
  <si>
    <t>0xPVS+0xPS+2xPM+3xPP: PM2 (absent in gnomAD), PP3 (in silico), PP4 (gene-disease association), PM5&gt;P (diff AA likely path), PS3-M(functional)</t>
  </si>
  <si>
    <t>NM_000330.4:c.668G&gt;A</t>
  </si>
  <si>
    <t>p.Cys223Tyr</t>
  </si>
  <si>
    <t>c.(53-?_78+?)del</t>
  </si>
  <si>
    <t>Large Del (exon 2)</t>
  </si>
  <si>
    <t>PVS1, PS4, PM2, PP4</t>
  </si>
  <si>
    <t>c.(1-?_52+?)del</t>
  </si>
  <si>
    <t>Large Del (exon 1)</t>
  </si>
  <si>
    <t>c.(185-?_522+?)del</t>
  </si>
  <si>
    <t>Large Del (exon 4-5)</t>
  </si>
  <si>
    <t>PVS1, PM2, PP4</t>
  </si>
  <si>
    <t>Exon 2 Deletion</t>
  </si>
  <si>
    <t>Marker</t>
  </si>
  <si>
    <t>Rutgers v3 Map Position (cM)</t>
  </si>
  <si>
    <t>Heterozygosity (Rutgers v3)</t>
  </si>
  <si>
    <t>Allele Frequency (gnomAD v2.1.1)</t>
  </si>
  <si>
    <t>Forward Primer</t>
  </si>
  <si>
    <t>Reverse Primer</t>
  </si>
  <si>
    <t>SNP1</t>
  </si>
  <si>
    <t>rs4825342</t>
  </si>
  <si>
    <t>-</t>
  </si>
  <si>
    <t xml:space="preserve">GGCAGTCTGAGCTTGTTCCT </t>
  </si>
  <si>
    <t>ACATCCTGCCTTTGACTGCT</t>
  </si>
  <si>
    <t>STR1</t>
  </si>
  <si>
    <t>DXS8019</t>
  </si>
  <si>
    <t>17741821 - 17741979</t>
  </si>
  <si>
    <t>TGTAAAACGACGGCCAGTTTCATTAAAAGCCGTCTTTG</t>
  </si>
  <si>
    <t>TGTTGAGTTTCCTCACAGC</t>
  </si>
  <si>
    <t>SNP2</t>
  </si>
  <si>
    <t>rs4825261</t>
  </si>
  <si>
    <t xml:space="preserve">AGCCCCAATTTTAATGCTGA </t>
  </si>
  <si>
    <t>CCATTTGGCATTTCTTCCAG</t>
  </si>
  <si>
    <t>SNP3</t>
  </si>
  <si>
    <t>rs17247222</t>
  </si>
  <si>
    <t xml:space="preserve">TCTCCATTTCCACACCCCTA </t>
  </si>
  <si>
    <t>GGAGGCAAGAGACAGTCTGG</t>
  </si>
  <si>
    <t>STR2</t>
  </si>
  <si>
    <t>DXS999</t>
  </si>
  <si>
    <t>18835096 - 18835363</t>
  </si>
  <si>
    <t>TGTAAAACGACGGCCAGTGCTAACAACCTAGACTTCAACC</t>
  </si>
  <si>
    <t>CAGTTTCACAATCTCTGCC</t>
  </si>
  <si>
    <t>SNP4</t>
  </si>
  <si>
    <t>rs5909257</t>
  </si>
  <si>
    <t xml:space="preserve">CGGCCAAAAATGGGATTAT </t>
  </si>
  <si>
    <t>GTCTTGATCTGGGTGCTGGT</t>
  </si>
  <si>
    <t>STR3</t>
  </si>
  <si>
    <t>DXS7161</t>
  </si>
  <si>
    <t>19054560 - 19054800</t>
  </si>
  <si>
    <t>TGTAAAACGACGGCCAGTGACCATTATATNCGACTAACTTTTA</t>
  </si>
  <si>
    <t>AGCTTTGGTGCAGTTTTTG</t>
  </si>
  <si>
    <t>Name</t>
  </si>
  <si>
    <t>Range</t>
  </si>
  <si>
    <t>Relative Risk (XLRS/gnomAD)</t>
  </si>
  <si>
    <t>Hotspot 1</t>
  </si>
  <si>
    <t>a.a. 70-72</t>
  </si>
  <si>
    <t>a.a. 89-109</t>
  </si>
  <si>
    <t>Hotspot 3</t>
  </si>
  <si>
    <t>a.a. 192-213</t>
  </si>
  <si>
    <t>Haplotype</t>
  </si>
  <si>
    <t>c.286T&gt;C</t>
  </si>
  <si>
    <t>c.520delC</t>
  </si>
  <si>
    <t>c.208G&gt;A</t>
  </si>
  <si>
    <t>c.637C&gt;T</t>
  </si>
  <si>
    <t>c.596T&gt;C</t>
  </si>
  <si>
    <t xml:space="preserve">c.574C&gt;T </t>
  </si>
  <si>
    <t>c.209G&gt;A</t>
  </si>
  <si>
    <t>c.266A&gt;G</t>
  </si>
  <si>
    <t xml:space="preserve">c.214G&gt;A </t>
  </si>
  <si>
    <t>c.421C&gt;T</t>
  </si>
  <si>
    <t xml:space="preserve">c.304C&gt;T </t>
  </si>
  <si>
    <t>c.276G&gt;C</t>
  </si>
  <si>
    <t>c.305G&gt;A</t>
  </si>
  <si>
    <t>c.422G&gt;A</t>
  </si>
  <si>
    <t>c.590G&gt;A</t>
  </si>
  <si>
    <t>c.598C&gt;T</t>
  </si>
  <si>
    <t>c.608C&gt;T</t>
  </si>
  <si>
    <t>c.626G&gt;A</t>
  </si>
  <si>
    <t>Haplotype Total</t>
  </si>
  <si>
    <t>%</t>
  </si>
  <si>
    <t>34.56 cM</t>
  </si>
  <si>
    <t>34.75 cM</t>
  </si>
  <si>
    <t>35.81 cM</t>
  </si>
  <si>
    <t>35.96 cM</t>
  </si>
  <si>
    <t>36.18 cM</t>
  </si>
  <si>
    <t>36.25 cM</t>
  </si>
  <si>
    <t>36.51 cM</t>
  </si>
  <si>
    <t>p.Arg174Glyfs*63</t>
  </si>
  <si>
    <t>Trp92Cys</t>
  </si>
  <si>
    <t>Hap1</t>
  </si>
  <si>
    <t>A</t>
  </si>
  <si>
    <t>C</t>
  </si>
  <si>
    <t>T</t>
  </si>
  <si>
    <t>Hap2</t>
  </si>
  <si>
    <t>Hap3</t>
  </si>
  <si>
    <t>Hap4</t>
  </si>
  <si>
    <t>G</t>
  </si>
  <si>
    <t>Hap5</t>
  </si>
  <si>
    <t>Hap6</t>
  </si>
  <si>
    <t>Hap7</t>
  </si>
  <si>
    <t>Hap8</t>
  </si>
  <si>
    <t>Hap9</t>
  </si>
  <si>
    <t>Hap10</t>
  </si>
  <si>
    <t>Hap11</t>
  </si>
  <si>
    <t>Hap12</t>
  </si>
  <si>
    <t>Hap13</t>
  </si>
  <si>
    <t>Hap14</t>
  </si>
  <si>
    <t>Hap15</t>
  </si>
  <si>
    <t>Hap16</t>
  </si>
  <si>
    <t>Hap17</t>
  </si>
  <si>
    <t>Hap18</t>
  </si>
  <si>
    <t>Hap19</t>
  </si>
  <si>
    <t>Hap20</t>
  </si>
  <si>
    <t>Hap21</t>
  </si>
  <si>
    <t>Hap22</t>
  </si>
  <si>
    <t>Hap23</t>
  </si>
  <si>
    <t>Hap24</t>
  </si>
  <si>
    <t>Hap25</t>
  </si>
  <si>
    <t>Hap26</t>
  </si>
  <si>
    <t>Hap27</t>
  </si>
  <si>
    <t>Hap28</t>
  </si>
  <si>
    <t>Hap29</t>
  </si>
  <si>
    <t>Hap30</t>
  </si>
  <si>
    <t xml:space="preserve"> A</t>
  </si>
  <si>
    <t>Unique Haplotypes</t>
  </si>
  <si>
    <t>Shared Haplotype Fraction</t>
  </si>
  <si>
    <t>c.304C&gt;T</t>
  </si>
  <si>
    <t>c.574C&gt;T</t>
  </si>
  <si>
    <t>Large Del (exon 1-4)</t>
  </si>
  <si>
    <t>c.(1-?_326+?)del</t>
  </si>
  <si>
    <t>XLRS_alt</t>
  </si>
  <si>
    <t>XLRS_ref</t>
  </si>
  <si>
    <t>p.Gly74_Asp79delinsValProTer</t>
  </si>
  <si>
    <t>RS1 Variant Tested Total</t>
  </si>
  <si>
    <t>2409.41;4.5E+15</t>
  </si>
  <si>
    <t>1277.73;4.5E+15</t>
  </si>
  <si>
    <t>1277.77;4.5E+15</t>
  </si>
  <si>
    <t>220.9;4.5E+15</t>
  </si>
  <si>
    <t xml:space="preserve"> 1/128</t>
  </si>
  <si>
    <t>180.40;Inf</t>
  </si>
  <si>
    <t>32.22;Inf</t>
  </si>
  <si>
    <t>1.25;Inf</t>
  </si>
  <si>
    <t xml:space="preserve"> 1/512</t>
  </si>
  <si>
    <t>0xPVS+2xPS+2xPM+2xPP: PS4 (Fisher's test), PP1&gt;S (upgraded co segregation - PMID: 9618178),  PM1 (mutation hotspot), PM2 (absent in gnomAD),  PP3 (in silico), PP4 (phenotype)</t>
  </si>
  <si>
    <t>No_of_ proband</t>
  </si>
  <si>
    <t>0xPVS+1xPS+1xPM+1xPP+ 1xBP: PS4 (Fisher's test), PM2 (absent in gnomAD),  PP4 (gene-disease association),  PP3 (in silico), BP2 (In-cis with p.Leu12His)</t>
  </si>
  <si>
    <t>gnomAD all populations</t>
  </si>
  <si>
    <t>gnomAD Population</t>
  </si>
  <si>
    <t>Source</t>
  </si>
  <si>
    <t>ClinVar classification</t>
  </si>
  <si>
    <t>ACMG classification</t>
  </si>
  <si>
    <t>ACMG criteria</t>
  </si>
  <si>
    <t>Sex</t>
  </si>
  <si>
    <t>Hmz</t>
  </si>
  <si>
    <t>Hemi</t>
  </si>
  <si>
    <t>AF</t>
  </si>
  <si>
    <t>Population</t>
  </si>
  <si>
    <t>AC</t>
  </si>
  <si>
    <t>AN</t>
  </si>
  <si>
    <t>c.214G&gt;A</t>
  </si>
  <si>
    <t>p.E72K</t>
  </si>
  <si>
    <t>Female</t>
  </si>
  <si>
    <t>European (Finnish)</t>
  </si>
  <si>
    <t>exome</t>
  </si>
  <si>
    <t>Yes</t>
  </si>
  <si>
    <t>Male</t>
  </si>
  <si>
    <t>South Asian</t>
  </si>
  <si>
    <t>c.221G&gt;T</t>
  </si>
  <si>
    <t>p.G74V</t>
  </si>
  <si>
    <t>genome</t>
  </si>
  <si>
    <t>Likely pathogenic</t>
  </si>
  <si>
    <t>c.251C&gt;G</t>
  </si>
  <si>
    <t>p.S84C</t>
  </si>
  <si>
    <t>Latino/Admixed American</t>
  </si>
  <si>
    <t>Uncertain</t>
  </si>
  <si>
    <t>p.R102W</t>
  </si>
  <si>
    <t>East Asian</t>
  </si>
  <si>
    <t>Pathogenic/likely pathogenic</t>
  </si>
  <si>
    <t>p.R102Q</t>
  </si>
  <si>
    <t>European (non-Finnish)</t>
  </si>
  <si>
    <t>c.325G&gt;C</t>
  </si>
  <si>
    <t>p.G109R</t>
  </si>
  <si>
    <t>c.544C&gt;T</t>
  </si>
  <si>
    <t>p.R182C</t>
  </si>
  <si>
    <t>c.583A&gt;G</t>
  </si>
  <si>
    <t>p.I195V</t>
  </si>
  <si>
    <t>p.R197H</t>
  </si>
  <si>
    <t>c.655T&gt;G</t>
  </si>
  <si>
    <t>p.C219G</t>
  </si>
  <si>
    <t>African</t>
  </si>
  <si>
    <t>c.194delA</t>
  </si>
  <si>
    <t>p.Tyr65Phefs*61</t>
  </si>
  <si>
    <t>0xPVS+3xPS+2xPM+2xPP: PP1&gt;S (upgraded PP1 segregation), PS2 (de novo in PMID: 19324861), PS4 (Fisher's test), PS3-M (functional), PP3 (in silico), PP4 (gene-disease association), PM1 (mutation hotspot)</t>
  </si>
  <si>
    <t>Variant in this study?</t>
  </si>
  <si>
    <t>All populations</t>
  </si>
  <si>
    <t>Prevalance (1 in n)</t>
  </si>
  <si>
    <r>
      <t>∑AF</t>
    </r>
    <r>
      <rPr>
        <b/>
        <vertAlign val="subscript"/>
        <sz val="12"/>
        <color theme="1"/>
        <rFont val="Calibri"/>
        <family val="2"/>
        <scheme val="minor"/>
      </rPr>
      <t>Female</t>
    </r>
  </si>
  <si>
    <t>Odds ratio</t>
  </si>
  <si>
    <t>0xPVS+0xPS+2xPM+2xPP: PM2 (rare in gnomAD), PS3&gt;M (2 cases in literature, PMID: 9618178 &amp; 33090715), PP3 (in silico), PP4 (gene-disease association)</t>
  </si>
  <si>
    <t>0xPVS+0xPS+1xPM+2xPP: PM2 (rare in gnomAD), PP3 (in silico), PP4 (gene-disease association)</t>
  </si>
  <si>
    <t>0xPVS+1xPS+2xPM+2xPP: PS4 (6+ cases in literature, PMID: 9618178 &amp; 30652005), PM2 (rare in gnomAD), PS3&gt;M (functional, PMID: 16361673), PP3 (in silico), PP4 (gene-disease association)</t>
  </si>
  <si>
    <t>0xPVS+0xPS+2xPM+2xPP: PM1 (mutation hotspot), PM2 (rare in gnomAD), PP3 (in silico), PP4 (gene-disease association)</t>
  </si>
  <si>
    <t>0xPVS+0xPS+2xPM+2xPP: PS2&gt;M (de novo in PMID: 9618178), PM2 (rare in gnomAD), PP3 (in silico), PP4 (gene-disease association)</t>
  </si>
  <si>
    <t>1xPVS+0xPS+1xPM+1xPP: PVS1, PM2 (rare in gnomAD), PP4 (gene-disease association)</t>
  </si>
  <si>
    <t>1767.02;8192</t>
  </si>
  <si>
    <t>1298.38;4300.26</t>
  </si>
  <si>
    <t>95% Confidence Interval</t>
  </si>
  <si>
    <r>
      <t>Alt-AC</t>
    </r>
    <r>
      <rPr>
        <b/>
        <vertAlign val="subscript"/>
        <sz val="11"/>
        <color theme="1"/>
        <rFont val="Calibri"/>
        <family val="2"/>
        <scheme val="minor"/>
      </rPr>
      <t>XLRS</t>
    </r>
  </si>
  <si>
    <r>
      <t>Ref-AC</t>
    </r>
    <r>
      <rPr>
        <b/>
        <vertAlign val="subscript"/>
        <sz val="11"/>
        <color theme="1"/>
        <rFont val="Calibri"/>
        <family val="2"/>
        <scheme val="minor"/>
      </rPr>
      <t>XLRS</t>
    </r>
  </si>
  <si>
    <r>
      <t>Alt-AC</t>
    </r>
    <r>
      <rPr>
        <b/>
        <vertAlign val="subscript"/>
        <sz val="11"/>
        <color theme="1"/>
        <rFont val="Calibri"/>
        <family val="2"/>
        <scheme val="minor"/>
      </rPr>
      <t>gnomAD</t>
    </r>
  </si>
  <si>
    <t>4201.03;4.5E+15</t>
  </si>
  <si>
    <t xml:space="preserve">Fisher's exact p-value </t>
  </si>
  <si>
    <t>Variant_No</t>
  </si>
  <si>
    <t>ACMG_criteria</t>
  </si>
  <si>
    <t>Cosegregation</t>
  </si>
  <si>
    <t>Cosegregation_strength</t>
  </si>
  <si>
    <t>ACMG_class</t>
  </si>
  <si>
    <t>Clinvar_classification</t>
  </si>
  <si>
    <t>NM_000330.4:c.319_320insA</t>
  </si>
  <si>
    <t>GRCh37/hg19 Physical Location (bp)</t>
  </si>
  <si>
    <r>
      <t>∑AF</t>
    </r>
    <r>
      <rPr>
        <b/>
        <vertAlign val="subscript"/>
        <sz val="11"/>
        <color theme="1"/>
        <rFont val="Calibri"/>
        <family val="2"/>
        <scheme val="minor"/>
      </rPr>
      <t>XLRS</t>
    </r>
    <r>
      <rPr>
        <b/>
        <sz val="11"/>
        <color theme="1"/>
        <rFont val="Calibri"/>
        <family val="2"/>
        <scheme val="minor"/>
      </rPr>
      <t>†</t>
    </r>
  </si>
  <si>
    <r>
      <t>adj∑AF</t>
    </r>
    <r>
      <rPr>
        <b/>
        <vertAlign val="subscript"/>
        <sz val="11"/>
        <color theme="1"/>
        <rFont val="Calibri"/>
        <family val="2"/>
        <scheme val="minor"/>
      </rPr>
      <t>XLRS</t>
    </r>
    <r>
      <rPr>
        <b/>
        <sz val="11"/>
        <color theme="1"/>
        <rFont val="Calibri"/>
        <family val="2"/>
        <scheme val="minor"/>
      </rPr>
      <t>†</t>
    </r>
  </si>
  <si>
    <r>
      <t>∑AF</t>
    </r>
    <r>
      <rPr>
        <b/>
        <vertAlign val="subscript"/>
        <sz val="11"/>
        <color theme="1"/>
        <rFont val="Calibri"/>
        <family val="2"/>
        <scheme val="minor"/>
      </rPr>
      <t>gnomAD</t>
    </r>
    <r>
      <rPr>
        <b/>
        <sz val="11"/>
        <color theme="1"/>
        <rFont val="Calibri"/>
        <family val="2"/>
        <scheme val="minor"/>
      </rPr>
      <t>†</t>
    </r>
  </si>
  <si>
    <r>
      <t>adj∑AF</t>
    </r>
    <r>
      <rPr>
        <b/>
        <vertAlign val="subscript"/>
        <sz val="11"/>
        <color theme="1"/>
        <rFont val="Calibri"/>
        <family val="2"/>
        <scheme val="minor"/>
      </rPr>
      <t>gnomAD</t>
    </r>
    <r>
      <rPr>
        <b/>
        <sz val="11"/>
        <color theme="1"/>
        <rFont val="Calibri"/>
        <family val="2"/>
        <scheme val="minor"/>
      </rPr>
      <t>†</t>
    </r>
  </si>
  <si>
    <r>
      <t>Hotspot 2</t>
    </r>
    <r>
      <rPr>
        <vertAlign val="superscript"/>
        <sz val="11"/>
        <color theme="1"/>
        <rFont val="Calibri"/>
        <family val="2"/>
        <scheme val="minor"/>
      </rPr>
      <t>‡</t>
    </r>
  </si>
  <si>
    <r>
      <t>Ref-AC</t>
    </r>
    <r>
      <rPr>
        <b/>
        <vertAlign val="subscript"/>
        <sz val="11"/>
        <color theme="1"/>
        <rFont val="Calibri"/>
        <family val="2"/>
        <scheme val="minor"/>
      </rPr>
      <t>gnomAD</t>
    </r>
    <r>
      <rPr>
        <b/>
        <vertAlign val="superscript"/>
        <sz val="11"/>
        <color theme="1"/>
        <rFont val="Calibri"/>
        <family val="2"/>
        <scheme val="minor"/>
      </rPr>
      <t>§</t>
    </r>
  </si>
  <si>
    <r>
      <rPr>
        <b/>
        <sz val="11"/>
        <color theme="1"/>
        <rFont val="Calibri"/>
        <family val="2"/>
        <scheme val="minor"/>
      </rPr>
      <t>†</t>
    </r>
    <r>
      <rPr>
        <sz val="11"/>
        <color theme="1"/>
        <rFont val="Calibri"/>
        <family val="2"/>
        <scheme val="minor"/>
      </rPr>
      <t xml:space="preserve">, Includes missense and inframe indel variants. The gnomAD v2.1.1 dataset does not contain any inframe indel variants. Adj∑AF is calculated by ∑AF/(region size in a.a.) * 100, reflecting the mean AF percentage per amino acid residue. </t>
    </r>
    <r>
      <rPr>
        <b/>
        <sz val="11"/>
        <color theme="1"/>
        <rFont val="Calibri"/>
        <family val="2"/>
        <scheme val="minor"/>
      </rPr>
      <t>‡</t>
    </r>
    <r>
      <rPr>
        <sz val="11"/>
        <color theme="1"/>
        <rFont val="Calibri"/>
        <family val="2"/>
        <scheme val="minor"/>
      </rPr>
      <t xml:space="preserve">, The Popmax Filtering AF for the variant c.295A&gt;G p.Asn99Asp in the gnomAD at 0.06 is above the maximum credible population AF for XLRS, thus excluded from this analysis.  </t>
    </r>
    <r>
      <rPr>
        <b/>
        <sz val="11"/>
        <color theme="1"/>
        <rFont val="Calibri"/>
        <family val="2"/>
        <scheme val="minor"/>
      </rPr>
      <t>§</t>
    </r>
    <r>
      <rPr>
        <sz val="11"/>
        <color theme="1"/>
        <rFont val="Calibri"/>
        <family val="2"/>
        <scheme val="minor"/>
      </rPr>
      <t>, Calculated by: minimum of the missense variant AN in the hotspot - Alt allele count.</t>
    </r>
  </si>
  <si>
    <r>
      <t>European (Finnish)</t>
    </r>
    <r>
      <rPr>
        <vertAlign val="superscript"/>
        <sz val="9"/>
        <color theme="1"/>
        <rFont val="Calibri"/>
        <family val="2"/>
        <scheme val="minor"/>
      </rPr>
      <t>†</t>
    </r>
  </si>
  <si>
    <r>
      <rPr>
        <b/>
        <sz val="9"/>
        <color theme="1"/>
        <rFont val="Calibri"/>
        <family val="2"/>
        <scheme val="minor"/>
      </rPr>
      <t>†</t>
    </r>
    <r>
      <rPr>
        <sz val="9"/>
        <color theme="1"/>
        <rFont val="Calibri"/>
        <family val="2"/>
        <scheme val="minor"/>
      </rPr>
      <t xml:space="preserve">: Finnish ∑AF = total AC/(exome AN + genome AN) to avoid biased sample sizes in exome and genome samples. </t>
    </r>
  </si>
  <si>
    <t>Marker Reference Name</t>
  </si>
  <si>
    <t>Proband</t>
  </si>
  <si>
    <r>
      <rPr>
        <b/>
        <i/>
        <sz val="11"/>
        <color theme="1"/>
        <rFont val="Calibri"/>
        <family val="2"/>
        <scheme val="minor"/>
      </rPr>
      <t>RS1</t>
    </r>
    <r>
      <rPr>
        <b/>
        <sz val="11"/>
        <color theme="1"/>
        <rFont val="Calibri"/>
        <family val="2"/>
        <scheme val="minor"/>
      </rPr>
      <t xml:space="preserve"> gene</t>
    </r>
  </si>
  <si>
    <t>18657808 - 18690223</t>
  </si>
  <si>
    <r>
      <t xml:space="preserve">Physical Distance from </t>
    </r>
    <r>
      <rPr>
        <b/>
        <i/>
        <sz val="11"/>
        <color theme="1"/>
        <rFont val="Calibri"/>
        <family val="2"/>
        <scheme val="minor"/>
      </rPr>
      <t>RS1</t>
    </r>
    <r>
      <rPr>
        <b/>
        <sz val="11"/>
        <color theme="1"/>
        <rFont val="Calibri"/>
        <family val="2"/>
        <scheme val="minor"/>
      </rPr>
      <t xml:space="preserve"> gene (bp)</t>
    </r>
  </si>
  <si>
    <t>35.91 - 35.97</t>
  </si>
  <si>
    <t>TGTAAAACGACGGCCAGTCTTCCATGAGACTTCCTTGTTGAG</t>
  </si>
  <si>
    <t>CAGGAAACAGCTATGACCATTTCTGAGACCCATCCTGTTTTC</t>
  </si>
  <si>
    <t>GTAAAACGACGGCCAGTTTCCTGGCAGATATTTACTCACC</t>
  </si>
  <si>
    <t>CAGGAAACAGCTATGACCTCAAGTGATCTGCTTGCC</t>
  </si>
  <si>
    <t>TGTAAAACGACGGCCAGTACAGTTGCCTTTGACCGTGAC</t>
  </si>
  <si>
    <t>CAGGAAACAGCTATGACCGAAGCAGGGGCCATTGTGAGA</t>
  </si>
  <si>
    <t>TGTAAAACGACGGCCAGTGGTGCTTGTTGAGTATTGAG</t>
  </si>
  <si>
    <t>CAGGAAACAGCTATGACCTAGCTGGGATTACAGGCACG</t>
  </si>
  <si>
    <t>TGTAAAACGACGGCCAGTGGGAGAATGAGATGCAAGTTAAG</t>
  </si>
  <si>
    <t>CAGGAAACAGCTATGACCCACCAAAGCAAGCCCAGGAAAGAGA</t>
  </si>
  <si>
    <t>TGTAAAACGACGGCCAGTCAGTTCCAGATGTCCCAAGCA</t>
  </si>
  <si>
    <t>CAGGAAACAGCTATGACCACCCAGCACTGCAGTTACAA</t>
  </si>
  <si>
    <r>
      <t>RS1</t>
    </r>
    <r>
      <rPr>
        <sz val="11"/>
        <color theme="1"/>
        <rFont val="Calibri"/>
        <family val="2"/>
        <scheme val="minor"/>
      </rPr>
      <t xml:space="preserve"> ex1F-Direct</t>
    </r>
  </si>
  <si>
    <r>
      <t>RS1</t>
    </r>
    <r>
      <rPr>
        <sz val="11"/>
        <color theme="1"/>
        <rFont val="Calibri"/>
        <family val="2"/>
        <scheme val="minor"/>
      </rPr>
      <t xml:space="preserve"> ex1R-Direct</t>
    </r>
  </si>
  <si>
    <r>
      <t>RS1</t>
    </r>
    <r>
      <rPr>
        <sz val="11"/>
        <color theme="1"/>
        <rFont val="Calibri"/>
        <family val="2"/>
        <scheme val="minor"/>
      </rPr>
      <t>_E2.1F</t>
    </r>
  </si>
  <si>
    <r>
      <t>RS1</t>
    </r>
    <r>
      <rPr>
        <sz val="11"/>
        <color theme="1"/>
        <rFont val="Calibri"/>
        <family val="2"/>
        <scheme val="minor"/>
      </rPr>
      <t>_E2.1R</t>
    </r>
  </si>
  <si>
    <r>
      <t>RS1</t>
    </r>
    <r>
      <rPr>
        <sz val="11"/>
        <color theme="1"/>
        <rFont val="Calibri"/>
        <family val="2"/>
        <scheme val="minor"/>
      </rPr>
      <t xml:space="preserve"> ex3F-Direct</t>
    </r>
  </si>
  <si>
    <r>
      <t>RS1</t>
    </r>
    <r>
      <rPr>
        <sz val="11"/>
        <color theme="1"/>
        <rFont val="Calibri"/>
        <family val="2"/>
        <scheme val="minor"/>
      </rPr>
      <t xml:space="preserve"> ex3R-Direct</t>
    </r>
  </si>
  <si>
    <r>
      <t>RS1</t>
    </r>
    <r>
      <rPr>
        <sz val="11"/>
        <color theme="1"/>
        <rFont val="Calibri"/>
        <family val="2"/>
        <scheme val="minor"/>
      </rPr>
      <t xml:space="preserve"> ex4F-Direct</t>
    </r>
  </si>
  <si>
    <r>
      <t>RS1</t>
    </r>
    <r>
      <rPr>
        <sz val="11"/>
        <color theme="1"/>
        <rFont val="Calibri"/>
        <family val="2"/>
        <scheme val="minor"/>
      </rPr>
      <t xml:space="preserve"> ex4R-Direct</t>
    </r>
  </si>
  <si>
    <r>
      <t>RS1</t>
    </r>
    <r>
      <rPr>
        <sz val="11"/>
        <color theme="1"/>
        <rFont val="Calibri"/>
        <family val="2"/>
        <scheme val="minor"/>
      </rPr>
      <t xml:space="preserve"> ex5F-Direct</t>
    </r>
  </si>
  <si>
    <r>
      <t>RS1</t>
    </r>
    <r>
      <rPr>
        <sz val="11"/>
        <color theme="1"/>
        <rFont val="Calibri"/>
        <family val="2"/>
        <scheme val="minor"/>
      </rPr>
      <t xml:space="preserve"> ex5R-Direct</t>
    </r>
  </si>
  <si>
    <r>
      <t>RS1</t>
    </r>
    <r>
      <rPr>
        <sz val="11"/>
        <color theme="1"/>
        <rFont val="Calibri"/>
        <family val="2"/>
        <scheme val="minor"/>
      </rPr>
      <t xml:space="preserve"> ex6.2F-Direct</t>
    </r>
  </si>
  <si>
    <r>
      <t>RS1</t>
    </r>
    <r>
      <rPr>
        <sz val="11"/>
        <color theme="1"/>
        <rFont val="Calibri"/>
        <family val="2"/>
        <scheme val="minor"/>
      </rPr>
      <t xml:space="preserve"> ex6.2R-Direct</t>
    </r>
  </si>
  <si>
    <r>
      <rPr>
        <b/>
        <sz val="11"/>
        <color theme="1"/>
        <rFont val="Calibri"/>
        <family val="2"/>
        <scheme val="minor"/>
      </rPr>
      <t xml:space="preserve">Supplementary Table 1: </t>
    </r>
    <r>
      <rPr>
        <sz val="11"/>
        <color theme="1"/>
        <rFont val="Calibri"/>
        <family val="2"/>
        <scheme val="minor"/>
      </rPr>
      <t>RS1 primer sequences</t>
    </r>
  </si>
  <si>
    <r>
      <rPr>
        <b/>
        <sz val="11"/>
        <color theme="1"/>
        <rFont val="Calibri"/>
        <family val="2"/>
        <scheme val="minor"/>
      </rPr>
      <t xml:space="preserve">Supplementary Table 2: </t>
    </r>
    <r>
      <rPr>
        <sz val="11"/>
        <color theme="1"/>
        <rFont val="Calibri"/>
        <family val="2"/>
        <scheme val="minor"/>
      </rPr>
      <t>Variants in the XLRS cohort</t>
    </r>
  </si>
  <si>
    <r>
      <rPr>
        <b/>
        <sz val="11"/>
        <color theme="1"/>
        <rFont val="Calibri"/>
        <family val="2"/>
        <scheme val="minor"/>
      </rPr>
      <t xml:space="preserve">Supplementary Table 4: </t>
    </r>
    <r>
      <rPr>
        <sz val="11"/>
        <color theme="1"/>
        <rFont val="Calibri"/>
        <family val="2"/>
        <scheme val="minor"/>
      </rPr>
      <t>Summary of RS1 mutation hotspots</t>
    </r>
  </si>
  <si>
    <r>
      <rPr>
        <b/>
        <sz val="11"/>
        <color theme="1"/>
        <rFont val="Calibri"/>
        <family val="2"/>
        <scheme val="minor"/>
      </rPr>
      <t>Supplementary Table 5:</t>
    </r>
    <r>
      <rPr>
        <sz val="11"/>
        <color theme="1"/>
        <rFont val="Calibri"/>
        <family val="2"/>
        <scheme val="minor"/>
      </rPr>
      <t xml:space="preserve"> Summary of recurrent haplotypes</t>
    </r>
  </si>
  <si>
    <r>
      <rPr>
        <b/>
        <sz val="11"/>
        <color theme="1"/>
        <rFont val="Calibri"/>
        <family val="2"/>
        <scheme val="minor"/>
      </rPr>
      <t xml:space="preserve">Supplementary Table 6: </t>
    </r>
    <r>
      <rPr>
        <sz val="11"/>
        <color theme="1"/>
        <rFont val="Calibri"/>
        <family val="2"/>
        <scheme val="minor"/>
      </rPr>
      <t>List of probands undergoing haplotype analysis</t>
    </r>
  </si>
  <si>
    <r>
      <rPr>
        <b/>
        <sz val="11"/>
        <color theme="1"/>
        <rFont val="Calibri"/>
        <family val="2"/>
        <scheme val="minor"/>
      </rPr>
      <t>Supplementary Table 3:</t>
    </r>
    <r>
      <rPr>
        <sz val="11"/>
        <color theme="1"/>
        <rFont val="Calibri"/>
        <family val="2"/>
        <scheme val="minor"/>
      </rPr>
      <t xml:space="preserve"> Short Tandem Repeat (STR) and Single Nucleotide Polymorphisms (SNP) Marker Information</t>
    </r>
  </si>
  <si>
    <t>Sequence†</t>
  </si>
  <si>
    <t>Product size (bp) ‡</t>
  </si>
  <si>
    <t>‡ The product size includes M13 sequences</t>
  </si>
  <si>
    <t>† Includes M13-Forward (GTAAAACGACGGCCAGT) and M13-Reverse (CAGGAAACAGCTATGACC) sequences</t>
  </si>
  <si>
    <r>
      <t xml:space="preserve">Intron 1 in </t>
    </r>
    <r>
      <rPr>
        <i/>
        <sz val="11"/>
        <color theme="1"/>
        <rFont val="Calibri"/>
        <family val="2"/>
        <scheme val="minor"/>
      </rPr>
      <t>RS1</t>
    </r>
  </si>
  <si>
    <r>
      <t>Supplementary Table 7:</t>
    </r>
    <r>
      <rPr>
        <sz val="11"/>
        <color theme="1"/>
        <rFont val="Calibri"/>
        <family val="2"/>
        <scheme val="minor"/>
      </rPr>
      <t xml:space="preserve"> Gender-specific gnomAD allele frequency of retinoschisis-associated RS1 variants in HGMD (HGMD professional version 2021.4)</t>
    </r>
  </si>
  <si>
    <r>
      <t xml:space="preserve">Supplementary Table 8: </t>
    </r>
    <r>
      <rPr>
        <sz val="11"/>
        <color theme="1"/>
        <rFont val="Calibri"/>
        <family val="2"/>
        <scheme val="minor"/>
      </rPr>
      <t>XLRS prevalence estimate among populations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</si>
</sst>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"/>
    <numFmt numFmtId="165" formatCode="0.000"/>
    <numFmt numFmtId="166" formatCode="0.00000"/>
    <numFmt numFmtId="167" formatCode="0.000000"/>
  </numFmts>
  <fonts count="2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2"/>
      <color theme="1"/>
      <name val="Calibri"/>
      <family val="2"/>
      <scheme val="minor"/>
    </font>
    <font>
      <sz val="8"/>
      <name val="Calibri"/>
      <family val="2"/>
      <scheme val="minor"/>
    </font>
    <font>
      <sz val="9"/>
      <color theme="1"/>
      <name val="Calibri"/>
      <family val="2"/>
      <scheme val="minor"/>
    </font>
    <font>
      <b/>
      <vertAlign val="subscript"/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b/>
      <vertAlign val="subscript"/>
      <sz val="11"/>
      <color theme="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  <font>
      <vertAlign val="superscript"/>
      <sz val="9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1"/>
      <color rgb="FF1C1D1E"/>
      <name val="Open Sans"/>
      <family val="2"/>
    </font>
    <font>
      <b/>
      <i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5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07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readingOrder="1"/>
    </xf>
    <xf numFmtId="0" fontId="3" fillId="0" borderId="8" xfId="0" applyFont="1" applyBorder="1" applyAlignment="1">
      <alignment horizontal="center" vertical="center" readingOrder="1"/>
    </xf>
    <xf numFmtId="0" fontId="3" fillId="0" borderId="9" xfId="0" applyFont="1" applyBorder="1" applyAlignment="1">
      <alignment horizontal="center" vertical="center" readingOrder="1"/>
    </xf>
    <xf numFmtId="0" fontId="0" fillId="0" borderId="8" xfId="0" applyBorder="1"/>
    <xf numFmtId="0" fontId="0" fillId="0" borderId="9" xfId="0" applyBorder="1"/>
    <xf numFmtId="0" fontId="3" fillId="0" borderId="3" xfId="0" applyFont="1" applyBorder="1" applyAlignment="1">
      <alignment horizontal="center" vertical="center" readingOrder="1"/>
    </xf>
    <xf numFmtId="0" fontId="0" fillId="0" borderId="5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0" xfId="0" quotePrefix="1" applyBorder="1" applyAlignment="1">
      <alignment horizontal="center"/>
    </xf>
    <xf numFmtId="0" fontId="2" fillId="0" borderId="9" xfId="0" applyFont="1" applyBorder="1" applyAlignment="1">
      <alignment horizontal="center" vertical="center"/>
    </xf>
    <xf numFmtId="0" fontId="0" fillId="0" borderId="3" xfId="0" applyBorder="1" applyAlignment="1">
      <alignment horizontal="center"/>
    </xf>
    <xf numFmtId="164" fontId="0" fillId="0" borderId="4" xfId="0" applyNumberFormat="1" applyBorder="1" applyAlignment="1">
      <alignment horizontal="center" vertical="center"/>
    </xf>
    <xf numFmtId="0" fontId="0" fillId="0" borderId="13" xfId="0" applyBorder="1" applyAlignment="1">
      <alignment horizontal="center"/>
    </xf>
    <xf numFmtId="0" fontId="2" fillId="0" borderId="11" xfId="0" applyFont="1" applyBorder="1" applyAlignment="1">
      <alignment horizontal="center" vertical="center"/>
    </xf>
    <xf numFmtId="0" fontId="0" fillId="0" borderId="15" xfId="0" applyBorder="1" applyAlignment="1">
      <alignment horizontal="center"/>
    </xf>
    <xf numFmtId="0" fontId="2" fillId="0" borderId="16" xfId="0" applyFont="1" applyBorder="1" applyAlignment="1">
      <alignment horizontal="center" vertical="center"/>
    </xf>
    <xf numFmtId="0" fontId="0" fillId="0" borderId="17" xfId="0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17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164" fontId="0" fillId="0" borderId="19" xfId="0" applyNumberForma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5" fillId="0" borderId="14" xfId="0" quotePrefix="1" applyFont="1" applyBorder="1" applyAlignment="1">
      <alignment horizontal="center" vertical="center"/>
    </xf>
    <xf numFmtId="0" fontId="0" fillId="0" borderId="0" xfId="0" quotePrefix="1"/>
    <xf numFmtId="0" fontId="0" fillId="0" borderId="10" xfId="0" quotePrefix="1" applyBorder="1"/>
    <xf numFmtId="0" fontId="0" fillId="0" borderId="6" xfId="0" quotePrefix="1" applyBorder="1"/>
    <xf numFmtId="0" fontId="2" fillId="0" borderId="9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/>
    </xf>
    <xf numFmtId="0" fontId="2" fillId="0" borderId="10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2" fillId="0" borderId="0" xfId="0" applyFont="1" applyBorder="1" applyAlignment="1">
      <alignment horizontal="center" vertical="center" readingOrder="1"/>
    </xf>
    <xf numFmtId="0" fontId="2" fillId="0" borderId="9" xfId="0" applyFont="1" applyBorder="1" applyAlignment="1">
      <alignment horizontal="center" vertical="center" readingOrder="1"/>
    </xf>
    <xf numFmtId="0" fontId="2" fillId="0" borderId="7" xfId="0" applyFont="1" applyBorder="1" applyAlignment="1">
      <alignment horizontal="center" vertical="center" readingOrder="1"/>
    </xf>
    <xf numFmtId="0" fontId="2" fillId="0" borderId="4" xfId="0" applyFont="1" applyBorder="1" applyAlignment="1">
      <alignment horizontal="center" vertical="center" readingOrder="1"/>
    </xf>
    <xf numFmtId="0" fontId="2" fillId="0" borderId="10" xfId="0" applyFont="1" applyBorder="1" applyAlignment="1">
      <alignment horizontal="center" vertical="center" readingOrder="1"/>
    </xf>
    <xf numFmtId="0" fontId="2" fillId="0" borderId="6" xfId="0" applyFont="1" applyBorder="1" applyAlignment="1">
      <alignment horizontal="center" vertical="center" readingOrder="1"/>
    </xf>
    <xf numFmtId="0" fontId="0" fillId="0" borderId="20" xfId="0" applyBorder="1" applyAlignment="1">
      <alignment horizontal="left"/>
    </xf>
    <xf numFmtId="0" fontId="0" fillId="0" borderId="20" xfId="0" applyBorder="1" applyAlignment="1">
      <alignment horizontal="center"/>
    </xf>
    <xf numFmtId="0" fontId="0" fillId="0" borderId="20" xfId="0" applyBorder="1"/>
    <xf numFmtId="11" fontId="0" fillId="0" borderId="20" xfId="0" applyNumberFormat="1" applyBorder="1"/>
    <xf numFmtId="0" fontId="6" fillId="0" borderId="20" xfId="0" applyFont="1" applyBorder="1" applyAlignment="1">
      <alignment wrapText="1"/>
    </xf>
    <xf numFmtId="0" fontId="0" fillId="0" borderId="20" xfId="0" applyBorder="1" applyAlignment="1">
      <alignment horizontal="left" wrapText="1"/>
    </xf>
    <xf numFmtId="0" fontId="0" fillId="0" borderId="20" xfId="0" applyBorder="1" applyAlignment="1">
      <alignment wrapText="1"/>
    </xf>
    <xf numFmtId="0" fontId="6" fillId="0" borderId="20" xfId="0" applyFont="1" applyBorder="1"/>
    <xf numFmtId="17" fontId="0" fillId="0" borderId="20" xfId="0" quotePrefix="1" applyNumberFormat="1" applyBorder="1"/>
    <xf numFmtId="11" fontId="0" fillId="0" borderId="20" xfId="0" applyNumberFormat="1" applyBorder="1" applyAlignment="1">
      <alignment horizontal="center"/>
    </xf>
    <xf numFmtId="16" fontId="0" fillId="0" borderId="20" xfId="0" applyNumberFormat="1" applyBorder="1"/>
    <xf numFmtId="17" fontId="0" fillId="0" borderId="20" xfId="0" applyNumberFormat="1" applyBorder="1"/>
    <xf numFmtId="0" fontId="0" fillId="0" borderId="0" xfId="0" applyAlignment="1">
      <alignment horizontal="left"/>
    </xf>
    <xf numFmtId="0" fontId="0" fillId="0" borderId="0" xfId="0" applyAlignment="1">
      <alignment wrapText="1"/>
    </xf>
    <xf numFmtId="0" fontId="0" fillId="0" borderId="21" xfId="0" applyBorder="1"/>
    <xf numFmtId="0" fontId="0" fillId="0" borderId="0" xfId="0" applyAlignment="1">
      <alignment horizontal="left" wrapText="1"/>
    </xf>
    <xf numFmtId="0" fontId="0" fillId="0" borderId="0" xfId="0" applyAlignment="1"/>
    <xf numFmtId="0" fontId="0" fillId="0" borderId="20" xfId="0" applyBorder="1" applyAlignment="1"/>
    <xf numFmtId="11" fontId="0" fillId="0" borderId="20" xfId="0" applyNumberFormat="1" applyBorder="1" applyAlignment="1"/>
    <xf numFmtId="0" fontId="0" fillId="0" borderId="0" xfId="0" applyBorder="1"/>
    <xf numFmtId="0" fontId="0" fillId="0" borderId="0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7" xfId="0" applyBorder="1"/>
    <xf numFmtId="0" fontId="0" fillId="0" borderId="6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19" xfId="0" applyBorder="1" applyAlignment="1">
      <alignment horizontal="center"/>
    </xf>
    <xf numFmtId="0" fontId="5" fillId="0" borderId="0" xfId="0" applyFont="1" applyBorder="1" applyAlignment="1">
      <alignment horizontal="center" vertical="center"/>
    </xf>
    <xf numFmtId="0" fontId="0" fillId="2" borderId="12" xfId="0" applyFill="1" applyBorder="1" applyAlignment="1">
      <alignment horizontal="center"/>
    </xf>
    <xf numFmtId="0" fontId="2" fillId="2" borderId="9" xfId="0" applyFont="1" applyFill="1" applyBorder="1" applyAlignment="1">
      <alignment horizontal="center" vertical="center"/>
    </xf>
    <xf numFmtId="0" fontId="0" fillId="2" borderId="3" xfId="0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2" borderId="0" xfId="0" applyFill="1" applyBorder="1" applyAlignment="1">
      <alignment horizontal="center" vertical="center"/>
    </xf>
    <xf numFmtId="164" fontId="0" fillId="2" borderId="4" xfId="0" applyNumberFormat="1" applyFill="1" applyBorder="1" applyAlignment="1">
      <alignment horizontal="center" vertical="center"/>
    </xf>
    <xf numFmtId="0" fontId="0" fillId="2" borderId="13" xfId="0" applyFill="1" applyBorder="1" applyAlignment="1">
      <alignment horizontal="center"/>
    </xf>
    <xf numFmtId="2" fontId="0" fillId="0" borderId="22" xfId="0" applyNumberFormat="1" applyBorder="1" applyAlignment="1">
      <alignment horizontal="center" vertical="center"/>
    </xf>
    <xf numFmtId="2" fontId="0" fillId="0" borderId="23" xfId="0" applyNumberFormat="1" applyBorder="1" applyAlignment="1">
      <alignment horizontal="center" vertical="center"/>
    </xf>
    <xf numFmtId="2" fontId="0" fillId="0" borderId="24" xfId="0" applyNumberFormat="1" applyBorder="1" applyAlignment="1">
      <alignment horizontal="center" vertical="center"/>
    </xf>
    <xf numFmtId="165" fontId="0" fillId="0" borderId="0" xfId="0" applyNumberFormat="1"/>
    <xf numFmtId="0" fontId="0" fillId="3" borderId="20" xfId="0" applyFill="1" applyBorder="1"/>
    <xf numFmtId="0" fontId="8" fillId="0" borderId="0" xfId="0" applyFont="1" applyAlignment="1">
      <alignment vertical="center" wrapText="1"/>
    </xf>
    <xf numFmtId="1" fontId="0" fillId="0" borderId="0" xfId="0" applyNumberFormat="1"/>
    <xf numFmtId="0" fontId="8" fillId="0" borderId="0" xfId="0" applyFont="1" applyBorder="1" applyAlignment="1">
      <alignment vertical="center" wrapText="1"/>
    </xf>
    <xf numFmtId="11" fontId="8" fillId="0" borderId="20" xfId="0" applyNumberFormat="1" applyFont="1" applyBorder="1" applyAlignment="1">
      <alignment vertical="center" wrapText="1"/>
    </xf>
    <xf numFmtId="0" fontId="8" fillId="0" borderId="27" xfId="0" applyFont="1" applyBorder="1" applyAlignment="1">
      <alignment vertical="center" wrapText="1"/>
    </xf>
    <xf numFmtId="0" fontId="8" fillId="0" borderId="29" xfId="0" applyFont="1" applyBorder="1" applyAlignment="1">
      <alignment vertical="center" wrapText="1"/>
    </xf>
    <xf numFmtId="0" fontId="8" fillId="0" borderId="26" xfId="0" applyFont="1" applyBorder="1" applyAlignment="1">
      <alignment vertical="center" wrapText="1"/>
    </xf>
    <xf numFmtId="0" fontId="8" fillId="0" borderId="29" xfId="0" applyFont="1" applyBorder="1" applyAlignment="1">
      <alignment horizontal="center" vertical="center" wrapText="1"/>
    </xf>
    <xf numFmtId="0" fontId="8" fillId="0" borderId="29" xfId="0" applyFont="1" applyBorder="1" applyAlignment="1">
      <alignment horizontal="left" vertical="center" wrapText="1"/>
    </xf>
    <xf numFmtId="0" fontId="8" fillId="0" borderId="27" xfId="0" applyFont="1" applyBorder="1" applyAlignment="1">
      <alignment horizontal="center" vertical="center" wrapText="1"/>
    </xf>
    <xf numFmtId="0" fontId="0" fillId="0" borderId="27" xfId="0" applyBorder="1"/>
    <xf numFmtId="11" fontId="8" fillId="0" borderId="29" xfId="0" applyNumberFormat="1" applyFont="1" applyBorder="1" applyAlignment="1">
      <alignment horizontal="center" vertical="center" wrapText="1"/>
    </xf>
    <xf numFmtId="11" fontId="8" fillId="0" borderId="27" xfId="0" applyNumberFormat="1" applyFont="1" applyBorder="1" applyAlignment="1">
      <alignment horizontal="center" vertical="center" wrapText="1"/>
    </xf>
    <xf numFmtId="0" fontId="8" fillId="0" borderId="26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1" fontId="0" fillId="0" borderId="20" xfId="0" applyNumberFormat="1" applyBorder="1"/>
    <xf numFmtId="0" fontId="1" fillId="0" borderId="20" xfId="0" applyFont="1" applyBorder="1"/>
    <xf numFmtId="0" fontId="10" fillId="0" borderId="20" xfId="0" applyFont="1" applyBorder="1" applyAlignment="1">
      <alignment vertical="center" wrapText="1"/>
    </xf>
    <xf numFmtId="0" fontId="11" fillId="0" borderId="20" xfId="0" applyFont="1" applyBorder="1" applyAlignment="1">
      <alignment vertical="center" wrapText="1"/>
    </xf>
    <xf numFmtId="0" fontId="8" fillId="0" borderId="20" xfId="0" applyFont="1" applyBorder="1" applyAlignment="1">
      <alignment vertical="center"/>
    </xf>
    <xf numFmtId="0" fontId="8" fillId="0" borderId="20" xfId="0" applyFont="1" applyBorder="1"/>
    <xf numFmtId="167" fontId="8" fillId="0" borderId="20" xfId="0" applyNumberFormat="1" applyFont="1" applyBorder="1"/>
    <xf numFmtId="167" fontId="8" fillId="0" borderId="20" xfId="0" applyNumberFormat="1" applyFont="1" applyBorder="1" applyAlignment="1">
      <alignment vertical="center" wrapText="1"/>
    </xf>
    <xf numFmtId="0" fontId="8" fillId="0" borderId="20" xfId="0" applyFont="1" applyBorder="1" applyAlignment="1">
      <alignment wrapText="1"/>
    </xf>
    <xf numFmtId="1" fontId="8" fillId="0" borderId="20" xfId="0" applyNumberFormat="1" applyFont="1" applyBorder="1" applyAlignment="1">
      <alignment vertical="center"/>
    </xf>
    <xf numFmtId="0" fontId="11" fillId="0" borderId="27" xfId="0" applyFont="1" applyBorder="1" applyAlignment="1">
      <alignment vertical="center" wrapText="1"/>
    </xf>
    <xf numFmtId="165" fontId="0" fillId="0" borderId="20" xfId="0" applyNumberFormat="1" applyBorder="1"/>
    <xf numFmtId="2" fontId="0" fillId="0" borderId="20" xfId="0" applyNumberFormat="1" applyBorder="1"/>
    <xf numFmtId="166" fontId="0" fillId="0" borderId="20" xfId="0" applyNumberFormat="1" applyBorder="1"/>
    <xf numFmtId="0" fontId="1" fillId="0" borderId="20" xfId="0" applyFont="1" applyBorder="1" applyAlignment="1">
      <alignment horizontal="center" vertical="center" wrapText="1"/>
    </xf>
    <xf numFmtId="0" fontId="1" fillId="0" borderId="20" xfId="0" applyFont="1" applyBorder="1" applyAlignment="1">
      <alignment vertical="center" wrapText="1"/>
    </xf>
    <xf numFmtId="0" fontId="0" fillId="0" borderId="0" xfId="0" quotePrefix="1" applyAlignment="1">
      <alignment horizontal="center"/>
    </xf>
    <xf numFmtId="0" fontId="0" fillId="0" borderId="0" xfId="0" quotePrefix="1" applyBorder="1" applyAlignment="1">
      <alignment horizontal="center"/>
    </xf>
    <xf numFmtId="0" fontId="4" fillId="0" borderId="11" xfId="0" applyFont="1" applyBorder="1" applyAlignment="1">
      <alignment vertical="center"/>
    </xf>
    <xf numFmtId="0" fontId="3" fillId="0" borderId="11" xfId="0" applyFont="1" applyBorder="1" applyAlignment="1">
      <alignment horizontal="center" vertical="center" readingOrder="1"/>
    </xf>
    <xf numFmtId="0" fontId="3" fillId="0" borderId="2" xfId="0" applyFont="1" applyBorder="1" applyAlignment="1">
      <alignment horizontal="center" vertical="center" readingOrder="1"/>
    </xf>
    <xf numFmtId="0" fontId="16" fillId="0" borderId="20" xfId="0" applyFont="1" applyFill="1" applyBorder="1" applyAlignment="1">
      <alignment horizontal="left" wrapText="1"/>
    </xf>
    <xf numFmtId="0" fontId="16" fillId="0" borderId="20" xfId="0" applyFont="1" applyFill="1" applyBorder="1" applyAlignment="1">
      <alignment horizontal="center" wrapText="1"/>
    </xf>
    <xf numFmtId="0" fontId="5" fillId="0" borderId="0" xfId="0" applyFont="1" applyFill="1" applyAlignment="1">
      <alignment wrapText="1"/>
    </xf>
    <xf numFmtId="0" fontId="11" fillId="0" borderId="27" xfId="0" applyFont="1" applyBorder="1" applyAlignment="1">
      <alignment horizontal="center" vertical="center" wrapText="1"/>
    </xf>
    <xf numFmtId="0" fontId="17" fillId="0" borderId="0" xfId="0" applyFont="1"/>
    <xf numFmtId="0" fontId="0" fillId="0" borderId="34" xfId="0" applyBorder="1" applyAlignment="1">
      <alignment horizontal="left" vertical="center"/>
    </xf>
    <xf numFmtId="0" fontId="0" fillId="0" borderId="35" xfId="0" applyBorder="1" applyAlignment="1">
      <alignment horizontal="left" vertical="center"/>
    </xf>
    <xf numFmtId="0" fontId="0" fillId="0" borderId="36" xfId="0" applyBorder="1" applyAlignment="1">
      <alignment horizontal="left" vertical="center"/>
    </xf>
    <xf numFmtId="0" fontId="0" fillId="0" borderId="37" xfId="0" applyBorder="1" applyAlignment="1">
      <alignment horizontal="left" vertical="center"/>
    </xf>
    <xf numFmtId="0" fontId="0" fillId="0" borderId="38" xfId="0" applyBorder="1" applyAlignment="1">
      <alignment horizontal="left" vertical="center"/>
    </xf>
    <xf numFmtId="0" fontId="0" fillId="0" borderId="39" xfId="0" applyBorder="1" applyAlignment="1">
      <alignment horizontal="left" vertical="center"/>
    </xf>
    <xf numFmtId="0" fontId="0" fillId="0" borderId="36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40" xfId="0" applyBorder="1" applyAlignment="1">
      <alignment horizontal="left" vertical="center"/>
    </xf>
    <xf numFmtId="0" fontId="0" fillId="0" borderId="41" xfId="0" applyBorder="1" applyAlignment="1">
      <alignment horizontal="left" vertical="center"/>
    </xf>
    <xf numFmtId="0" fontId="0" fillId="0" borderId="42" xfId="0" applyBorder="1" applyAlignment="1">
      <alignment horizontal="left" vertical="center"/>
    </xf>
    <xf numFmtId="0" fontId="0" fillId="0" borderId="37" xfId="0" quotePrefix="1" applyBorder="1" applyAlignment="1">
      <alignment horizontal="center" vertical="center"/>
    </xf>
    <xf numFmtId="0" fontId="0" fillId="0" borderId="34" xfId="0" quotePrefix="1" applyBorder="1" applyAlignment="1">
      <alignment horizontal="center" vertical="center"/>
    </xf>
    <xf numFmtId="0" fontId="0" fillId="0" borderId="36" xfId="0" quotePrefix="1" applyBorder="1" applyAlignment="1">
      <alignment horizontal="center" vertical="center"/>
    </xf>
    <xf numFmtId="0" fontId="0" fillId="0" borderId="39" xfId="0" quotePrefix="1" applyBorder="1" applyAlignment="1">
      <alignment horizontal="center" vertical="center"/>
    </xf>
    <xf numFmtId="0" fontId="1" fillId="0" borderId="43" xfId="0" applyFont="1" applyBorder="1" applyAlignment="1">
      <alignment horizontal="center" vertical="center" wrapText="1"/>
    </xf>
    <xf numFmtId="0" fontId="1" fillId="0" borderId="44" xfId="0" applyFont="1" applyBorder="1" applyAlignment="1">
      <alignment horizontal="center" vertical="center" wrapText="1"/>
    </xf>
    <xf numFmtId="0" fontId="1" fillId="0" borderId="4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readingOrder="1"/>
    </xf>
    <xf numFmtId="0" fontId="0" fillId="0" borderId="0" xfId="0" applyAlignment="1">
      <alignment horizontal="center" vertical="center"/>
    </xf>
    <xf numFmtId="0" fontId="0" fillId="0" borderId="46" xfId="0" applyBorder="1" applyAlignment="1">
      <alignment horizontal="center" vertical="center"/>
    </xf>
    <xf numFmtId="0" fontId="0" fillId="0" borderId="47" xfId="0" applyBorder="1" applyAlignment="1">
      <alignment horizontal="center" vertical="center"/>
    </xf>
    <xf numFmtId="0" fontId="0" fillId="0" borderId="46" xfId="0" quotePrefix="1" applyBorder="1" applyAlignment="1">
      <alignment horizontal="center" vertical="center"/>
    </xf>
    <xf numFmtId="0" fontId="1" fillId="0" borderId="11" xfId="0" applyFont="1" applyBorder="1" applyAlignment="1">
      <alignment horizontal="center" vertical="center" wrapText="1"/>
    </xf>
    <xf numFmtId="0" fontId="0" fillId="0" borderId="49" xfId="0" applyBorder="1" applyAlignment="1">
      <alignment horizontal="center" vertical="center"/>
    </xf>
    <xf numFmtId="0" fontId="0" fillId="0" borderId="50" xfId="0" applyBorder="1" applyAlignment="1">
      <alignment horizontal="center" vertical="center"/>
    </xf>
    <xf numFmtId="0" fontId="0" fillId="0" borderId="51" xfId="0" applyBorder="1" applyAlignment="1">
      <alignment horizontal="center" vertical="center"/>
    </xf>
    <xf numFmtId="0" fontId="0" fillId="0" borderId="38" xfId="0" quotePrefix="1" applyBorder="1" applyAlignment="1">
      <alignment horizontal="center" vertical="center"/>
    </xf>
    <xf numFmtId="0" fontId="0" fillId="0" borderId="0" xfId="0" quotePrefix="1" applyBorder="1" applyAlignment="1">
      <alignment horizontal="center" vertical="center"/>
    </xf>
    <xf numFmtId="0" fontId="0" fillId="0" borderId="47" xfId="0" quotePrefix="1" applyBorder="1" applyAlignment="1">
      <alignment horizontal="center" vertical="center"/>
    </xf>
    <xf numFmtId="0" fontId="0" fillId="0" borderId="48" xfId="0" quotePrefix="1" applyBorder="1" applyAlignment="1">
      <alignment horizontal="center" vertical="center"/>
    </xf>
    <xf numFmtId="0" fontId="0" fillId="0" borderId="0" xfId="0" applyFont="1" applyFill="1"/>
    <xf numFmtId="0" fontId="1" fillId="0" borderId="52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19" fillId="0" borderId="14" xfId="0" applyFont="1" applyFill="1" applyBorder="1" applyAlignment="1">
      <alignment vertical="center"/>
    </xf>
    <xf numFmtId="0" fontId="0" fillId="0" borderId="6" xfId="0" applyFont="1" applyFill="1" applyBorder="1" applyAlignment="1">
      <alignment vertical="center"/>
    </xf>
    <xf numFmtId="0" fontId="0" fillId="0" borderId="12" xfId="0" applyFont="1" applyFill="1" applyBorder="1" applyAlignment="1">
      <alignment horizontal="center" vertical="center" wrapText="1"/>
    </xf>
    <xf numFmtId="0" fontId="0" fillId="0" borderId="14" xfId="0" applyFont="1" applyFill="1" applyBorder="1" applyAlignment="1">
      <alignment horizontal="center" vertical="center" wrapText="1"/>
    </xf>
    <xf numFmtId="0" fontId="0" fillId="0" borderId="10" xfId="0" applyBorder="1" applyAlignment="1">
      <alignment horizontal="left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0" fillId="0" borderId="33" xfId="0" applyBorder="1" applyAlignment="1">
      <alignment horizontal="left" vertical="center" wrapText="1"/>
    </xf>
    <xf numFmtId="0" fontId="0" fillId="0" borderId="31" xfId="0" applyBorder="1" applyAlignment="1">
      <alignment horizontal="left" vertical="center" wrapText="1"/>
    </xf>
    <xf numFmtId="0" fontId="0" fillId="0" borderId="32" xfId="0" applyBorder="1" applyAlignment="1">
      <alignment horizontal="left"/>
    </xf>
    <xf numFmtId="0" fontId="1" fillId="0" borderId="1" xfId="0" quotePrefix="1" applyFont="1" applyBorder="1" applyAlignment="1">
      <alignment horizontal="right" vertical="center"/>
    </xf>
    <xf numFmtId="0" fontId="1" fillId="0" borderId="11" xfId="0" quotePrefix="1" applyFont="1" applyBorder="1" applyAlignment="1">
      <alignment horizontal="right" vertical="center"/>
    </xf>
    <xf numFmtId="0" fontId="0" fillId="0" borderId="10" xfId="0" applyBorder="1" applyAlignment="1">
      <alignment horizontal="left" vertical="center"/>
    </xf>
    <xf numFmtId="0" fontId="1" fillId="0" borderId="7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1" fillId="0" borderId="0" xfId="0" applyFont="1" applyBorder="1" applyAlignment="1">
      <alignment horizontal="left" vertical="center"/>
    </xf>
    <xf numFmtId="0" fontId="8" fillId="0" borderId="29" xfId="0" applyFont="1" applyBorder="1" applyAlignment="1">
      <alignment horizontal="left" vertical="center" wrapText="1"/>
    </xf>
    <xf numFmtId="0" fontId="8" fillId="0" borderId="27" xfId="0" applyFont="1" applyBorder="1" applyAlignment="1">
      <alignment horizontal="left" vertical="center" wrapText="1"/>
    </xf>
    <xf numFmtId="0" fontId="11" fillId="0" borderId="34" xfId="0" applyFont="1" applyBorder="1" applyAlignment="1">
      <alignment horizontal="center" vertical="center" wrapText="1"/>
    </xf>
    <xf numFmtId="0" fontId="11" fillId="0" borderId="38" xfId="0" applyFont="1" applyBorder="1" applyAlignment="1">
      <alignment horizontal="center" vertical="center" wrapText="1"/>
    </xf>
    <xf numFmtId="0" fontId="11" fillId="0" borderId="29" xfId="0" applyFont="1" applyBorder="1" applyAlignment="1">
      <alignment horizontal="center" vertical="center" wrapText="1"/>
    </xf>
    <xf numFmtId="0" fontId="11" fillId="0" borderId="27" xfId="0" applyFont="1" applyBorder="1" applyAlignment="1">
      <alignment horizontal="center" vertical="center" wrapText="1"/>
    </xf>
    <xf numFmtId="0" fontId="1" fillId="0" borderId="29" xfId="0" applyFont="1" applyBorder="1" applyAlignment="1">
      <alignment horizontal="center"/>
    </xf>
    <xf numFmtId="0" fontId="11" fillId="0" borderId="35" xfId="0" applyFont="1" applyBorder="1" applyAlignment="1">
      <alignment horizontal="center" vertical="center" wrapText="1"/>
    </xf>
    <xf numFmtId="0" fontId="11" fillId="0" borderId="39" xfId="0" applyFont="1" applyBorder="1" applyAlignment="1">
      <alignment horizontal="center" vertical="center" wrapText="1"/>
    </xf>
    <xf numFmtId="0" fontId="8" fillId="0" borderId="26" xfId="0" applyFont="1" applyBorder="1" applyAlignment="1">
      <alignment horizontal="left" vertical="center" wrapText="1"/>
    </xf>
    <xf numFmtId="0" fontId="8" fillId="0" borderId="29" xfId="0" applyFont="1" applyBorder="1" applyAlignment="1">
      <alignment horizontal="center" vertical="center" wrapText="1"/>
    </xf>
    <xf numFmtId="0" fontId="8" fillId="0" borderId="27" xfId="0" applyFont="1" applyBorder="1" applyAlignment="1">
      <alignment horizontal="center" vertical="center" wrapText="1"/>
    </xf>
    <xf numFmtId="0" fontId="8" fillId="0" borderId="26" xfId="0" applyFont="1" applyBorder="1" applyAlignment="1">
      <alignment horizontal="center" vertical="center" wrapText="1"/>
    </xf>
    <xf numFmtId="0" fontId="8" fillId="0" borderId="28" xfId="0" applyFont="1" applyBorder="1" applyAlignment="1">
      <alignment horizontal="center" vertical="center" wrapText="1"/>
    </xf>
    <xf numFmtId="0" fontId="8" fillId="0" borderId="30" xfId="0" applyFont="1" applyBorder="1" applyAlignment="1">
      <alignment horizontal="center" vertical="center" wrapText="1"/>
    </xf>
    <xf numFmtId="0" fontId="8" fillId="0" borderId="28" xfId="0" applyFont="1" applyBorder="1" applyAlignment="1">
      <alignment horizontal="center" vertical="center"/>
    </xf>
    <xf numFmtId="0" fontId="8" fillId="0" borderId="30" xfId="0" applyFont="1" applyBorder="1" applyAlignment="1">
      <alignment horizontal="center" vertical="center"/>
    </xf>
    <xf numFmtId="0" fontId="8" fillId="0" borderId="25" xfId="0" applyFont="1" applyBorder="1" applyAlignment="1">
      <alignment horizontal="left" wrapText="1"/>
    </xf>
    <xf numFmtId="0" fontId="8" fillId="0" borderId="31" xfId="0" applyFont="1" applyBorder="1" applyAlignment="1">
      <alignment horizontal="left" wrapText="1"/>
    </xf>
    <xf numFmtId="0" fontId="8" fillId="0" borderId="21" xfId="0" applyFont="1" applyBorder="1" applyAlignment="1">
      <alignment horizontal="center" vertical="center" wrapText="1"/>
    </xf>
    <xf numFmtId="0" fontId="1" fillId="0" borderId="32" xfId="0" applyFont="1" applyBorder="1" applyAlignment="1">
      <alignment horizontal="left" vertical="center" wrapText="1"/>
    </xf>
  </cellXfs>
  <cellStyles count="1"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9EB335-55F0-4CE0-9F31-2032AB54593F}">
  <dimension ref="A1:C16"/>
  <sheetViews>
    <sheetView workbookViewId="0">
      <selection activeCell="B36" sqref="B36"/>
    </sheetView>
  </sheetViews>
  <sheetFormatPr defaultColWidth="9.140625" defaultRowHeight="15" x14ac:dyDescent="0.25"/>
  <cols>
    <col min="1" max="1" width="15.28515625" style="163" bestFit="1" customWidth="1"/>
    <col min="2" max="2" width="51.5703125" style="163" bestFit="1" customWidth="1"/>
    <col min="3" max="3" width="10.140625" style="163" customWidth="1"/>
    <col min="4" max="16384" width="9.140625" style="163"/>
  </cols>
  <sheetData>
    <row r="1" spans="1:3" ht="15.75" thickBot="1" x14ac:dyDescent="0.3">
      <c r="A1" s="163" t="s">
        <v>613</v>
      </c>
    </row>
    <row r="2" spans="1:3" ht="30.75" thickBot="1" x14ac:dyDescent="0.3">
      <c r="A2" s="164" t="s">
        <v>405</v>
      </c>
      <c r="B2" s="165" t="s">
        <v>619</v>
      </c>
      <c r="C2" s="166" t="s">
        <v>620</v>
      </c>
    </row>
    <row r="3" spans="1:3" ht="15.75" thickBot="1" x14ac:dyDescent="0.3">
      <c r="A3" s="167" t="s">
        <v>601</v>
      </c>
      <c r="B3" s="168" t="s">
        <v>589</v>
      </c>
      <c r="C3" s="169">
        <v>518</v>
      </c>
    </row>
    <row r="4" spans="1:3" ht="15.75" thickBot="1" x14ac:dyDescent="0.3">
      <c r="A4" s="167" t="s">
        <v>602</v>
      </c>
      <c r="B4" s="168" t="s">
        <v>590</v>
      </c>
      <c r="C4" s="170"/>
    </row>
    <row r="5" spans="1:3" ht="15.75" thickBot="1" x14ac:dyDescent="0.3">
      <c r="A5" s="167" t="s">
        <v>603</v>
      </c>
      <c r="B5" s="168" t="s">
        <v>591</v>
      </c>
      <c r="C5" s="169">
        <v>402</v>
      </c>
    </row>
    <row r="6" spans="1:3" ht="15.75" thickBot="1" x14ac:dyDescent="0.3">
      <c r="A6" s="167" t="s">
        <v>604</v>
      </c>
      <c r="B6" s="168" t="s">
        <v>592</v>
      </c>
      <c r="C6" s="170"/>
    </row>
    <row r="7" spans="1:3" ht="15.75" thickBot="1" x14ac:dyDescent="0.3">
      <c r="A7" s="167" t="s">
        <v>605</v>
      </c>
      <c r="B7" s="168" t="s">
        <v>593</v>
      </c>
      <c r="C7" s="169">
        <v>424</v>
      </c>
    </row>
    <row r="8" spans="1:3" ht="15.75" thickBot="1" x14ac:dyDescent="0.3">
      <c r="A8" s="167" t="s">
        <v>606</v>
      </c>
      <c r="B8" s="168" t="s">
        <v>594</v>
      </c>
      <c r="C8" s="170"/>
    </row>
    <row r="9" spans="1:3" ht="15.75" thickBot="1" x14ac:dyDescent="0.3">
      <c r="A9" s="167" t="s">
        <v>607</v>
      </c>
      <c r="B9" s="168" t="s">
        <v>595</v>
      </c>
      <c r="C9" s="169">
        <v>379</v>
      </c>
    </row>
    <row r="10" spans="1:3" ht="15.75" thickBot="1" x14ac:dyDescent="0.3">
      <c r="A10" s="167" t="s">
        <v>608</v>
      </c>
      <c r="B10" s="168" t="s">
        <v>596</v>
      </c>
      <c r="C10" s="170"/>
    </row>
    <row r="11" spans="1:3" ht="15.75" thickBot="1" x14ac:dyDescent="0.3">
      <c r="A11" s="167" t="s">
        <v>609</v>
      </c>
      <c r="B11" s="168" t="s">
        <v>597</v>
      </c>
      <c r="C11" s="169">
        <v>599</v>
      </c>
    </row>
    <row r="12" spans="1:3" ht="15.75" thickBot="1" x14ac:dyDescent="0.3">
      <c r="A12" s="167" t="s">
        <v>610</v>
      </c>
      <c r="B12" s="168" t="s">
        <v>598</v>
      </c>
      <c r="C12" s="170"/>
    </row>
    <row r="13" spans="1:3" ht="15.75" thickBot="1" x14ac:dyDescent="0.3">
      <c r="A13" s="167" t="s">
        <v>611</v>
      </c>
      <c r="B13" s="168" t="s">
        <v>599</v>
      </c>
      <c r="C13" s="169">
        <v>509</v>
      </c>
    </row>
    <row r="14" spans="1:3" ht="15.75" thickBot="1" x14ac:dyDescent="0.3">
      <c r="A14" s="167" t="s">
        <v>612</v>
      </c>
      <c r="B14" s="168" t="s">
        <v>600</v>
      </c>
      <c r="C14" s="170"/>
    </row>
    <row r="15" spans="1:3" x14ac:dyDescent="0.25">
      <c r="A15" s="163" t="s">
        <v>622</v>
      </c>
    </row>
    <row r="16" spans="1:3" x14ac:dyDescent="0.25">
      <c r="A16" s="163" t="s">
        <v>621</v>
      </c>
    </row>
  </sheetData>
  <mergeCells count="6">
    <mergeCell ref="C13:C14"/>
    <mergeCell ref="C3:C4"/>
    <mergeCell ref="C5:C6"/>
    <mergeCell ref="C7:C8"/>
    <mergeCell ref="C9:C10"/>
    <mergeCell ref="C11:C12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980B1E-8F05-489F-8A8C-281D747B17EC}">
  <dimension ref="A1:V111"/>
  <sheetViews>
    <sheetView topLeftCell="Q1" zoomScaleNormal="100" workbookViewId="0">
      <pane ySplit="2" topLeftCell="A106" activePane="bottomLeft" state="frozen"/>
      <selection pane="bottomLeft" activeCell="V111" sqref="V111"/>
    </sheetView>
  </sheetViews>
  <sheetFormatPr defaultRowHeight="15" x14ac:dyDescent="0.25"/>
  <cols>
    <col min="1" max="1" width="9.5703125" bestFit="1" customWidth="1"/>
    <col min="2" max="2" width="9.85546875" customWidth="1"/>
    <col min="3" max="3" width="13.85546875" customWidth="1"/>
    <col min="4" max="4" width="33.140625" customWidth="1"/>
    <col min="5" max="5" width="27.28515625" bestFit="1" customWidth="1"/>
    <col min="6" max="6" width="33.5703125" customWidth="1"/>
    <col min="7" max="7" width="13" customWidth="1"/>
    <col min="8" max="8" width="9.42578125" customWidth="1"/>
    <col min="9" max="9" width="10.140625" customWidth="1"/>
    <col min="10" max="10" width="10.28515625" customWidth="1"/>
    <col min="11" max="11" width="9.5703125" customWidth="1"/>
    <col min="12" max="12" width="8" bestFit="1" customWidth="1"/>
    <col min="13" max="13" width="14.5703125" bestFit="1" customWidth="1"/>
    <col min="14" max="14" width="10.7109375" customWidth="1"/>
    <col min="15" max="15" width="14.140625" customWidth="1"/>
    <col min="16" max="16" width="14.28515625" customWidth="1"/>
    <col min="17" max="17" width="111.28515625" style="57" customWidth="1"/>
    <col min="18" max="18" width="17.42578125" bestFit="1" customWidth="1"/>
    <col min="19" max="19" width="40.28515625" bestFit="1" customWidth="1"/>
    <col min="20" max="20" width="12.85546875" bestFit="1" customWidth="1"/>
    <col min="21" max="21" width="38.28515625" bestFit="1" customWidth="1"/>
    <col min="22" max="22" width="44.42578125" customWidth="1"/>
  </cols>
  <sheetData>
    <row r="1" spans="1:22" x14ac:dyDescent="0.25">
      <c r="A1" t="s">
        <v>614</v>
      </c>
    </row>
    <row r="2" spans="1:22" s="122" customFormat="1" ht="31.5" x14ac:dyDescent="0.25">
      <c r="A2" s="120" t="s">
        <v>566</v>
      </c>
      <c r="B2" s="121" t="s">
        <v>498</v>
      </c>
      <c r="C2" s="120" t="s">
        <v>0</v>
      </c>
      <c r="D2" s="120" t="s">
        <v>1</v>
      </c>
      <c r="E2" s="120" t="s">
        <v>2</v>
      </c>
      <c r="F2" s="120" t="s">
        <v>3</v>
      </c>
      <c r="G2" s="120" t="s">
        <v>4</v>
      </c>
      <c r="H2" s="120" t="s">
        <v>484</v>
      </c>
      <c r="I2" s="120" t="s">
        <v>485</v>
      </c>
      <c r="J2" s="120" t="s">
        <v>5</v>
      </c>
      <c r="K2" s="120" t="s">
        <v>6</v>
      </c>
      <c r="L2" s="120" t="s">
        <v>7</v>
      </c>
      <c r="M2" s="120" t="s">
        <v>8</v>
      </c>
      <c r="N2" s="120" t="s">
        <v>9</v>
      </c>
      <c r="O2" s="120" t="s">
        <v>568</v>
      </c>
      <c r="P2" s="120" t="s">
        <v>569</v>
      </c>
      <c r="Q2" s="120" t="s">
        <v>567</v>
      </c>
      <c r="R2" s="120" t="s">
        <v>570</v>
      </c>
      <c r="S2" s="120" t="s">
        <v>571</v>
      </c>
      <c r="T2" s="120" t="s">
        <v>10</v>
      </c>
      <c r="U2" s="120" t="s">
        <v>11</v>
      </c>
      <c r="V2" s="120" t="s">
        <v>12</v>
      </c>
    </row>
    <row r="3" spans="1:22" ht="45" x14ac:dyDescent="0.25">
      <c r="A3" s="44">
        <v>1</v>
      </c>
      <c r="B3" s="45">
        <v>3</v>
      </c>
      <c r="C3" s="44">
        <f t="shared" ref="C3:C34" si="0">B3/332</f>
        <v>9.0361445783132526E-3</v>
      </c>
      <c r="D3" s="46" t="s">
        <v>13</v>
      </c>
      <c r="E3" s="46" t="s">
        <v>14</v>
      </c>
      <c r="F3" s="46" t="s">
        <v>15</v>
      </c>
      <c r="G3" s="45">
        <v>0</v>
      </c>
      <c r="H3" s="46">
        <v>3</v>
      </c>
      <c r="I3" s="46">
        <f t="shared" ref="I3:I34" si="1">332-H3</f>
        <v>329</v>
      </c>
      <c r="J3" s="46">
        <v>0</v>
      </c>
      <c r="K3" s="46">
        <v>182845</v>
      </c>
      <c r="L3" s="46" t="s">
        <v>16</v>
      </c>
      <c r="M3" s="46" t="s">
        <v>17</v>
      </c>
      <c r="N3" s="47">
        <v>5.8999999999999999E-9</v>
      </c>
      <c r="O3" s="46" t="s">
        <v>18</v>
      </c>
      <c r="P3" s="46" t="s">
        <v>18</v>
      </c>
      <c r="Q3" s="48" t="s">
        <v>19</v>
      </c>
      <c r="R3" s="46" t="s">
        <v>20</v>
      </c>
      <c r="S3" s="46" t="s">
        <v>20</v>
      </c>
      <c r="T3" s="46" t="s">
        <v>21</v>
      </c>
      <c r="U3" s="46" t="s">
        <v>22</v>
      </c>
      <c r="V3" s="49" t="s">
        <v>23</v>
      </c>
    </row>
    <row r="4" spans="1:22" ht="30" x14ac:dyDescent="0.25">
      <c r="A4" s="44">
        <v>2</v>
      </c>
      <c r="B4" s="45">
        <v>2</v>
      </c>
      <c r="C4" s="44">
        <f t="shared" si="0"/>
        <v>6.024096385542169E-3</v>
      </c>
      <c r="D4" s="46" t="s">
        <v>24</v>
      </c>
      <c r="E4" s="46" t="s">
        <v>25</v>
      </c>
      <c r="F4" s="46" t="s">
        <v>26</v>
      </c>
      <c r="G4" s="45">
        <v>0</v>
      </c>
      <c r="H4" s="46">
        <v>2</v>
      </c>
      <c r="I4" s="46">
        <f t="shared" si="1"/>
        <v>330</v>
      </c>
      <c r="J4" s="46">
        <v>0</v>
      </c>
      <c r="K4" s="46">
        <v>182845</v>
      </c>
      <c r="L4" s="46" t="s">
        <v>16</v>
      </c>
      <c r="M4" s="46" t="s">
        <v>27</v>
      </c>
      <c r="N4" s="47">
        <v>3.2799999999999999E-6</v>
      </c>
      <c r="O4" s="46" t="s">
        <v>18</v>
      </c>
      <c r="P4" s="46" t="s">
        <v>18</v>
      </c>
      <c r="Q4" s="50" t="s">
        <v>28</v>
      </c>
      <c r="R4" s="46" t="s">
        <v>20</v>
      </c>
      <c r="S4" s="46" t="s">
        <v>29</v>
      </c>
      <c r="T4" s="46" t="s">
        <v>21</v>
      </c>
      <c r="U4" s="46" t="s">
        <v>22</v>
      </c>
      <c r="V4" s="49" t="s">
        <v>30</v>
      </c>
    </row>
    <row r="5" spans="1:22" x14ac:dyDescent="0.25">
      <c r="A5" s="44">
        <v>3</v>
      </c>
      <c r="B5" s="45">
        <v>4</v>
      </c>
      <c r="C5" s="44">
        <f t="shared" si="0"/>
        <v>1.2048192771084338E-2</v>
      </c>
      <c r="D5" s="46" t="s">
        <v>31</v>
      </c>
      <c r="E5" s="46" t="s">
        <v>18</v>
      </c>
      <c r="F5" s="46" t="s">
        <v>32</v>
      </c>
      <c r="G5" s="45">
        <v>0</v>
      </c>
      <c r="H5" s="46">
        <v>4</v>
      </c>
      <c r="I5" s="46">
        <f t="shared" si="1"/>
        <v>328</v>
      </c>
      <c r="J5" s="46">
        <v>0</v>
      </c>
      <c r="K5" s="46">
        <v>182845</v>
      </c>
      <c r="L5" s="46" t="s">
        <v>16</v>
      </c>
      <c r="M5" s="46" t="s">
        <v>33</v>
      </c>
      <c r="N5" s="47">
        <v>1.0599999999999999E-11</v>
      </c>
      <c r="O5" s="46" t="s">
        <v>18</v>
      </c>
      <c r="P5" s="46" t="s">
        <v>18</v>
      </c>
      <c r="Q5" s="50" t="s">
        <v>34</v>
      </c>
      <c r="R5" s="46" t="s">
        <v>20</v>
      </c>
      <c r="S5" s="46" t="s">
        <v>35</v>
      </c>
      <c r="T5" s="46" t="s">
        <v>18</v>
      </c>
      <c r="U5" s="46" t="s">
        <v>18</v>
      </c>
      <c r="V5" s="49" t="s">
        <v>18</v>
      </c>
    </row>
    <row r="6" spans="1:22" x14ac:dyDescent="0.25">
      <c r="A6" s="44">
        <v>4</v>
      </c>
      <c r="B6" s="45">
        <v>1</v>
      </c>
      <c r="C6" s="44">
        <f t="shared" si="0"/>
        <v>3.0120481927710845E-3</v>
      </c>
      <c r="D6" s="46" t="s">
        <v>36</v>
      </c>
      <c r="E6" s="46" t="s">
        <v>18</v>
      </c>
      <c r="F6" s="46" t="s">
        <v>32</v>
      </c>
      <c r="G6" s="45">
        <v>0</v>
      </c>
      <c r="H6" s="46">
        <v>1</v>
      </c>
      <c r="I6" s="46">
        <f t="shared" si="1"/>
        <v>331</v>
      </c>
      <c r="J6" s="46">
        <v>0</v>
      </c>
      <c r="K6" s="46">
        <v>182845</v>
      </c>
      <c r="L6" s="46" t="s">
        <v>16</v>
      </c>
      <c r="M6" s="46" t="s">
        <v>37</v>
      </c>
      <c r="N6" s="46">
        <v>1.8124549999999999E-3</v>
      </c>
      <c r="O6" s="46" t="s">
        <v>18</v>
      </c>
      <c r="P6" s="46" t="s">
        <v>18</v>
      </c>
      <c r="Q6" s="50" t="s">
        <v>38</v>
      </c>
      <c r="R6" s="46" t="s">
        <v>20</v>
      </c>
      <c r="S6" s="46" t="s">
        <v>35</v>
      </c>
      <c r="T6" s="46" t="s">
        <v>18</v>
      </c>
      <c r="U6" s="46" t="s">
        <v>18</v>
      </c>
      <c r="V6" s="49" t="s">
        <v>18</v>
      </c>
    </row>
    <row r="7" spans="1:22" ht="30" x14ac:dyDescent="0.25">
      <c r="A7" s="44">
        <v>5</v>
      </c>
      <c r="B7" s="45">
        <v>2</v>
      </c>
      <c r="C7" s="44">
        <f t="shared" si="0"/>
        <v>6.024096385542169E-3</v>
      </c>
      <c r="D7" s="46" t="s">
        <v>39</v>
      </c>
      <c r="E7" s="46" t="s">
        <v>18</v>
      </c>
      <c r="F7" s="46" t="s">
        <v>40</v>
      </c>
      <c r="G7" s="45">
        <v>0</v>
      </c>
      <c r="H7" s="46">
        <v>2</v>
      </c>
      <c r="I7" s="46">
        <f t="shared" si="1"/>
        <v>330</v>
      </c>
      <c r="J7" s="46">
        <v>0</v>
      </c>
      <c r="K7" s="46">
        <v>182845</v>
      </c>
      <c r="L7" s="46" t="s">
        <v>16</v>
      </c>
      <c r="M7" s="46" t="s">
        <v>37</v>
      </c>
      <c r="N7" s="47">
        <v>1.8124549999999999E-3</v>
      </c>
      <c r="O7" s="46" t="s">
        <v>18</v>
      </c>
      <c r="P7" s="46" t="s">
        <v>18</v>
      </c>
      <c r="Q7" s="50" t="s">
        <v>499</v>
      </c>
      <c r="R7" s="46" t="s">
        <v>41</v>
      </c>
      <c r="S7" s="46" t="s">
        <v>41</v>
      </c>
      <c r="T7" s="46" t="s">
        <v>21</v>
      </c>
      <c r="U7" s="46" t="s">
        <v>18</v>
      </c>
      <c r="V7" s="49">
        <v>9618178</v>
      </c>
    </row>
    <row r="8" spans="1:22" ht="30" x14ac:dyDescent="0.25">
      <c r="A8" s="44">
        <v>6</v>
      </c>
      <c r="B8" s="45">
        <v>2</v>
      </c>
      <c r="C8" s="44">
        <f t="shared" si="0"/>
        <v>6.024096385542169E-3</v>
      </c>
      <c r="D8" s="46" t="s">
        <v>42</v>
      </c>
      <c r="E8" s="46" t="s">
        <v>18</v>
      </c>
      <c r="F8" s="46" t="s">
        <v>40</v>
      </c>
      <c r="G8" s="45">
        <v>0</v>
      </c>
      <c r="H8" s="46">
        <v>2</v>
      </c>
      <c r="I8" s="46">
        <f t="shared" si="1"/>
        <v>330</v>
      </c>
      <c r="J8" s="46">
        <v>0</v>
      </c>
      <c r="K8" s="46">
        <v>182845</v>
      </c>
      <c r="L8" s="46" t="s">
        <v>16</v>
      </c>
      <c r="M8" s="46" t="s">
        <v>27</v>
      </c>
      <c r="N8" s="47">
        <v>3.2799999999999999E-6</v>
      </c>
      <c r="O8" s="46" t="s">
        <v>492</v>
      </c>
      <c r="P8" s="46" t="s">
        <v>43</v>
      </c>
      <c r="Q8" s="50" t="s">
        <v>44</v>
      </c>
      <c r="R8" s="46" t="s">
        <v>20</v>
      </c>
      <c r="S8" s="46" t="s">
        <v>18</v>
      </c>
      <c r="T8" s="46" t="s">
        <v>18</v>
      </c>
      <c r="U8" s="46" t="s">
        <v>18</v>
      </c>
      <c r="V8" s="49" t="s">
        <v>18</v>
      </c>
    </row>
    <row r="9" spans="1:22" x14ac:dyDescent="0.25">
      <c r="A9" s="44">
        <v>7</v>
      </c>
      <c r="B9" s="45">
        <v>1</v>
      </c>
      <c r="C9" s="44">
        <f t="shared" si="0"/>
        <v>3.0120481927710845E-3</v>
      </c>
      <c r="D9" s="46" t="s">
        <v>45</v>
      </c>
      <c r="E9" s="46" t="s">
        <v>46</v>
      </c>
      <c r="F9" s="46" t="s">
        <v>47</v>
      </c>
      <c r="G9" s="45">
        <v>0</v>
      </c>
      <c r="H9" s="46">
        <v>1</v>
      </c>
      <c r="I9" s="46">
        <f t="shared" si="1"/>
        <v>331</v>
      </c>
      <c r="J9" s="46">
        <v>0</v>
      </c>
      <c r="K9" s="46">
        <v>182845</v>
      </c>
      <c r="L9" s="46" t="s">
        <v>16</v>
      </c>
      <c r="M9" s="46" t="s">
        <v>37</v>
      </c>
      <c r="N9" s="46">
        <v>1.8124549999999999E-3</v>
      </c>
      <c r="O9" s="46" t="s">
        <v>18</v>
      </c>
      <c r="P9" s="46" t="s">
        <v>18</v>
      </c>
      <c r="Q9" s="50" t="s">
        <v>48</v>
      </c>
      <c r="R9" s="46" t="s">
        <v>20</v>
      </c>
      <c r="S9" s="46" t="s">
        <v>35</v>
      </c>
      <c r="T9" s="46" t="s">
        <v>21</v>
      </c>
      <c r="U9" s="46" t="s">
        <v>22</v>
      </c>
      <c r="V9" s="49">
        <v>9618178</v>
      </c>
    </row>
    <row r="10" spans="1:22" x14ac:dyDescent="0.25">
      <c r="A10" s="44">
        <v>8</v>
      </c>
      <c r="B10" s="45">
        <v>1</v>
      </c>
      <c r="C10" s="44">
        <f t="shared" si="0"/>
        <v>3.0120481927710845E-3</v>
      </c>
      <c r="D10" s="46" t="s">
        <v>49</v>
      </c>
      <c r="E10" s="46" t="s">
        <v>18</v>
      </c>
      <c r="F10" s="46" t="s">
        <v>50</v>
      </c>
      <c r="G10" s="45">
        <v>0</v>
      </c>
      <c r="H10" s="46">
        <v>1</v>
      </c>
      <c r="I10" s="46">
        <f t="shared" si="1"/>
        <v>331</v>
      </c>
      <c r="J10" s="46">
        <v>0</v>
      </c>
      <c r="K10" s="46">
        <v>182845</v>
      </c>
      <c r="L10" s="46" t="s">
        <v>16</v>
      </c>
      <c r="M10" s="46" t="s">
        <v>37</v>
      </c>
      <c r="N10" s="46">
        <v>1.8124549999999999E-3</v>
      </c>
      <c r="O10" s="46" t="s">
        <v>18</v>
      </c>
      <c r="P10" s="46" t="s">
        <v>18</v>
      </c>
      <c r="Q10" s="50" t="s">
        <v>51</v>
      </c>
      <c r="R10" s="46" t="s">
        <v>41</v>
      </c>
      <c r="S10" s="46" t="s">
        <v>18</v>
      </c>
      <c r="T10" s="46" t="s">
        <v>21</v>
      </c>
      <c r="U10" s="46" t="s">
        <v>52</v>
      </c>
      <c r="V10" s="49" t="s">
        <v>53</v>
      </c>
    </row>
    <row r="11" spans="1:22" s="60" customFormat="1" x14ac:dyDescent="0.25">
      <c r="A11" s="44">
        <v>9</v>
      </c>
      <c r="B11" s="45">
        <v>2</v>
      </c>
      <c r="C11" s="44">
        <f t="shared" si="0"/>
        <v>6.024096385542169E-3</v>
      </c>
      <c r="D11" s="61" t="s">
        <v>54</v>
      </c>
      <c r="E11" s="61" t="s">
        <v>55</v>
      </c>
      <c r="F11" s="61" t="s">
        <v>56</v>
      </c>
      <c r="G11" s="45">
        <v>0</v>
      </c>
      <c r="H11" s="61">
        <v>2</v>
      </c>
      <c r="I11" s="46">
        <f t="shared" si="1"/>
        <v>330</v>
      </c>
      <c r="J11" s="61">
        <v>0</v>
      </c>
      <c r="K11" s="61">
        <v>182845</v>
      </c>
      <c r="L11" s="61" t="s">
        <v>16</v>
      </c>
      <c r="M11" s="61" t="s">
        <v>27</v>
      </c>
      <c r="N11" s="62">
        <v>3.2799999999999999E-6</v>
      </c>
      <c r="O11" s="61" t="s">
        <v>18</v>
      </c>
      <c r="P11" s="61" t="s">
        <v>18</v>
      </c>
      <c r="Q11" s="50" t="s">
        <v>34</v>
      </c>
      <c r="R11" s="61" t="s">
        <v>20</v>
      </c>
      <c r="S11" s="61" t="s">
        <v>18</v>
      </c>
      <c r="T11" s="61" t="s">
        <v>18</v>
      </c>
      <c r="U11" s="61" t="s">
        <v>18</v>
      </c>
      <c r="V11" s="44" t="s">
        <v>18</v>
      </c>
    </row>
    <row r="12" spans="1:22" x14ac:dyDescent="0.25">
      <c r="A12" s="44">
        <v>10</v>
      </c>
      <c r="B12" s="45">
        <v>1</v>
      </c>
      <c r="C12" s="44">
        <f t="shared" si="0"/>
        <v>3.0120481927710845E-3</v>
      </c>
      <c r="D12" s="46" t="s">
        <v>57</v>
      </c>
      <c r="E12" s="46" t="s">
        <v>58</v>
      </c>
      <c r="F12" s="46" t="s">
        <v>56</v>
      </c>
      <c r="G12" s="45">
        <v>0</v>
      </c>
      <c r="H12" s="46">
        <v>1</v>
      </c>
      <c r="I12" s="46">
        <f t="shared" si="1"/>
        <v>331</v>
      </c>
      <c r="J12" s="46">
        <v>0</v>
      </c>
      <c r="K12" s="46">
        <v>182845</v>
      </c>
      <c r="L12" s="46" t="s">
        <v>16</v>
      </c>
      <c r="M12" s="46" t="s">
        <v>37</v>
      </c>
      <c r="N12" s="46">
        <v>1.8124549999999999E-3</v>
      </c>
      <c r="O12" s="46" t="s">
        <v>18</v>
      </c>
      <c r="P12" s="46" t="s">
        <v>18</v>
      </c>
      <c r="Q12" s="50" t="s">
        <v>38</v>
      </c>
      <c r="R12" s="46" t="s">
        <v>20</v>
      </c>
      <c r="S12" s="46" t="s">
        <v>18</v>
      </c>
      <c r="T12" s="46" t="s">
        <v>18</v>
      </c>
      <c r="U12" s="46" t="s">
        <v>18</v>
      </c>
      <c r="V12" s="49" t="s">
        <v>18</v>
      </c>
    </row>
    <row r="13" spans="1:22" x14ac:dyDescent="0.25">
      <c r="A13" s="44">
        <v>11</v>
      </c>
      <c r="B13" s="45">
        <v>2</v>
      </c>
      <c r="C13" s="44">
        <f t="shared" si="0"/>
        <v>6.024096385542169E-3</v>
      </c>
      <c r="D13" s="46" t="s">
        <v>59</v>
      </c>
      <c r="E13" s="46" t="s">
        <v>60</v>
      </c>
      <c r="F13" s="46" t="s">
        <v>47</v>
      </c>
      <c r="G13" s="45">
        <v>0</v>
      </c>
      <c r="H13" s="46">
        <v>2</v>
      </c>
      <c r="I13" s="46">
        <f t="shared" si="1"/>
        <v>330</v>
      </c>
      <c r="J13" s="46">
        <v>0</v>
      </c>
      <c r="K13" s="46">
        <v>182845</v>
      </c>
      <c r="L13" s="46" t="s">
        <v>16</v>
      </c>
      <c r="M13" s="46" t="s">
        <v>27</v>
      </c>
      <c r="N13" s="47">
        <v>3.2799999999999999E-6</v>
      </c>
      <c r="O13" s="46" t="s">
        <v>18</v>
      </c>
      <c r="P13" s="46" t="s">
        <v>18</v>
      </c>
      <c r="Q13" s="50" t="s">
        <v>34</v>
      </c>
      <c r="R13" s="46" t="s">
        <v>20</v>
      </c>
      <c r="S13" s="46" t="s">
        <v>18</v>
      </c>
      <c r="T13" s="46" t="s">
        <v>21</v>
      </c>
      <c r="U13" s="46" t="s">
        <v>52</v>
      </c>
      <c r="V13" s="49">
        <v>30551202</v>
      </c>
    </row>
    <row r="14" spans="1:22" x14ac:dyDescent="0.25">
      <c r="A14" s="44">
        <v>12</v>
      </c>
      <c r="B14" s="45">
        <v>1</v>
      </c>
      <c r="C14" s="44">
        <f t="shared" si="0"/>
        <v>3.0120481927710845E-3</v>
      </c>
      <c r="D14" s="46" t="s">
        <v>61</v>
      </c>
      <c r="E14" s="46" t="s">
        <v>62</v>
      </c>
      <c r="F14" s="46" t="s">
        <v>47</v>
      </c>
      <c r="G14" s="45">
        <v>0</v>
      </c>
      <c r="H14" s="46">
        <v>1</v>
      </c>
      <c r="I14" s="46">
        <f t="shared" si="1"/>
        <v>331</v>
      </c>
      <c r="J14" s="46">
        <v>0</v>
      </c>
      <c r="K14" s="46">
        <v>182845</v>
      </c>
      <c r="L14" s="46" t="s">
        <v>16</v>
      </c>
      <c r="M14" s="46" t="s">
        <v>37</v>
      </c>
      <c r="N14" s="46">
        <v>1.8124549999999999E-3</v>
      </c>
      <c r="O14" s="46" t="s">
        <v>18</v>
      </c>
      <c r="P14" s="46" t="s">
        <v>18</v>
      </c>
      <c r="Q14" s="50" t="s">
        <v>48</v>
      </c>
      <c r="R14" s="46" t="s">
        <v>20</v>
      </c>
      <c r="S14" s="46" t="s">
        <v>18</v>
      </c>
      <c r="T14" s="46" t="s">
        <v>21</v>
      </c>
      <c r="U14" s="46" t="s">
        <v>22</v>
      </c>
      <c r="V14" s="49">
        <v>15932525</v>
      </c>
    </row>
    <row r="15" spans="1:22" x14ac:dyDescent="0.25">
      <c r="A15" s="44">
        <v>13</v>
      </c>
      <c r="B15" s="45">
        <v>2</v>
      </c>
      <c r="C15" s="44">
        <f t="shared" si="0"/>
        <v>6.024096385542169E-3</v>
      </c>
      <c r="D15" s="46" t="s">
        <v>63</v>
      </c>
      <c r="E15" s="46" t="s">
        <v>64</v>
      </c>
      <c r="F15" s="46" t="s">
        <v>47</v>
      </c>
      <c r="G15" s="45">
        <v>0</v>
      </c>
      <c r="H15" s="46">
        <v>2</v>
      </c>
      <c r="I15" s="46">
        <f t="shared" si="1"/>
        <v>330</v>
      </c>
      <c r="J15" s="46">
        <v>0</v>
      </c>
      <c r="K15" s="46">
        <v>182845</v>
      </c>
      <c r="L15" s="46" t="s">
        <v>16</v>
      </c>
      <c r="M15" s="46" t="s">
        <v>27</v>
      </c>
      <c r="N15" s="47">
        <v>3.2799999999999999E-6</v>
      </c>
      <c r="O15" s="46" t="s">
        <v>18</v>
      </c>
      <c r="P15" s="46" t="s">
        <v>18</v>
      </c>
      <c r="Q15" s="50" t="s">
        <v>34</v>
      </c>
      <c r="R15" s="46" t="s">
        <v>20</v>
      </c>
      <c r="S15" s="46" t="s">
        <v>35</v>
      </c>
      <c r="T15" s="46" t="s">
        <v>21</v>
      </c>
      <c r="U15" s="46" t="s">
        <v>22</v>
      </c>
      <c r="V15" s="49" t="s">
        <v>65</v>
      </c>
    </row>
    <row r="16" spans="1:22" x14ac:dyDescent="0.25">
      <c r="A16" s="44">
        <v>14</v>
      </c>
      <c r="B16" s="45">
        <v>1</v>
      </c>
      <c r="C16" s="44">
        <f t="shared" si="0"/>
        <v>3.0120481927710845E-3</v>
      </c>
      <c r="D16" s="46" t="s">
        <v>66</v>
      </c>
      <c r="E16" s="46" t="s">
        <v>67</v>
      </c>
      <c r="F16" s="46" t="s">
        <v>56</v>
      </c>
      <c r="G16" s="45">
        <v>0</v>
      </c>
      <c r="H16" s="46">
        <v>1</v>
      </c>
      <c r="I16" s="46">
        <f t="shared" si="1"/>
        <v>331</v>
      </c>
      <c r="J16" s="46">
        <v>0</v>
      </c>
      <c r="K16" s="46">
        <v>182845</v>
      </c>
      <c r="L16" s="46" t="s">
        <v>16</v>
      </c>
      <c r="M16" s="46" t="s">
        <v>37</v>
      </c>
      <c r="N16" s="46">
        <v>1.8124549999999999E-3</v>
      </c>
      <c r="O16" s="46" t="s">
        <v>18</v>
      </c>
      <c r="P16" s="46" t="s">
        <v>18</v>
      </c>
      <c r="Q16" s="50" t="s">
        <v>48</v>
      </c>
      <c r="R16" s="46" t="s">
        <v>20</v>
      </c>
      <c r="S16" s="46" t="s">
        <v>35</v>
      </c>
      <c r="T16" s="46" t="s">
        <v>18</v>
      </c>
      <c r="U16" s="46" t="s">
        <v>18</v>
      </c>
      <c r="V16" s="49" t="s">
        <v>18</v>
      </c>
    </row>
    <row r="17" spans="1:22" x14ac:dyDescent="0.25">
      <c r="A17" s="44">
        <v>15</v>
      </c>
      <c r="B17" s="45">
        <v>2</v>
      </c>
      <c r="C17" s="44">
        <f t="shared" si="0"/>
        <v>6.024096385542169E-3</v>
      </c>
      <c r="D17" s="46" t="s">
        <v>68</v>
      </c>
      <c r="E17" s="46" t="s">
        <v>69</v>
      </c>
      <c r="F17" s="46" t="s">
        <v>26</v>
      </c>
      <c r="G17" s="45">
        <v>0</v>
      </c>
      <c r="H17" s="46">
        <v>2</v>
      </c>
      <c r="I17" s="46">
        <f t="shared" si="1"/>
        <v>330</v>
      </c>
      <c r="J17" s="46">
        <v>0</v>
      </c>
      <c r="K17" s="46">
        <v>182845</v>
      </c>
      <c r="L17" s="46" t="s">
        <v>16</v>
      </c>
      <c r="M17" s="46" t="s">
        <v>27</v>
      </c>
      <c r="N17" s="47">
        <v>3.2799999999999999E-6</v>
      </c>
      <c r="O17" s="46" t="s">
        <v>18</v>
      </c>
      <c r="P17" s="46" t="s">
        <v>18</v>
      </c>
      <c r="Q17" s="50" t="s">
        <v>70</v>
      </c>
      <c r="R17" s="46" t="s">
        <v>29</v>
      </c>
      <c r="S17" s="46" t="s">
        <v>29</v>
      </c>
      <c r="T17" s="46" t="s">
        <v>21</v>
      </c>
      <c r="U17" s="46" t="s">
        <v>52</v>
      </c>
      <c r="V17" s="49" t="s">
        <v>71</v>
      </c>
    </row>
    <row r="18" spans="1:22" ht="30.75" x14ac:dyDescent="0.25">
      <c r="A18" s="44">
        <v>16</v>
      </c>
      <c r="B18" s="45">
        <v>1</v>
      </c>
      <c r="C18" s="44">
        <f t="shared" si="0"/>
        <v>3.0120481927710845E-3</v>
      </c>
      <c r="D18" s="46" t="s">
        <v>72</v>
      </c>
      <c r="E18" s="46" t="s">
        <v>73</v>
      </c>
      <c r="F18" s="46" t="s">
        <v>26</v>
      </c>
      <c r="G18" s="45">
        <v>0</v>
      </c>
      <c r="H18" s="46">
        <v>1</v>
      </c>
      <c r="I18" s="46">
        <f t="shared" si="1"/>
        <v>331</v>
      </c>
      <c r="J18" s="46">
        <v>0</v>
      </c>
      <c r="K18" s="46">
        <v>182845</v>
      </c>
      <c r="L18" s="46" t="s">
        <v>16</v>
      </c>
      <c r="M18" s="46" t="s">
        <v>37</v>
      </c>
      <c r="N18" s="46">
        <v>1.8124549999999999E-3</v>
      </c>
      <c r="O18" s="46" t="s">
        <v>18</v>
      </c>
      <c r="P18" s="46" t="s">
        <v>18</v>
      </c>
      <c r="Q18" s="50" t="s">
        <v>74</v>
      </c>
      <c r="R18" s="51" t="s">
        <v>29</v>
      </c>
      <c r="S18" s="46" t="s">
        <v>18</v>
      </c>
      <c r="T18" s="46" t="s">
        <v>21</v>
      </c>
      <c r="U18" s="46" t="s">
        <v>22</v>
      </c>
      <c r="V18" s="49" t="s">
        <v>75</v>
      </c>
    </row>
    <row r="19" spans="1:22" x14ac:dyDescent="0.25">
      <c r="A19" s="44">
        <v>17</v>
      </c>
      <c r="B19" s="45">
        <v>1</v>
      </c>
      <c r="C19" s="44">
        <f t="shared" si="0"/>
        <v>3.0120481927710845E-3</v>
      </c>
      <c r="D19" s="46" t="s">
        <v>76</v>
      </c>
      <c r="E19" s="46" t="s">
        <v>18</v>
      </c>
      <c r="F19" s="46" t="s">
        <v>32</v>
      </c>
      <c r="G19" s="45">
        <v>0</v>
      </c>
      <c r="H19" s="46">
        <v>1</v>
      </c>
      <c r="I19" s="46">
        <f t="shared" si="1"/>
        <v>331</v>
      </c>
      <c r="J19" s="46">
        <v>0</v>
      </c>
      <c r="K19" s="46">
        <v>182845</v>
      </c>
      <c r="L19" s="46" t="s">
        <v>16</v>
      </c>
      <c r="M19" s="46" t="s">
        <v>37</v>
      </c>
      <c r="N19" s="46">
        <v>1.8124549999999999E-3</v>
      </c>
      <c r="O19" s="46" t="s">
        <v>18</v>
      </c>
      <c r="P19" s="46" t="s">
        <v>18</v>
      </c>
      <c r="Q19" s="50" t="s">
        <v>48</v>
      </c>
      <c r="R19" s="46" t="s">
        <v>20</v>
      </c>
      <c r="S19" s="46" t="s">
        <v>35</v>
      </c>
      <c r="T19" s="46" t="s">
        <v>18</v>
      </c>
      <c r="U19" s="46" t="s">
        <v>18</v>
      </c>
      <c r="V19" s="49" t="s">
        <v>18</v>
      </c>
    </row>
    <row r="20" spans="1:22" x14ac:dyDescent="0.25">
      <c r="A20" s="44">
        <v>18</v>
      </c>
      <c r="B20" s="45">
        <v>1</v>
      </c>
      <c r="C20" s="44">
        <f t="shared" si="0"/>
        <v>3.0120481927710845E-3</v>
      </c>
      <c r="D20" s="46" t="s">
        <v>77</v>
      </c>
      <c r="E20" s="46" t="s">
        <v>78</v>
      </c>
      <c r="F20" s="46" t="s">
        <v>79</v>
      </c>
      <c r="G20" s="45">
        <v>0</v>
      </c>
      <c r="H20" s="46">
        <v>1</v>
      </c>
      <c r="I20" s="46">
        <f t="shared" si="1"/>
        <v>331</v>
      </c>
      <c r="J20" s="46">
        <v>0</v>
      </c>
      <c r="K20" s="46">
        <v>182845</v>
      </c>
      <c r="L20" s="46" t="s">
        <v>16</v>
      </c>
      <c r="M20" s="46" t="s">
        <v>37</v>
      </c>
      <c r="N20" s="46">
        <v>1.8124549999999999E-3</v>
      </c>
      <c r="O20" s="46" t="s">
        <v>18</v>
      </c>
      <c r="P20" s="46" t="s">
        <v>18</v>
      </c>
      <c r="Q20" s="50" t="s">
        <v>48</v>
      </c>
      <c r="R20" s="46" t="s">
        <v>20</v>
      </c>
      <c r="S20" s="46" t="s">
        <v>18</v>
      </c>
      <c r="T20" s="46" t="s">
        <v>21</v>
      </c>
      <c r="U20" s="46" t="s">
        <v>52</v>
      </c>
      <c r="V20" s="49">
        <v>30652005</v>
      </c>
    </row>
    <row r="21" spans="1:22" ht="15.75" x14ac:dyDescent="0.25">
      <c r="A21" s="44">
        <v>19</v>
      </c>
      <c r="B21" s="45">
        <v>1</v>
      </c>
      <c r="C21" s="44">
        <f t="shared" si="0"/>
        <v>3.0120481927710845E-3</v>
      </c>
      <c r="D21" s="46" t="s">
        <v>80</v>
      </c>
      <c r="E21" s="46" t="s">
        <v>81</v>
      </c>
      <c r="F21" s="46" t="s">
        <v>82</v>
      </c>
      <c r="G21" s="45">
        <v>0</v>
      </c>
      <c r="H21" s="46">
        <v>1</v>
      </c>
      <c r="I21" s="46">
        <f t="shared" si="1"/>
        <v>331</v>
      </c>
      <c r="J21" s="46">
        <v>0</v>
      </c>
      <c r="K21" s="46">
        <v>182845</v>
      </c>
      <c r="L21" s="46" t="s">
        <v>16</v>
      </c>
      <c r="M21" s="46" t="s">
        <v>37</v>
      </c>
      <c r="N21" s="46">
        <v>1.8124549999999999E-3</v>
      </c>
      <c r="O21" s="46" t="s">
        <v>18</v>
      </c>
      <c r="P21" s="46" t="s">
        <v>18</v>
      </c>
      <c r="Q21" s="50" t="s">
        <v>83</v>
      </c>
      <c r="R21" s="51" t="s">
        <v>29</v>
      </c>
      <c r="S21" s="46" t="s">
        <v>18</v>
      </c>
      <c r="T21" s="46" t="s">
        <v>21</v>
      </c>
      <c r="U21" s="46" t="s">
        <v>84</v>
      </c>
      <c r="V21" s="49" t="s">
        <v>85</v>
      </c>
    </row>
    <row r="22" spans="1:22" x14ac:dyDescent="0.25">
      <c r="A22" s="44">
        <v>20</v>
      </c>
      <c r="B22" s="45">
        <v>1</v>
      </c>
      <c r="C22" s="44">
        <f t="shared" si="0"/>
        <v>3.0120481927710845E-3</v>
      </c>
      <c r="D22" s="46" t="s">
        <v>86</v>
      </c>
      <c r="E22" s="46" t="s">
        <v>87</v>
      </c>
      <c r="F22" s="46" t="s">
        <v>26</v>
      </c>
      <c r="G22" s="45">
        <v>0</v>
      </c>
      <c r="H22" s="46">
        <v>1</v>
      </c>
      <c r="I22" s="46">
        <f t="shared" si="1"/>
        <v>331</v>
      </c>
      <c r="J22" s="46">
        <v>0</v>
      </c>
      <c r="K22" s="46">
        <v>182845</v>
      </c>
      <c r="L22" s="46" t="s">
        <v>16</v>
      </c>
      <c r="M22" s="46" t="s">
        <v>37</v>
      </c>
      <c r="N22" s="46">
        <v>1.8124549999999999E-3</v>
      </c>
      <c r="O22" s="46" t="s">
        <v>18</v>
      </c>
      <c r="P22" s="46" t="s">
        <v>18</v>
      </c>
      <c r="Q22" s="50" t="s">
        <v>88</v>
      </c>
      <c r="R22" s="46" t="s">
        <v>41</v>
      </c>
      <c r="S22" s="46" t="s">
        <v>18</v>
      </c>
      <c r="T22" s="46" t="s">
        <v>18</v>
      </c>
      <c r="U22" s="46" t="s">
        <v>18</v>
      </c>
      <c r="V22" s="49" t="s">
        <v>18</v>
      </c>
    </row>
    <row r="23" spans="1:22" x14ac:dyDescent="0.25">
      <c r="A23" s="44">
        <v>21</v>
      </c>
      <c r="B23" s="45">
        <v>1</v>
      </c>
      <c r="C23" s="44">
        <f t="shared" si="0"/>
        <v>3.0120481927710845E-3</v>
      </c>
      <c r="D23" s="46" t="s">
        <v>89</v>
      </c>
      <c r="E23" s="46" t="s">
        <v>90</v>
      </c>
      <c r="F23" s="46" t="s">
        <v>26</v>
      </c>
      <c r="G23" s="45">
        <v>0</v>
      </c>
      <c r="H23" s="46">
        <v>1</v>
      </c>
      <c r="I23" s="46">
        <f t="shared" si="1"/>
        <v>331</v>
      </c>
      <c r="J23" s="46">
        <v>0</v>
      </c>
      <c r="K23" s="46">
        <v>182845</v>
      </c>
      <c r="L23" s="46" t="s">
        <v>16</v>
      </c>
      <c r="M23" s="46" t="s">
        <v>37</v>
      </c>
      <c r="N23" s="46">
        <v>1.8124549999999999E-3</v>
      </c>
      <c r="O23" s="46" t="s">
        <v>18</v>
      </c>
      <c r="P23" s="46" t="s">
        <v>18</v>
      </c>
      <c r="Q23" s="50" t="s">
        <v>91</v>
      </c>
      <c r="R23" s="46" t="s">
        <v>41</v>
      </c>
      <c r="S23" s="46" t="s">
        <v>18</v>
      </c>
      <c r="T23" s="46" t="s">
        <v>21</v>
      </c>
      <c r="U23" s="46" t="s">
        <v>52</v>
      </c>
      <c r="V23" s="49" t="s">
        <v>92</v>
      </c>
    </row>
    <row r="24" spans="1:22" ht="30.75" x14ac:dyDescent="0.25">
      <c r="A24" s="44">
        <v>22</v>
      </c>
      <c r="B24" s="45">
        <v>17</v>
      </c>
      <c r="C24" s="44">
        <f t="shared" si="0"/>
        <v>5.1204819277108432E-2</v>
      </c>
      <c r="D24" s="46" t="s">
        <v>93</v>
      </c>
      <c r="E24" s="46" t="s">
        <v>94</v>
      </c>
      <c r="F24" s="46" t="s">
        <v>26</v>
      </c>
      <c r="G24" s="45">
        <v>0</v>
      </c>
      <c r="H24" s="46">
        <v>17</v>
      </c>
      <c r="I24" s="46">
        <f t="shared" si="1"/>
        <v>315</v>
      </c>
      <c r="J24" s="46">
        <v>0</v>
      </c>
      <c r="K24" s="46">
        <v>182845</v>
      </c>
      <c r="L24" s="46" t="s">
        <v>16</v>
      </c>
      <c r="M24" s="46" t="s">
        <v>95</v>
      </c>
      <c r="N24" s="47">
        <v>1.6199999999999999E-47</v>
      </c>
      <c r="O24" s="52" t="s">
        <v>96</v>
      </c>
      <c r="P24" s="46" t="s">
        <v>43</v>
      </c>
      <c r="Q24" s="50" t="s">
        <v>97</v>
      </c>
      <c r="R24" s="46" t="s">
        <v>20</v>
      </c>
      <c r="S24" s="46" t="s">
        <v>20</v>
      </c>
      <c r="T24" s="46" t="s">
        <v>21</v>
      </c>
      <c r="U24" s="46" t="s">
        <v>22</v>
      </c>
      <c r="V24" s="49" t="s">
        <v>98</v>
      </c>
    </row>
    <row r="25" spans="1:22" ht="30.75" x14ac:dyDescent="0.25">
      <c r="A25" s="44">
        <v>23</v>
      </c>
      <c r="B25" s="45">
        <v>4</v>
      </c>
      <c r="C25" s="44">
        <f t="shared" si="0"/>
        <v>1.2048192771084338E-2</v>
      </c>
      <c r="D25" s="46" t="s">
        <v>99</v>
      </c>
      <c r="E25" s="46" t="s">
        <v>100</v>
      </c>
      <c r="F25" s="46" t="s">
        <v>26</v>
      </c>
      <c r="G25" s="45">
        <v>0</v>
      </c>
      <c r="H25" s="46">
        <v>4</v>
      </c>
      <c r="I25" s="46">
        <f t="shared" si="1"/>
        <v>328</v>
      </c>
      <c r="J25" s="46">
        <v>0</v>
      </c>
      <c r="K25" s="46">
        <v>182845</v>
      </c>
      <c r="L25" s="46" t="s">
        <v>16</v>
      </c>
      <c r="M25" s="46" t="s">
        <v>33</v>
      </c>
      <c r="N25" s="47">
        <v>1.0599999999999999E-11</v>
      </c>
      <c r="O25" s="46" t="s">
        <v>18</v>
      </c>
      <c r="P25" s="46" t="s">
        <v>18</v>
      </c>
      <c r="Q25" s="50" t="s">
        <v>101</v>
      </c>
      <c r="R25" s="46" t="s">
        <v>20</v>
      </c>
      <c r="S25" s="46" t="s">
        <v>29</v>
      </c>
      <c r="T25" s="46" t="s">
        <v>18</v>
      </c>
      <c r="U25" s="46" t="s">
        <v>18</v>
      </c>
      <c r="V25" s="49" t="s">
        <v>18</v>
      </c>
    </row>
    <row r="26" spans="1:22" ht="30.75" x14ac:dyDescent="0.25">
      <c r="A26" s="44">
        <v>24</v>
      </c>
      <c r="B26" s="45">
        <v>31</v>
      </c>
      <c r="C26" s="44">
        <f t="shared" si="0"/>
        <v>9.337349397590361E-2</v>
      </c>
      <c r="D26" s="46" t="s">
        <v>102</v>
      </c>
      <c r="E26" s="46" t="s">
        <v>103</v>
      </c>
      <c r="F26" s="46" t="s">
        <v>26</v>
      </c>
      <c r="G26" s="53">
        <v>1.0900000000000001E-5</v>
      </c>
      <c r="H26" s="46">
        <v>31</v>
      </c>
      <c r="I26" s="46">
        <f t="shared" si="1"/>
        <v>301</v>
      </c>
      <c r="J26" s="46">
        <v>2</v>
      </c>
      <c r="K26" s="46">
        <v>183438</v>
      </c>
      <c r="L26" s="46">
        <v>8247.16</v>
      </c>
      <c r="M26" s="46" t="s">
        <v>488</v>
      </c>
      <c r="N26" s="47">
        <v>1.14E-83</v>
      </c>
      <c r="O26" s="54" t="s">
        <v>104</v>
      </c>
      <c r="P26" s="46" t="s">
        <v>43</v>
      </c>
      <c r="Q26" s="50" t="s">
        <v>105</v>
      </c>
      <c r="R26" s="46" t="s">
        <v>20</v>
      </c>
      <c r="S26" s="46" t="s">
        <v>106</v>
      </c>
      <c r="T26" s="46" t="s">
        <v>21</v>
      </c>
      <c r="U26" s="46" t="s">
        <v>22</v>
      </c>
      <c r="V26" s="49" t="s">
        <v>107</v>
      </c>
    </row>
    <row r="27" spans="1:22" ht="30.75" x14ac:dyDescent="0.25">
      <c r="A27" s="44">
        <v>25</v>
      </c>
      <c r="B27" s="45">
        <v>2</v>
      </c>
      <c r="C27" s="44">
        <f t="shared" si="0"/>
        <v>6.024096385542169E-3</v>
      </c>
      <c r="D27" s="46" t="s">
        <v>108</v>
      </c>
      <c r="E27" s="46" t="s">
        <v>109</v>
      </c>
      <c r="F27" s="46" t="s">
        <v>26</v>
      </c>
      <c r="G27" s="45">
        <v>0</v>
      </c>
      <c r="H27" s="46">
        <v>2</v>
      </c>
      <c r="I27" s="46">
        <f t="shared" si="1"/>
        <v>330</v>
      </c>
      <c r="J27" s="46">
        <v>0</v>
      </c>
      <c r="K27" s="46">
        <v>182845</v>
      </c>
      <c r="L27" s="46" t="s">
        <v>16</v>
      </c>
      <c r="M27" s="46" t="s">
        <v>27</v>
      </c>
      <c r="N27" s="47">
        <v>3.2799999999999999E-6</v>
      </c>
      <c r="O27" s="46" t="s">
        <v>18</v>
      </c>
      <c r="P27" s="46" t="s">
        <v>18</v>
      </c>
      <c r="Q27" s="50" t="s">
        <v>101</v>
      </c>
      <c r="R27" s="46" t="s">
        <v>20</v>
      </c>
      <c r="S27" s="46" t="s">
        <v>20</v>
      </c>
      <c r="T27" s="46" t="s">
        <v>21</v>
      </c>
      <c r="U27" s="46" t="s">
        <v>22</v>
      </c>
      <c r="V27" s="49" t="s">
        <v>110</v>
      </c>
    </row>
    <row r="28" spans="1:22" ht="30.75" x14ac:dyDescent="0.25">
      <c r="A28" s="44">
        <v>26</v>
      </c>
      <c r="B28" s="45">
        <v>1</v>
      </c>
      <c r="C28" s="44">
        <f t="shared" si="0"/>
        <v>3.0120481927710845E-3</v>
      </c>
      <c r="D28" s="46" t="s">
        <v>111</v>
      </c>
      <c r="E28" s="46" t="s">
        <v>112</v>
      </c>
      <c r="F28" s="46" t="s">
        <v>26</v>
      </c>
      <c r="G28" s="45">
        <v>0</v>
      </c>
      <c r="H28" s="46">
        <v>1</v>
      </c>
      <c r="I28" s="46">
        <f t="shared" si="1"/>
        <v>331</v>
      </c>
      <c r="J28" s="46">
        <v>0</v>
      </c>
      <c r="K28" s="46">
        <v>182845</v>
      </c>
      <c r="L28" s="46" t="s">
        <v>16</v>
      </c>
      <c r="M28" s="46" t="s">
        <v>37</v>
      </c>
      <c r="N28" s="46">
        <v>1.8124549999999999E-3</v>
      </c>
      <c r="O28" s="46" t="s">
        <v>18</v>
      </c>
      <c r="P28" s="46" t="s">
        <v>18</v>
      </c>
      <c r="Q28" s="50" t="s">
        <v>113</v>
      </c>
      <c r="R28" s="46" t="s">
        <v>29</v>
      </c>
      <c r="S28" s="46" t="s">
        <v>20</v>
      </c>
      <c r="T28" s="46" t="s">
        <v>21</v>
      </c>
      <c r="U28" s="46" t="s">
        <v>22</v>
      </c>
      <c r="V28" s="49">
        <v>9618178</v>
      </c>
    </row>
    <row r="29" spans="1:22" x14ac:dyDescent="0.25">
      <c r="A29" s="44">
        <v>27</v>
      </c>
      <c r="B29" s="45">
        <v>3</v>
      </c>
      <c r="C29" s="44">
        <f t="shared" si="0"/>
        <v>9.0361445783132526E-3</v>
      </c>
      <c r="D29" s="46" t="s">
        <v>114</v>
      </c>
      <c r="E29" s="46" t="s">
        <v>115</v>
      </c>
      <c r="F29" s="46" t="s">
        <v>56</v>
      </c>
      <c r="G29" s="45">
        <v>0</v>
      </c>
      <c r="H29" s="46">
        <v>3</v>
      </c>
      <c r="I29" s="46">
        <f t="shared" si="1"/>
        <v>329</v>
      </c>
      <c r="J29" s="46">
        <v>0</v>
      </c>
      <c r="K29" s="46">
        <v>182845</v>
      </c>
      <c r="L29" s="46" t="s">
        <v>16</v>
      </c>
      <c r="M29" s="46" t="s">
        <v>17</v>
      </c>
      <c r="N29" s="47">
        <v>5.8999999999999999E-9</v>
      </c>
      <c r="O29" s="46" t="s">
        <v>18</v>
      </c>
      <c r="P29" s="46" t="s">
        <v>18</v>
      </c>
      <c r="Q29" s="50" t="s">
        <v>116</v>
      </c>
      <c r="R29" s="46" t="s">
        <v>20</v>
      </c>
      <c r="S29" s="46" t="s">
        <v>35</v>
      </c>
      <c r="T29" s="46" t="s">
        <v>18</v>
      </c>
      <c r="U29" s="46" t="s">
        <v>18</v>
      </c>
      <c r="V29" s="49" t="s">
        <v>18</v>
      </c>
    </row>
    <row r="30" spans="1:22" x14ac:dyDescent="0.25">
      <c r="A30" s="44">
        <v>28</v>
      </c>
      <c r="B30" s="45">
        <v>1</v>
      </c>
      <c r="C30" s="44">
        <f t="shared" si="0"/>
        <v>3.0120481927710845E-3</v>
      </c>
      <c r="D30" s="83" t="s">
        <v>117</v>
      </c>
      <c r="E30" s="83" t="s">
        <v>486</v>
      </c>
      <c r="F30" s="83" t="s">
        <v>47</v>
      </c>
      <c r="G30" s="45">
        <v>0</v>
      </c>
      <c r="H30" s="46">
        <v>1</v>
      </c>
      <c r="I30" s="46">
        <f t="shared" si="1"/>
        <v>331</v>
      </c>
      <c r="J30" s="46">
        <v>0</v>
      </c>
      <c r="K30" s="46">
        <v>182845</v>
      </c>
      <c r="L30" s="46" t="s">
        <v>16</v>
      </c>
      <c r="M30" s="46" t="s">
        <v>37</v>
      </c>
      <c r="N30" s="46">
        <v>1.8124549999999999E-3</v>
      </c>
      <c r="O30" s="46" t="s">
        <v>18</v>
      </c>
      <c r="P30" s="46" t="s">
        <v>18</v>
      </c>
      <c r="Q30" s="50" t="s">
        <v>38</v>
      </c>
      <c r="R30" s="46" t="s">
        <v>20</v>
      </c>
      <c r="S30" s="46" t="s">
        <v>20</v>
      </c>
      <c r="T30" s="46" t="s">
        <v>18</v>
      </c>
      <c r="U30" s="46" t="s">
        <v>18</v>
      </c>
      <c r="V30" s="49" t="s">
        <v>18</v>
      </c>
    </row>
    <row r="31" spans="1:22" x14ac:dyDescent="0.25">
      <c r="A31" s="44">
        <v>29</v>
      </c>
      <c r="B31" s="45">
        <v>1</v>
      </c>
      <c r="C31" s="44">
        <f t="shared" si="0"/>
        <v>3.0120481927710845E-3</v>
      </c>
      <c r="D31" s="46" t="s">
        <v>118</v>
      </c>
      <c r="E31" s="46" t="s">
        <v>119</v>
      </c>
      <c r="F31" s="46" t="s">
        <v>26</v>
      </c>
      <c r="G31" s="45">
        <v>0</v>
      </c>
      <c r="H31" s="46">
        <v>1</v>
      </c>
      <c r="I31" s="46">
        <f t="shared" si="1"/>
        <v>331</v>
      </c>
      <c r="J31" s="46">
        <v>0</v>
      </c>
      <c r="K31" s="46">
        <v>182845</v>
      </c>
      <c r="L31" s="46" t="s">
        <v>16</v>
      </c>
      <c r="M31" s="46" t="s">
        <v>37</v>
      </c>
      <c r="N31" s="46">
        <v>1.8124549999999999E-3</v>
      </c>
      <c r="O31" s="46" t="s">
        <v>18</v>
      </c>
      <c r="P31" s="46" t="s">
        <v>18</v>
      </c>
      <c r="Q31" s="50" t="s">
        <v>91</v>
      </c>
      <c r="R31" s="46" t="s">
        <v>41</v>
      </c>
      <c r="S31" s="46" t="s">
        <v>29</v>
      </c>
      <c r="T31" s="46" t="s">
        <v>21</v>
      </c>
      <c r="U31" s="46" t="s">
        <v>52</v>
      </c>
      <c r="V31" s="49" t="s">
        <v>120</v>
      </c>
    </row>
    <row r="32" spans="1:22" x14ac:dyDescent="0.25">
      <c r="A32" s="44">
        <v>30</v>
      </c>
      <c r="B32" s="45">
        <v>1</v>
      </c>
      <c r="C32" s="44">
        <f t="shared" si="0"/>
        <v>3.0120481927710845E-3</v>
      </c>
      <c r="D32" s="46" t="s">
        <v>121</v>
      </c>
      <c r="E32" s="46" t="s">
        <v>122</v>
      </c>
      <c r="F32" s="46" t="s">
        <v>26</v>
      </c>
      <c r="G32" s="45">
        <v>0</v>
      </c>
      <c r="H32" s="46">
        <v>1</v>
      </c>
      <c r="I32" s="46">
        <f t="shared" si="1"/>
        <v>331</v>
      </c>
      <c r="J32" s="46">
        <v>0</v>
      </c>
      <c r="K32" s="46">
        <v>182845</v>
      </c>
      <c r="L32" s="46" t="s">
        <v>16</v>
      </c>
      <c r="M32" s="46" t="s">
        <v>37</v>
      </c>
      <c r="N32" s="46">
        <v>1.8124549999999999E-3</v>
      </c>
      <c r="O32" s="46" t="s">
        <v>18</v>
      </c>
      <c r="P32" s="46" t="s">
        <v>18</v>
      </c>
      <c r="Q32" s="50" t="s">
        <v>91</v>
      </c>
      <c r="R32" s="46" t="s">
        <v>41</v>
      </c>
      <c r="S32" s="46" t="s">
        <v>41</v>
      </c>
      <c r="T32" s="46" t="s">
        <v>18</v>
      </c>
      <c r="U32" s="46" t="s">
        <v>18</v>
      </c>
      <c r="V32" s="49" t="s">
        <v>18</v>
      </c>
    </row>
    <row r="33" spans="1:22" ht="30" x14ac:dyDescent="0.25">
      <c r="A33" s="44">
        <v>31</v>
      </c>
      <c r="B33" s="45">
        <v>2</v>
      </c>
      <c r="C33" s="44">
        <f t="shared" si="0"/>
        <v>6.024096385542169E-3</v>
      </c>
      <c r="D33" s="46" t="s">
        <v>123</v>
      </c>
      <c r="E33" s="46" t="s">
        <v>124</v>
      </c>
      <c r="F33" s="46" t="s">
        <v>125</v>
      </c>
      <c r="G33" s="45">
        <v>0</v>
      </c>
      <c r="H33" s="46">
        <v>2</v>
      </c>
      <c r="I33" s="46">
        <f t="shared" si="1"/>
        <v>330</v>
      </c>
      <c r="J33" s="46">
        <v>0</v>
      </c>
      <c r="K33" s="46">
        <v>182845</v>
      </c>
      <c r="L33" s="46" t="s">
        <v>16</v>
      </c>
      <c r="M33" s="46" t="s">
        <v>27</v>
      </c>
      <c r="N33" s="47">
        <v>3.2799999999999999E-6</v>
      </c>
      <c r="O33" s="46" t="s">
        <v>18</v>
      </c>
      <c r="P33" s="46" t="s">
        <v>18</v>
      </c>
      <c r="Q33" s="50" t="s">
        <v>126</v>
      </c>
      <c r="R33" s="46" t="s">
        <v>29</v>
      </c>
      <c r="S33" s="46" t="s">
        <v>127</v>
      </c>
      <c r="T33" s="46" t="s">
        <v>18</v>
      </c>
      <c r="U33" s="46" t="s">
        <v>18</v>
      </c>
      <c r="V33" s="49" t="s">
        <v>18</v>
      </c>
    </row>
    <row r="34" spans="1:22" ht="30" x14ac:dyDescent="0.25">
      <c r="A34" s="44">
        <v>32</v>
      </c>
      <c r="B34" s="45">
        <v>5</v>
      </c>
      <c r="C34" s="44">
        <f t="shared" si="0"/>
        <v>1.5060240963855422E-2</v>
      </c>
      <c r="D34" s="46" t="s">
        <v>128</v>
      </c>
      <c r="E34" s="46" t="s">
        <v>129</v>
      </c>
      <c r="F34" s="46" t="s">
        <v>26</v>
      </c>
      <c r="G34" s="45">
        <v>0</v>
      </c>
      <c r="H34" s="46">
        <v>5</v>
      </c>
      <c r="I34" s="46">
        <f t="shared" si="1"/>
        <v>327</v>
      </c>
      <c r="J34" s="46">
        <v>0</v>
      </c>
      <c r="K34" s="46">
        <v>182845</v>
      </c>
      <c r="L34" s="46" t="s">
        <v>16</v>
      </c>
      <c r="M34" s="46" t="s">
        <v>130</v>
      </c>
      <c r="N34" s="47">
        <v>1.9000000000000001E-14</v>
      </c>
      <c r="O34" s="46" t="s">
        <v>18</v>
      </c>
      <c r="P34" s="46" t="s">
        <v>18</v>
      </c>
      <c r="Q34" s="50" t="s">
        <v>131</v>
      </c>
      <c r="R34" s="46" t="s">
        <v>20</v>
      </c>
      <c r="S34" s="46" t="s">
        <v>29</v>
      </c>
      <c r="T34" s="46" t="s">
        <v>21</v>
      </c>
      <c r="U34" s="46" t="s">
        <v>22</v>
      </c>
      <c r="V34" s="49" t="s">
        <v>132</v>
      </c>
    </row>
    <row r="35" spans="1:22" ht="31.5" x14ac:dyDescent="0.25">
      <c r="A35" s="44">
        <v>33</v>
      </c>
      <c r="B35" s="45">
        <v>1</v>
      </c>
      <c r="C35" s="44">
        <f t="shared" ref="C35:C66" si="2">B35/332</f>
        <v>3.0120481927710845E-3</v>
      </c>
      <c r="D35" s="46" t="s">
        <v>133</v>
      </c>
      <c r="E35" s="46" t="s">
        <v>134</v>
      </c>
      <c r="F35" s="46" t="s">
        <v>26</v>
      </c>
      <c r="G35" s="45">
        <v>0</v>
      </c>
      <c r="H35" s="46">
        <v>1</v>
      </c>
      <c r="I35" s="46">
        <f t="shared" ref="I35:I66" si="3">332-H35</f>
        <v>331</v>
      </c>
      <c r="J35" s="46">
        <v>0</v>
      </c>
      <c r="K35" s="46">
        <v>182845</v>
      </c>
      <c r="L35" s="46" t="s">
        <v>16</v>
      </c>
      <c r="M35" s="46" t="s">
        <v>37</v>
      </c>
      <c r="N35" s="46">
        <v>1.8124549999999999E-3</v>
      </c>
      <c r="O35" s="46" t="s">
        <v>18</v>
      </c>
      <c r="P35" s="46" t="s">
        <v>18</v>
      </c>
      <c r="Q35" s="50" t="s">
        <v>135</v>
      </c>
      <c r="R35" s="51" t="s">
        <v>29</v>
      </c>
      <c r="S35" s="46" t="s">
        <v>18</v>
      </c>
      <c r="T35" s="46" t="s">
        <v>18</v>
      </c>
      <c r="U35" s="46" t="s">
        <v>18</v>
      </c>
      <c r="V35" s="49" t="s">
        <v>18</v>
      </c>
    </row>
    <row r="36" spans="1:22" ht="30" x14ac:dyDescent="0.25">
      <c r="A36" s="44">
        <v>34</v>
      </c>
      <c r="B36" s="45">
        <v>2</v>
      </c>
      <c r="C36" s="44">
        <f t="shared" si="2"/>
        <v>6.024096385542169E-3</v>
      </c>
      <c r="D36" s="46" t="s">
        <v>136</v>
      </c>
      <c r="E36" s="46" t="s">
        <v>137</v>
      </c>
      <c r="F36" s="46" t="s">
        <v>47</v>
      </c>
      <c r="G36" s="45">
        <v>0</v>
      </c>
      <c r="H36" s="46">
        <v>2</v>
      </c>
      <c r="I36" s="46">
        <f t="shared" si="3"/>
        <v>330</v>
      </c>
      <c r="J36" s="46">
        <v>0</v>
      </c>
      <c r="K36" s="46">
        <v>182845</v>
      </c>
      <c r="L36" s="46" t="s">
        <v>16</v>
      </c>
      <c r="M36" s="46" t="s">
        <v>27</v>
      </c>
      <c r="N36" s="47">
        <v>3.2799999999999999E-6</v>
      </c>
      <c r="O36" s="46" t="s">
        <v>18</v>
      </c>
      <c r="P36" s="46" t="s">
        <v>18</v>
      </c>
      <c r="Q36" s="50" t="s">
        <v>138</v>
      </c>
      <c r="R36" s="46" t="s">
        <v>20</v>
      </c>
      <c r="S36" s="46" t="s">
        <v>18</v>
      </c>
      <c r="T36" s="46" t="s">
        <v>18</v>
      </c>
      <c r="U36" s="46" t="s">
        <v>18</v>
      </c>
      <c r="V36" s="49" t="s">
        <v>18</v>
      </c>
    </row>
    <row r="37" spans="1:22" ht="30" x14ac:dyDescent="0.25">
      <c r="A37" s="44">
        <v>35</v>
      </c>
      <c r="B37" s="45">
        <v>7</v>
      </c>
      <c r="C37" s="44">
        <f t="shared" si="2"/>
        <v>2.1084337349397589E-2</v>
      </c>
      <c r="D37" s="46" t="s">
        <v>139</v>
      </c>
      <c r="E37" s="46" t="s">
        <v>140</v>
      </c>
      <c r="F37" s="46" t="s">
        <v>26</v>
      </c>
      <c r="G37" s="45">
        <v>0</v>
      </c>
      <c r="H37" s="46">
        <v>7</v>
      </c>
      <c r="I37" s="46">
        <f t="shared" si="3"/>
        <v>325</v>
      </c>
      <c r="J37" s="46">
        <v>0</v>
      </c>
      <c r="K37" s="46">
        <v>182845</v>
      </c>
      <c r="L37" s="46" t="s">
        <v>16</v>
      </c>
      <c r="M37" s="46" t="s">
        <v>141</v>
      </c>
      <c r="N37" s="47">
        <v>6.0300000000000004E-20</v>
      </c>
      <c r="O37" s="46" t="s">
        <v>18</v>
      </c>
      <c r="P37" s="46" t="s">
        <v>18</v>
      </c>
      <c r="Q37" s="50" t="s">
        <v>131</v>
      </c>
      <c r="R37" s="46" t="s">
        <v>20</v>
      </c>
      <c r="S37" s="46" t="s">
        <v>20</v>
      </c>
      <c r="T37" s="46" t="s">
        <v>21</v>
      </c>
      <c r="U37" s="46" t="s">
        <v>22</v>
      </c>
      <c r="V37" s="49" t="s">
        <v>142</v>
      </c>
    </row>
    <row r="38" spans="1:22" ht="30" x14ac:dyDescent="0.25">
      <c r="A38" s="44">
        <v>36</v>
      </c>
      <c r="B38" s="45">
        <v>20</v>
      </c>
      <c r="C38" s="44">
        <f t="shared" si="2"/>
        <v>6.0240963855421686E-2</v>
      </c>
      <c r="D38" s="46" t="s">
        <v>143</v>
      </c>
      <c r="E38" s="46" t="s">
        <v>144</v>
      </c>
      <c r="F38" s="46" t="s">
        <v>26</v>
      </c>
      <c r="G38" s="45">
        <v>0</v>
      </c>
      <c r="H38" s="46">
        <v>20</v>
      </c>
      <c r="I38" s="46">
        <f t="shared" si="3"/>
        <v>312</v>
      </c>
      <c r="J38" s="46">
        <v>0</v>
      </c>
      <c r="K38" s="46">
        <v>182845</v>
      </c>
      <c r="L38" s="46" t="s">
        <v>16</v>
      </c>
      <c r="M38" s="46" t="s">
        <v>145</v>
      </c>
      <c r="N38" s="47">
        <v>8.1699999999999991E-56</v>
      </c>
      <c r="O38" s="46" t="s">
        <v>146</v>
      </c>
      <c r="P38" s="46" t="s">
        <v>43</v>
      </c>
      <c r="Q38" s="50" t="s">
        <v>147</v>
      </c>
      <c r="R38" s="46" t="s">
        <v>20</v>
      </c>
      <c r="S38" s="46" t="s">
        <v>20</v>
      </c>
      <c r="T38" s="46" t="s">
        <v>21</v>
      </c>
      <c r="U38" s="46" t="s">
        <v>22</v>
      </c>
      <c r="V38" s="49" t="s">
        <v>148</v>
      </c>
    </row>
    <row r="39" spans="1:22" x14ac:dyDescent="0.25">
      <c r="A39" s="44">
        <v>37</v>
      </c>
      <c r="B39" s="45">
        <v>1</v>
      </c>
      <c r="C39" s="44">
        <f t="shared" si="2"/>
        <v>3.0120481927710845E-3</v>
      </c>
      <c r="D39" s="46" t="s">
        <v>149</v>
      </c>
      <c r="E39" s="46" t="s">
        <v>150</v>
      </c>
      <c r="F39" s="46" t="s">
        <v>47</v>
      </c>
      <c r="G39" s="45">
        <v>0</v>
      </c>
      <c r="H39" s="46">
        <v>1</v>
      </c>
      <c r="I39" s="46">
        <f t="shared" si="3"/>
        <v>331</v>
      </c>
      <c r="J39" s="46">
        <v>0</v>
      </c>
      <c r="K39" s="46">
        <v>182845</v>
      </c>
      <c r="L39" s="46" t="s">
        <v>16</v>
      </c>
      <c r="M39" s="46" t="s">
        <v>37</v>
      </c>
      <c r="N39" s="46">
        <v>1.8124549999999999E-3</v>
      </c>
      <c r="O39" s="46" t="s">
        <v>18</v>
      </c>
      <c r="P39" s="46" t="s">
        <v>18</v>
      </c>
      <c r="Q39" s="50" t="s">
        <v>151</v>
      </c>
      <c r="R39" s="46" t="s">
        <v>20</v>
      </c>
      <c r="S39" s="46" t="s">
        <v>20</v>
      </c>
      <c r="T39" s="46" t="s">
        <v>21</v>
      </c>
      <c r="U39" s="46" t="s">
        <v>22</v>
      </c>
      <c r="V39" s="49" t="s">
        <v>152</v>
      </c>
    </row>
    <row r="40" spans="1:22" ht="30" x14ac:dyDescent="0.25">
      <c r="A40" s="44">
        <v>38</v>
      </c>
      <c r="B40" s="45">
        <v>1</v>
      </c>
      <c r="C40" s="44">
        <f t="shared" si="2"/>
        <v>3.0120481927710845E-3</v>
      </c>
      <c r="D40" s="46" t="s">
        <v>153</v>
      </c>
      <c r="E40" s="46" t="s">
        <v>154</v>
      </c>
      <c r="F40" s="46" t="s">
        <v>26</v>
      </c>
      <c r="G40" s="45">
        <v>0</v>
      </c>
      <c r="H40" s="46">
        <v>1</v>
      </c>
      <c r="I40" s="46">
        <f t="shared" si="3"/>
        <v>331</v>
      </c>
      <c r="J40" s="46">
        <v>0</v>
      </c>
      <c r="K40" s="46">
        <v>182845</v>
      </c>
      <c r="L40" s="46" t="s">
        <v>16</v>
      </c>
      <c r="M40" s="46" t="s">
        <v>37</v>
      </c>
      <c r="N40" s="46">
        <v>1.8124549999999999E-3</v>
      </c>
      <c r="O40" s="55" t="s">
        <v>96</v>
      </c>
      <c r="P40" s="46" t="s">
        <v>43</v>
      </c>
      <c r="Q40" s="50" t="s">
        <v>155</v>
      </c>
      <c r="R40" s="46" t="s">
        <v>20</v>
      </c>
      <c r="S40" s="46" t="s">
        <v>29</v>
      </c>
      <c r="T40" s="46" t="s">
        <v>21</v>
      </c>
      <c r="U40" s="46" t="s">
        <v>52</v>
      </c>
      <c r="V40" s="49" t="s">
        <v>156</v>
      </c>
    </row>
    <row r="41" spans="1:22" ht="30" x14ac:dyDescent="0.25">
      <c r="A41" s="44">
        <v>39</v>
      </c>
      <c r="B41" s="45">
        <v>15</v>
      </c>
      <c r="C41" s="44">
        <f t="shared" si="2"/>
        <v>4.5180722891566265E-2</v>
      </c>
      <c r="D41" s="46" t="s">
        <v>157</v>
      </c>
      <c r="E41" s="46" t="s">
        <v>158</v>
      </c>
      <c r="F41" s="46" t="s">
        <v>26</v>
      </c>
      <c r="G41" s="53">
        <v>5.4600000000000002E-6</v>
      </c>
      <c r="H41" s="46">
        <v>15</v>
      </c>
      <c r="I41" s="46">
        <f t="shared" si="3"/>
        <v>317</v>
      </c>
      <c r="J41" s="46">
        <v>1</v>
      </c>
      <c r="K41" s="46">
        <v>183298</v>
      </c>
      <c r="L41" s="46">
        <v>7594.43</v>
      </c>
      <c r="M41" s="46" t="s">
        <v>489</v>
      </c>
      <c r="N41" s="47">
        <v>8.3600000000000003E-41</v>
      </c>
      <c r="O41" s="54" t="s">
        <v>159</v>
      </c>
      <c r="P41" s="46" t="s">
        <v>160</v>
      </c>
      <c r="Q41" s="50" t="s">
        <v>161</v>
      </c>
      <c r="R41" s="46" t="s">
        <v>20</v>
      </c>
      <c r="S41" s="46" t="s">
        <v>106</v>
      </c>
      <c r="T41" s="46" t="s">
        <v>21</v>
      </c>
      <c r="U41" s="46" t="s">
        <v>22</v>
      </c>
      <c r="V41" s="49" t="s">
        <v>162</v>
      </c>
    </row>
    <row r="42" spans="1:22" ht="30" x14ac:dyDescent="0.25">
      <c r="A42" s="44">
        <v>40</v>
      </c>
      <c r="B42" s="45">
        <v>15</v>
      </c>
      <c r="C42" s="44">
        <f t="shared" si="2"/>
        <v>4.5180722891566265E-2</v>
      </c>
      <c r="D42" s="46" t="s">
        <v>163</v>
      </c>
      <c r="E42" s="46" t="s">
        <v>164</v>
      </c>
      <c r="F42" s="46" t="s">
        <v>26</v>
      </c>
      <c r="G42" s="53">
        <v>5.4600000000000002E-6</v>
      </c>
      <c r="H42" s="46">
        <v>15</v>
      </c>
      <c r="I42" s="46">
        <f t="shared" si="3"/>
        <v>317</v>
      </c>
      <c r="J42" s="46">
        <v>1</v>
      </c>
      <c r="K42" s="46">
        <v>183303</v>
      </c>
      <c r="L42" s="46">
        <v>7594.61</v>
      </c>
      <c r="M42" s="46" t="s">
        <v>490</v>
      </c>
      <c r="N42" s="47">
        <v>8.3600000000000003E-41</v>
      </c>
      <c r="O42" s="54" t="s">
        <v>165</v>
      </c>
      <c r="P42" s="46" t="s">
        <v>166</v>
      </c>
      <c r="Q42" s="50" t="s">
        <v>167</v>
      </c>
      <c r="R42" s="46" t="s">
        <v>20</v>
      </c>
      <c r="S42" s="46" t="s">
        <v>20</v>
      </c>
      <c r="T42" s="46" t="s">
        <v>21</v>
      </c>
      <c r="U42" s="46" t="s">
        <v>22</v>
      </c>
      <c r="V42" s="49" t="s">
        <v>168</v>
      </c>
    </row>
    <row r="43" spans="1:22" ht="31.5" x14ac:dyDescent="0.25">
      <c r="A43" s="44">
        <v>41</v>
      </c>
      <c r="B43" s="45">
        <v>1</v>
      </c>
      <c r="C43" s="44">
        <f t="shared" si="2"/>
        <v>3.0120481927710845E-3</v>
      </c>
      <c r="D43" s="46" t="s">
        <v>169</v>
      </c>
      <c r="E43" s="46" t="s">
        <v>170</v>
      </c>
      <c r="F43" s="46" t="s">
        <v>171</v>
      </c>
      <c r="G43" s="45">
        <v>0</v>
      </c>
      <c r="H43" s="46">
        <v>1</v>
      </c>
      <c r="I43" s="46">
        <f t="shared" si="3"/>
        <v>331</v>
      </c>
      <c r="J43" s="46">
        <v>0</v>
      </c>
      <c r="K43" s="46">
        <v>182845</v>
      </c>
      <c r="L43" s="46" t="s">
        <v>16</v>
      </c>
      <c r="M43" s="46" t="s">
        <v>37</v>
      </c>
      <c r="N43" s="46">
        <v>1.8124549999999999E-3</v>
      </c>
      <c r="O43" s="46" t="s">
        <v>18</v>
      </c>
      <c r="P43" s="46" t="s">
        <v>18</v>
      </c>
      <c r="Q43" s="50" t="s">
        <v>172</v>
      </c>
      <c r="R43" s="51" t="s">
        <v>29</v>
      </c>
      <c r="S43" s="46" t="s">
        <v>18</v>
      </c>
      <c r="T43" s="46" t="s">
        <v>18</v>
      </c>
      <c r="U43" s="46" t="s">
        <v>18</v>
      </c>
      <c r="V43" s="49" t="s">
        <v>18</v>
      </c>
    </row>
    <row r="44" spans="1:22" ht="15.75" x14ac:dyDescent="0.25">
      <c r="A44" s="44">
        <v>42</v>
      </c>
      <c r="B44" s="45">
        <v>1</v>
      </c>
      <c r="C44" s="44">
        <f t="shared" si="2"/>
        <v>3.0120481927710845E-3</v>
      </c>
      <c r="D44" s="46" t="s">
        <v>173</v>
      </c>
      <c r="E44" s="46" t="s">
        <v>174</v>
      </c>
      <c r="F44" s="46" t="s">
        <v>26</v>
      </c>
      <c r="G44" s="45">
        <v>0</v>
      </c>
      <c r="H44" s="46">
        <v>1</v>
      </c>
      <c r="I44" s="46">
        <f t="shared" si="3"/>
        <v>331</v>
      </c>
      <c r="J44" s="46">
        <v>0</v>
      </c>
      <c r="K44" s="46">
        <v>182845</v>
      </c>
      <c r="L44" s="46" t="s">
        <v>16</v>
      </c>
      <c r="M44" s="46" t="s">
        <v>37</v>
      </c>
      <c r="N44" s="46">
        <v>1.8124549999999999E-3</v>
      </c>
      <c r="O44" s="46" t="s">
        <v>18</v>
      </c>
      <c r="P44" s="46" t="s">
        <v>18</v>
      </c>
      <c r="Q44" s="50" t="s">
        <v>175</v>
      </c>
      <c r="R44" s="51" t="s">
        <v>29</v>
      </c>
      <c r="S44" s="46" t="s">
        <v>18</v>
      </c>
      <c r="T44" s="46" t="s">
        <v>18</v>
      </c>
      <c r="U44" s="46" t="s">
        <v>18</v>
      </c>
      <c r="V44" s="49" t="s">
        <v>18</v>
      </c>
    </row>
    <row r="45" spans="1:22" x14ac:dyDescent="0.25">
      <c r="A45" s="44">
        <v>43</v>
      </c>
      <c r="B45" s="45">
        <v>1</v>
      </c>
      <c r="C45" s="44">
        <f t="shared" si="2"/>
        <v>3.0120481927710845E-3</v>
      </c>
      <c r="D45" s="46" t="s">
        <v>572</v>
      </c>
      <c r="E45" s="46" t="s">
        <v>176</v>
      </c>
      <c r="F45" s="46" t="s">
        <v>56</v>
      </c>
      <c r="G45" s="45">
        <v>0</v>
      </c>
      <c r="H45" s="46">
        <v>1</v>
      </c>
      <c r="I45" s="46">
        <f t="shared" si="3"/>
        <v>331</v>
      </c>
      <c r="J45" s="46">
        <v>0</v>
      </c>
      <c r="K45" s="46">
        <v>182845</v>
      </c>
      <c r="L45" s="46" t="s">
        <v>16</v>
      </c>
      <c r="M45" s="46" t="s">
        <v>37</v>
      </c>
      <c r="N45" s="46">
        <v>1.8124549999999999E-3</v>
      </c>
      <c r="O45" s="46" t="s">
        <v>18</v>
      </c>
      <c r="P45" s="46" t="s">
        <v>18</v>
      </c>
      <c r="Q45" s="50" t="s">
        <v>151</v>
      </c>
      <c r="R45" s="46" t="s">
        <v>20</v>
      </c>
      <c r="S45" s="46" t="s">
        <v>18</v>
      </c>
      <c r="T45" s="46" t="s">
        <v>18</v>
      </c>
      <c r="U45" s="46" t="s">
        <v>18</v>
      </c>
      <c r="V45" s="49" t="s">
        <v>18</v>
      </c>
    </row>
    <row r="46" spans="1:22" ht="45" x14ac:dyDescent="0.25">
      <c r="A46" s="44">
        <v>44</v>
      </c>
      <c r="B46" s="45">
        <v>4</v>
      </c>
      <c r="C46" s="44">
        <f t="shared" si="2"/>
        <v>1.2048192771084338E-2</v>
      </c>
      <c r="D46" s="46" t="s">
        <v>177</v>
      </c>
      <c r="E46" s="46" t="s">
        <v>178</v>
      </c>
      <c r="F46" s="46" t="s">
        <v>82</v>
      </c>
      <c r="G46" s="53">
        <v>1.6399999999999999E-5</v>
      </c>
      <c r="H46" s="46">
        <v>4</v>
      </c>
      <c r="I46" s="46">
        <f t="shared" si="3"/>
        <v>328</v>
      </c>
      <c r="J46" s="46">
        <v>3</v>
      </c>
      <c r="K46" s="46">
        <v>183097</v>
      </c>
      <c r="L46" s="46">
        <v>749.11</v>
      </c>
      <c r="M46" s="46" t="s">
        <v>179</v>
      </c>
      <c r="N46" s="47">
        <v>3.6700000000000003E-10</v>
      </c>
      <c r="O46" s="46" t="s">
        <v>18</v>
      </c>
      <c r="P46" s="46" t="s">
        <v>18</v>
      </c>
      <c r="Q46" s="50" t="s">
        <v>180</v>
      </c>
      <c r="R46" s="46" t="s">
        <v>20</v>
      </c>
      <c r="S46" s="46" t="s">
        <v>20</v>
      </c>
      <c r="T46" s="46" t="s">
        <v>21</v>
      </c>
      <c r="U46" s="46" t="s">
        <v>22</v>
      </c>
      <c r="V46" s="49" t="s">
        <v>181</v>
      </c>
    </row>
    <row r="47" spans="1:22" x14ac:dyDescent="0.25">
      <c r="A47" s="44">
        <v>45</v>
      </c>
      <c r="B47" s="45">
        <v>1</v>
      </c>
      <c r="C47" s="44">
        <f t="shared" si="2"/>
        <v>3.0120481927710845E-3</v>
      </c>
      <c r="D47" s="46" t="s">
        <v>182</v>
      </c>
      <c r="E47" s="46" t="s">
        <v>18</v>
      </c>
      <c r="F47" s="46" t="s">
        <v>183</v>
      </c>
      <c r="G47" s="45">
        <v>0</v>
      </c>
      <c r="H47" s="46">
        <v>1</v>
      </c>
      <c r="I47" s="46">
        <f t="shared" si="3"/>
        <v>331</v>
      </c>
      <c r="J47" s="46">
        <v>0</v>
      </c>
      <c r="K47" s="46">
        <v>182845</v>
      </c>
      <c r="L47" s="46" t="s">
        <v>16</v>
      </c>
      <c r="M47" s="46" t="s">
        <v>37</v>
      </c>
      <c r="N47" s="46">
        <v>1.8124549999999999E-3</v>
      </c>
      <c r="O47" s="46" t="s">
        <v>18</v>
      </c>
      <c r="P47" s="46" t="s">
        <v>18</v>
      </c>
      <c r="Q47" s="50" t="s">
        <v>151</v>
      </c>
      <c r="R47" s="46" t="s">
        <v>20</v>
      </c>
      <c r="S47" s="46" t="s">
        <v>18</v>
      </c>
      <c r="T47" s="46" t="s">
        <v>18</v>
      </c>
      <c r="U47" s="46" t="s">
        <v>18</v>
      </c>
      <c r="V47" s="49" t="s">
        <v>18</v>
      </c>
    </row>
    <row r="48" spans="1:22" ht="30" x14ac:dyDescent="0.25">
      <c r="A48" s="44">
        <v>46</v>
      </c>
      <c r="B48" s="45">
        <v>1</v>
      </c>
      <c r="C48" s="44">
        <f t="shared" si="2"/>
        <v>3.0120481927710845E-3</v>
      </c>
      <c r="D48" s="46" t="s">
        <v>184</v>
      </c>
      <c r="E48" s="46" t="s">
        <v>185</v>
      </c>
      <c r="F48" s="46" t="s">
        <v>82</v>
      </c>
      <c r="G48" s="45">
        <v>0</v>
      </c>
      <c r="H48" s="46">
        <v>1</v>
      </c>
      <c r="I48" s="46">
        <f t="shared" si="3"/>
        <v>331</v>
      </c>
      <c r="J48" s="46">
        <v>0</v>
      </c>
      <c r="K48" s="46">
        <v>182845</v>
      </c>
      <c r="L48" s="46" t="s">
        <v>16</v>
      </c>
      <c r="M48" s="46" t="s">
        <v>37</v>
      </c>
      <c r="N48" s="46">
        <v>1.8124549999999999E-3</v>
      </c>
      <c r="O48" s="46" t="s">
        <v>18</v>
      </c>
      <c r="P48" s="46" t="s">
        <v>18</v>
      </c>
      <c r="Q48" s="50" t="s">
        <v>186</v>
      </c>
      <c r="R48" s="46" t="s">
        <v>29</v>
      </c>
      <c r="S48" s="46" t="s">
        <v>35</v>
      </c>
      <c r="T48" s="46" t="s">
        <v>21</v>
      </c>
      <c r="U48" s="46" t="s">
        <v>22</v>
      </c>
      <c r="V48" s="49">
        <v>10450864</v>
      </c>
    </row>
    <row r="49" spans="1:22" x14ac:dyDescent="0.25">
      <c r="A49" s="44">
        <v>47</v>
      </c>
      <c r="B49" s="45">
        <v>2</v>
      </c>
      <c r="C49" s="44">
        <f t="shared" si="2"/>
        <v>6.024096385542169E-3</v>
      </c>
      <c r="D49" s="46" t="s">
        <v>187</v>
      </c>
      <c r="E49" s="46" t="s">
        <v>18</v>
      </c>
      <c r="F49" s="46" t="s">
        <v>32</v>
      </c>
      <c r="G49" s="45">
        <v>0</v>
      </c>
      <c r="H49" s="46">
        <v>2</v>
      </c>
      <c r="I49" s="46">
        <f t="shared" si="3"/>
        <v>330</v>
      </c>
      <c r="J49" s="46">
        <v>0</v>
      </c>
      <c r="K49" s="46">
        <v>182845</v>
      </c>
      <c r="L49" s="46" t="s">
        <v>16</v>
      </c>
      <c r="M49" s="46" t="s">
        <v>27</v>
      </c>
      <c r="N49" s="47">
        <v>3.2799999999999999E-6</v>
      </c>
      <c r="O49" s="46" t="s">
        <v>18</v>
      </c>
      <c r="P49" s="46" t="s">
        <v>18</v>
      </c>
      <c r="Q49" s="50" t="s">
        <v>188</v>
      </c>
      <c r="R49" s="46" t="s">
        <v>20</v>
      </c>
      <c r="S49" s="46" t="s">
        <v>35</v>
      </c>
      <c r="T49" s="46" t="s">
        <v>18</v>
      </c>
      <c r="U49" s="46" t="s">
        <v>18</v>
      </c>
      <c r="V49" s="49" t="s">
        <v>18</v>
      </c>
    </row>
    <row r="50" spans="1:22" x14ac:dyDescent="0.25">
      <c r="A50" s="44">
        <v>48</v>
      </c>
      <c r="B50" s="45">
        <v>1</v>
      </c>
      <c r="C50" s="44">
        <f t="shared" si="2"/>
        <v>3.0120481927710845E-3</v>
      </c>
      <c r="D50" s="46" t="s">
        <v>189</v>
      </c>
      <c r="E50" s="46" t="s">
        <v>18</v>
      </c>
      <c r="F50" s="46" t="s">
        <v>190</v>
      </c>
      <c r="G50" s="45">
        <v>0</v>
      </c>
      <c r="H50" s="46">
        <v>1</v>
      </c>
      <c r="I50" s="46">
        <f t="shared" si="3"/>
        <v>331</v>
      </c>
      <c r="J50" s="46">
        <v>0</v>
      </c>
      <c r="K50" s="46">
        <v>182845</v>
      </c>
      <c r="L50" s="46" t="s">
        <v>16</v>
      </c>
      <c r="M50" s="46" t="s">
        <v>37</v>
      </c>
      <c r="N50" s="46">
        <v>1.8124549999999999E-3</v>
      </c>
      <c r="O50" s="46" t="s">
        <v>18</v>
      </c>
      <c r="P50" s="46" t="s">
        <v>18</v>
      </c>
      <c r="Q50" s="50" t="s">
        <v>191</v>
      </c>
      <c r="R50" s="46" t="s">
        <v>41</v>
      </c>
      <c r="S50" s="46" t="s">
        <v>18</v>
      </c>
      <c r="T50" s="46" t="s">
        <v>18</v>
      </c>
      <c r="U50" s="46" t="s">
        <v>18</v>
      </c>
      <c r="V50" s="49" t="s">
        <v>18</v>
      </c>
    </row>
    <row r="51" spans="1:22" ht="30" x14ac:dyDescent="0.25">
      <c r="A51" s="44">
        <v>49</v>
      </c>
      <c r="B51" s="45">
        <v>1</v>
      </c>
      <c r="C51" s="44">
        <f t="shared" si="2"/>
        <v>3.0120481927710845E-3</v>
      </c>
      <c r="D51" s="46" t="s">
        <v>192</v>
      </c>
      <c r="E51" s="46" t="s">
        <v>193</v>
      </c>
      <c r="F51" s="46" t="s">
        <v>82</v>
      </c>
      <c r="G51" s="45">
        <v>0</v>
      </c>
      <c r="H51" s="46">
        <v>1</v>
      </c>
      <c r="I51" s="46">
        <f t="shared" si="3"/>
        <v>331</v>
      </c>
      <c r="J51" s="46">
        <v>0</v>
      </c>
      <c r="K51" s="46">
        <v>182845</v>
      </c>
      <c r="L51" s="46" t="s">
        <v>16</v>
      </c>
      <c r="M51" s="46" t="s">
        <v>37</v>
      </c>
      <c r="N51" s="46">
        <v>1.8124549999999999E-3</v>
      </c>
      <c r="O51" s="46" t="s">
        <v>18</v>
      </c>
      <c r="P51" s="46" t="s">
        <v>18</v>
      </c>
      <c r="Q51" s="50" t="s">
        <v>194</v>
      </c>
      <c r="R51" s="46" t="s">
        <v>41</v>
      </c>
      <c r="S51" s="46" t="s">
        <v>18</v>
      </c>
      <c r="T51" s="46" t="s">
        <v>18</v>
      </c>
      <c r="U51" s="46" t="s">
        <v>18</v>
      </c>
      <c r="V51" s="49" t="s">
        <v>18</v>
      </c>
    </row>
    <row r="52" spans="1:22" x14ac:dyDescent="0.25">
      <c r="A52" s="44">
        <v>50</v>
      </c>
      <c r="B52" s="45">
        <v>1</v>
      </c>
      <c r="C52" s="44">
        <f t="shared" si="2"/>
        <v>3.0120481927710845E-3</v>
      </c>
      <c r="D52" s="46" t="s">
        <v>195</v>
      </c>
      <c r="E52" s="46" t="s">
        <v>196</v>
      </c>
      <c r="F52" s="46" t="s">
        <v>82</v>
      </c>
      <c r="G52" s="45">
        <v>0</v>
      </c>
      <c r="H52" s="46">
        <v>1</v>
      </c>
      <c r="I52" s="46">
        <f t="shared" si="3"/>
        <v>331</v>
      </c>
      <c r="J52" s="46">
        <v>0</v>
      </c>
      <c r="K52" s="46">
        <v>182845</v>
      </c>
      <c r="L52" s="46" t="s">
        <v>16</v>
      </c>
      <c r="M52" s="46" t="s">
        <v>37</v>
      </c>
      <c r="N52" s="46">
        <v>1.8124549999999999E-3</v>
      </c>
      <c r="O52" s="46" t="s">
        <v>18</v>
      </c>
      <c r="P52" s="46" t="s">
        <v>18</v>
      </c>
      <c r="Q52" s="50" t="s">
        <v>197</v>
      </c>
      <c r="R52" s="46" t="s">
        <v>29</v>
      </c>
      <c r="S52" s="46" t="s">
        <v>20</v>
      </c>
      <c r="T52" s="46" t="s">
        <v>21</v>
      </c>
      <c r="U52" s="46" t="s">
        <v>22</v>
      </c>
      <c r="V52" s="49">
        <v>9618178</v>
      </c>
    </row>
    <row r="53" spans="1:22" x14ac:dyDescent="0.25">
      <c r="A53" s="44">
        <v>51</v>
      </c>
      <c r="B53" s="45">
        <v>2</v>
      </c>
      <c r="C53" s="44">
        <f t="shared" si="2"/>
        <v>6.024096385542169E-3</v>
      </c>
      <c r="D53" s="46" t="s">
        <v>198</v>
      </c>
      <c r="E53" s="46" t="s">
        <v>199</v>
      </c>
      <c r="F53" s="46" t="s">
        <v>200</v>
      </c>
      <c r="G53" s="45">
        <v>2.7589276999999999E-2</v>
      </c>
      <c r="H53" s="46">
        <v>2</v>
      </c>
      <c r="I53" s="46">
        <f t="shared" si="3"/>
        <v>330</v>
      </c>
      <c r="J53" s="46">
        <v>5639</v>
      </c>
      <c r="K53" s="46">
        <v>198752</v>
      </c>
      <c r="L53" s="46">
        <v>0.21</v>
      </c>
      <c r="M53" s="46" t="s">
        <v>201</v>
      </c>
      <c r="N53" s="46">
        <v>1.0579460000000001E-2</v>
      </c>
      <c r="O53" s="46" t="s">
        <v>18</v>
      </c>
      <c r="P53" s="46" t="s">
        <v>18</v>
      </c>
      <c r="Q53" s="50" t="s">
        <v>202</v>
      </c>
      <c r="R53" s="46" t="s">
        <v>203</v>
      </c>
      <c r="S53" s="46" t="s">
        <v>203</v>
      </c>
      <c r="T53" s="46" t="s">
        <v>18</v>
      </c>
      <c r="U53" s="46" t="s">
        <v>18</v>
      </c>
      <c r="V53" s="49" t="s">
        <v>18</v>
      </c>
    </row>
    <row r="54" spans="1:22" x14ac:dyDescent="0.25">
      <c r="A54" s="44">
        <v>52</v>
      </c>
      <c r="B54" s="45">
        <v>1</v>
      </c>
      <c r="C54" s="44">
        <f t="shared" si="2"/>
        <v>3.0120481927710845E-3</v>
      </c>
      <c r="D54" s="46" t="s">
        <v>204</v>
      </c>
      <c r="E54" s="46" t="s">
        <v>205</v>
      </c>
      <c r="F54" s="46" t="s">
        <v>26</v>
      </c>
      <c r="G54" s="45">
        <v>0</v>
      </c>
      <c r="H54" s="46">
        <v>1</v>
      </c>
      <c r="I54" s="46">
        <f t="shared" si="3"/>
        <v>331</v>
      </c>
      <c r="J54" s="46">
        <v>0</v>
      </c>
      <c r="K54" s="46">
        <v>182845</v>
      </c>
      <c r="L54" s="46" t="s">
        <v>16</v>
      </c>
      <c r="M54" s="46" t="s">
        <v>37</v>
      </c>
      <c r="N54" s="46">
        <v>1.8124549999999999E-3</v>
      </c>
      <c r="O54" s="46" t="s">
        <v>18</v>
      </c>
      <c r="P54" s="46" t="s">
        <v>18</v>
      </c>
      <c r="Q54" s="50" t="s">
        <v>197</v>
      </c>
      <c r="R54" s="46" t="s">
        <v>29</v>
      </c>
      <c r="S54" s="46" t="s">
        <v>29</v>
      </c>
      <c r="T54" s="46" t="s">
        <v>21</v>
      </c>
      <c r="U54" s="46" t="s">
        <v>22</v>
      </c>
      <c r="V54" s="49">
        <v>9618178</v>
      </c>
    </row>
    <row r="55" spans="1:22" x14ac:dyDescent="0.25">
      <c r="A55" s="44">
        <v>53</v>
      </c>
      <c r="B55" s="45">
        <v>3</v>
      </c>
      <c r="C55" s="44">
        <f t="shared" si="2"/>
        <v>9.0361445783132526E-3</v>
      </c>
      <c r="D55" s="46" t="s">
        <v>206</v>
      </c>
      <c r="E55" s="46" t="s">
        <v>207</v>
      </c>
      <c r="F55" s="46" t="s">
        <v>56</v>
      </c>
      <c r="G55" s="45">
        <v>0</v>
      </c>
      <c r="H55" s="46">
        <v>3</v>
      </c>
      <c r="I55" s="46">
        <f t="shared" si="3"/>
        <v>329</v>
      </c>
      <c r="J55" s="46">
        <v>0</v>
      </c>
      <c r="K55" s="46">
        <v>182845</v>
      </c>
      <c r="L55" s="46" t="s">
        <v>16</v>
      </c>
      <c r="M55" s="46" t="s">
        <v>17</v>
      </c>
      <c r="N55" s="47">
        <v>5.8999999999999999E-9</v>
      </c>
      <c r="O55" s="46" t="s">
        <v>18</v>
      </c>
      <c r="P55" s="46" t="s">
        <v>18</v>
      </c>
      <c r="Q55" s="50" t="s">
        <v>188</v>
      </c>
      <c r="R55" s="46" t="s">
        <v>20</v>
      </c>
      <c r="S55" s="46" t="s">
        <v>18</v>
      </c>
      <c r="T55" s="46" t="s">
        <v>18</v>
      </c>
      <c r="U55" s="46" t="s">
        <v>18</v>
      </c>
      <c r="V55" s="49" t="s">
        <v>18</v>
      </c>
    </row>
    <row r="56" spans="1:22" x14ac:dyDescent="0.25">
      <c r="A56" s="44">
        <v>54</v>
      </c>
      <c r="B56" s="45">
        <v>4</v>
      </c>
      <c r="C56" s="44">
        <f t="shared" si="2"/>
        <v>1.2048192771084338E-2</v>
      </c>
      <c r="D56" s="46" t="s">
        <v>208</v>
      </c>
      <c r="E56" s="46" t="s">
        <v>209</v>
      </c>
      <c r="F56" s="46" t="s">
        <v>26</v>
      </c>
      <c r="G56" s="45">
        <v>0</v>
      </c>
      <c r="H56" s="46">
        <v>4</v>
      </c>
      <c r="I56" s="46">
        <f t="shared" si="3"/>
        <v>328</v>
      </c>
      <c r="J56" s="46">
        <v>0</v>
      </c>
      <c r="K56" s="46">
        <v>182845</v>
      </c>
      <c r="L56" s="46" t="s">
        <v>16</v>
      </c>
      <c r="M56" s="46" t="s">
        <v>33</v>
      </c>
      <c r="N56" s="47">
        <v>1.0599999999999999E-11</v>
      </c>
      <c r="O56" s="46" t="s">
        <v>18</v>
      </c>
      <c r="P56" s="46" t="s">
        <v>18</v>
      </c>
      <c r="Q56" s="50" t="s">
        <v>210</v>
      </c>
      <c r="R56" s="46" t="s">
        <v>29</v>
      </c>
      <c r="S56" s="46" t="s">
        <v>35</v>
      </c>
      <c r="T56" s="46" t="s">
        <v>21</v>
      </c>
      <c r="U56" s="46" t="s">
        <v>22</v>
      </c>
      <c r="V56" s="49" t="s">
        <v>211</v>
      </c>
    </row>
    <row r="57" spans="1:22" x14ac:dyDescent="0.25">
      <c r="A57" s="44">
        <v>55</v>
      </c>
      <c r="B57" s="45">
        <v>2</v>
      </c>
      <c r="C57" s="44">
        <f t="shared" si="2"/>
        <v>6.024096385542169E-3</v>
      </c>
      <c r="D57" s="46" t="s">
        <v>212</v>
      </c>
      <c r="E57" s="46" t="s">
        <v>213</v>
      </c>
      <c r="F57" s="46" t="s">
        <v>56</v>
      </c>
      <c r="G57" s="45">
        <v>0</v>
      </c>
      <c r="H57" s="46">
        <v>2</v>
      </c>
      <c r="I57" s="46">
        <f t="shared" si="3"/>
        <v>330</v>
      </c>
      <c r="J57" s="46">
        <v>0</v>
      </c>
      <c r="K57" s="46">
        <v>182845</v>
      </c>
      <c r="L57" s="46" t="s">
        <v>16</v>
      </c>
      <c r="M57" s="46" t="s">
        <v>27</v>
      </c>
      <c r="N57" s="47">
        <v>3.2799999999999999E-6</v>
      </c>
      <c r="O57" s="46" t="s">
        <v>18</v>
      </c>
      <c r="P57" s="46" t="s">
        <v>18</v>
      </c>
      <c r="Q57" s="50" t="s">
        <v>188</v>
      </c>
      <c r="R57" s="46" t="s">
        <v>20</v>
      </c>
      <c r="S57" s="46" t="s">
        <v>18</v>
      </c>
      <c r="T57" s="46" t="s">
        <v>18</v>
      </c>
      <c r="U57" s="46" t="s">
        <v>18</v>
      </c>
      <c r="V57" s="49" t="s">
        <v>18</v>
      </c>
    </row>
    <row r="58" spans="1:22" x14ac:dyDescent="0.25">
      <c r="A58" s="44">
        <v>56</v>
      </c>
      <c r="B58" s="45">
        <v>1</v>
      </c>
      <c r="C58" s="44">
        <f t="shared" si="2"/>
        <v>3.0120481927710845E-3</v>
      </c>
      <c r="D58" s="46" t="s">
        <v>214</v>
      </c>
      <c r="E58" s="46" t="s">
        <v>215</v>
      </c>
      <c r="F58" s="46" t="s">
        <v>26</v>
      </c>
      <c r="G58" s="45">
        <v>0</v>
      </c>
      <c r="H58" s="46">
        <v>1</v>
      </c>
      <c r="I58" s="46">
        <f t="shared" si="3"/>
        <v>331</v>
      </c>
      <c r="J58" s="46">
        <v>0</v>
      </c>
      <c r="K58" s="46">
        <v>182845</v>
      </c>
      <c r="L58" s="46" t="s">
        <v>16</v>
      </c>
      <c r="M58" s="46" t="s">
        <v>37</v>
      </c>
      <c r="N58" s="46">
        <v>1.8124549999999999E-3</v>
      </c>
      <c r="O58" s="46" t="s">
        <v>18</v>
      </c>
      <c r="P58" s="46" t="s">
        <v>18</v>
      </c>
      <c r="Q58" s="50" t="s">
        <v>91</v>
      </c>
      <c r="R58" s="46" t="s">
        <v>41</v>
      </c>
      <c r="S58" s="46" t="s">
        <v>35</v>
      </c>
      <c r="T58" s="46" t="s">
        <v>21</v>
      </c>
      <c r="U58" s="46" t="s">
        <v>22</v>
      </c>
      <c r="V58" s="49" t="s">
        <v>216</v>
      </c>
    </row>
    <row r="59" spans="1:22" x14ac:dyDescent="0.25">
      <c r="A59" s="44">
        <v>57</v>
      </c>
      <c r="B59" s="45">
        <v>3</v>
      </c>
      <c r="C59" s="44">
        <f t="shared" si="2"/>
        <v>9.0361445783132526E-3</v>
      </c>
      <c r="D59" s="46" t="s">
        <v>217</v>
      </c>
      <c r="E59" s="46" t="s">
        <v>218</v>
      </c>
      <c r="F59" s="46" t="s">
        <v>56</v>
      </c>
      <c r="G59" s="45">
        <v>0</v>
      </c>
      <c r="H59" s="46">
        <v>3</v>
      </c>
      <c r="I59" s="46">
        <f t="shared" si="3"/>
        <v>329</v>
      </c>
      <c r="J59" s="46">
        <v>0</v>
      </c>
      <c r="K59" s="46">
        <v>182845</v>
      </c>
      <c r="L59" s="46" t="s">
        <v>16</v>
      </c>
      <c r="M59" s="46" t="s">
        <v>17</v>
      </c>
      <c r="N59" s="47">
        <v>5.8999999999999999E-9</v>
      </c>
      <c r="O59" s="46" t="s">
        <v>18</v>
      </c>
      <c r="P59" s="46" t="s">
        <v>18</v>
      </c>
      <c r="Q59" s="50" t="s">
        <v>188</v>
      </c>
      <c r="R59" s="46" t="s">
        <v>20</v>
      </c>
      <c r="S59" s="46" t="s">
        <v>35</v>
      </c>
      <c r="T59" s="46" t="s">
        <v>18</v>
      </c>
      <c r="U59" s="46" t="s">
        <v>18</v>
      </c>
      <c r="V59" s="49" t="s">
        <v>18</v>
      </c>
    </row>
    <row r="60" spans="1:22" ht="30.75" x14ac:dyDescent="0.25">
      <c r="A60" s="44">
        <v>58</v>
      </c>
      <c r="B60" s="45">
        <v>1</v>
      </c>
      <c r="C60" s="44">
        <f t="shared" si="2"/>
        <v>3.0120481927710845E-3</v>
      </c>
      <c r="D60" s="46" t="s">
        <v>219</v>
      </c>
      <c r="E60" s="46" t="s">
        <v>220</v>
      </c>
      <c r="F60" s="46" t="s">
        <v>26</v>
      </c>
      <c r="G60" s="45">
        <v>0</v>
      </c>
      <c r="H60" s="46">
        <v>1</v>
      </c>
      <c r="I60" s="46">
        <f t="shared" si="3"/>
        <v>331</v>
      </c>
      <c r="J60" s="46">
        <v>0</v>
      </c>
      <c r="K60" s="46">
        <v>182845</v>
      </c>
      <c r="L60" s="46" t="s">
        <v>16</v>
      </c>
      <c r="M60" s="46" t="s">
        <v>37</v>
      </c>
      <c r="N60" s="46">
        <v>1.8124549999999999E-3</v>
      </c>
      <c r="O60" s="54" t="s">
        <v>104</v>
      </c>
      <c r="P60" s="46" t="s">
        <v>160</v>
      </c>
      <c r="Q60" s="50" t="s">
        <v>221</v>
      </c>
      <c r="R60" s="46" t="s">
        <v>20</v>
      </c>
      <c r="S60" s="46" t="s">
        <v>20</v>
      </c>
      <c r="T60" s="46" t="s">
        <v>21</v>
      </c>
      <c r="U60" s="46" t="s">
        <v>22</v>
      </c>
      <c r="V60" s="49" t="s">
        <v>222</v>
      </c>
    </row>
    <row r="61" spans="1:22" ht="30" x14ac:dyDescent="0.25">
      <c r="A61" s="44">
        <v>59</v>
      </c>
      <c r="B61" s="45">
        <v>3</v>
      </c>
      <c r="C61" s="44">
        <f t="shared" si="2"/>
        <v>9.0361445783132526E-3</v>
      </c>
      <c r="D61" s="46" t="s">
        <v>223</v>
      </c>
      <c r="E61" s="46" t="s">
        <v>224</v>
      </c>
      <c r="F61" s="46" t="s">
        <v>26</v>
      </c>
      <c r="G61" s="45">
        <v>0</v>
      </c>
      <c r="H61" s="46">
        <v>3</v>
      </c>
      <c r="I61" s="46">
        <f t="shared" si="3"/>
        <v>329</v>
      </c>
      <c r="J61" s="46">
        <v>0</v>
      </c>
      <c r="K61" s="46">
        <v>182845</v>
      </c>
      <c r="L61" s="46" t="s">
        <v>16</v>
      </c>
      <c r="M61" s="46" t="s">
        <v>17</v>
      </c>
      <c r="N61" s="47">
        <v>5.8999999999999999E-9</v>
      </c>
      <c r="O61" s="46" t="s">
        <v>18</v>
      </c>
      <c r="P61" s="46" t="s">
        <v>18</v>
      </c>
      <c r="Q61" s="50" t="s">
        <v>225</v>
      </c>
      <c r="R61" s="46" t="s">
        <v>20</v>
      </c>
      <c r="S61" s="46" t="s">
        <v>41</v>
      </c>
      <c r="T61" s="46" t="s">
        <v>21</v>
      </c>
      <c r="U61" s="46" t="s">
        <v>22</v>
      </c>
      <c r="V61" s="49">
        <v>9618178</v>
      </c>
    </row>
    <row r="62" spans="1:22" ht="30" x14ac:dyDescent="0.25">
      <c r="A62" s="44">
        <v>60</v>
      </c>
      <c r="B62" s="45">
        <v>5</v>
      </c>
      <c r="C62" s="44">
        <f t="shared" si="2"/>
        <v>1.5060240963855422E-2</v>
      </c>
      <c r="D62" s="46" t="s">
        <v>226</v>
      </c>
      <c r="E62" s="46" t="s">
        <v>227</v>
      </c>
      <c r="F62" s="46" t="s">
        <v>26</v>
      </c>
      <c r="G62" s="45">
        <v>0</v>
      </c>
      <c r="H62" s="46">
        <v>5</v>
      </c>
      <c r="I62" s="46">
        <f t="shared" si="3"/>
        <v>327</v>
      </c>
      <c r="J62" s="46">
        <v>0</v>
      </c>
      <c r="K62" s="46">
        <v>182845</v>
      </c>
      <c r="L62" s="46" t="s">
        <v>16</v>
      </c>
      <c r="M62" s="46" t="s">
        <v>130</v>
      </c>
      <c r="N62" s="47">
        <v>1.9000000000000001E-14</v>
      </c>
      <c r="O62" s="54" t="s">
        <v>159</v>
      </c>
      <c r="P62" s="46" t="s">
        <v>166</v>
      </c>
      <c r="Q62" s="50" t="s">
        <v>228</v>
      </c>
      <c r="R62" s="46" t="s">
        <v>20</v>
      </c>
      <c r="S62" s="46" t="s">
        <v>20</v>
      </c>
      <c r="T62" s="46" t="s">
        <v>21</v>
      </c>
      <c r="U62" s="46" t="s">
        <v>22</v>
      </c>
      <c r="V62" s="49" t="s">
        <v>229</v>
      </c>
    </row>
    <row r="63" spans="1:22" ht="45" x14ac:dyDescent="0.25">
      <c r="A63" s="44">
        <v>61</v>
      </c>
      <c r="B63" s="45">
        <v>6</v>
      </c>
      <c r="C63" s="44">
        <f t="shared" si="2"/>
        <v>1.8072289156626505E-2</v>
      </c>
      <c r="D63" s="46" t="s">
        <v>230</v>
      </c>
      <c r="E63" s="46" t="s">
        <v>231</v>
      </c>
      <c r="F63" s="46" t="s">
        <v>26</v>
      </c>
      <c r="G63" s="45">
        <v>0</v>
      </c>
      <c r="H63" s="46">
        <v>6</v>
      </c>
      <c r="I63" s="46">
        <f t="shared" si="3"/>
        <v>326</v>
      </c>
      <c r="J63" s="46">
        <v>0</v>
      </c>
      <c r="K63" s="46">
        <v>182845</v>
      </c>
      <c r="L63" s="46" t="s">
        <v>16</v>
      </c>
      <c r="M63" s="46" t="s">
        <v>232</v>
      </c>
      <c r="N63" s="47">
        <v>3.39E-17</v>
      </c>
      <c r="O63" s="46" t="s">
        <v>18</v>
      </c>
      <c r="P63" s="46" t="s">
        <v>18</v>
      </c>
      <c r="Q63" s="50" t="s">
        <v>210</v>
      </c>
      <c r="R63" s="46" t="s">
        <v>29</v>
      </c>
      <c r="S63" s="46" t="s">
        <v>106</v>
      </c>
      <c r="T63" s="46" t="s">
        <v>21</v>
      </c>
      <c r="U63" s="46" t="s">
        <v>22</v>
      </c>
      <c r="V63" s="49" t="s">
        <v>233</v>
      </c>
    </row>
    <row r="64" spans="1:22" ht="30" x14ac:dyDescent="0.25">
      <c r="A64" s="44">
        <v>62</v>
      </c>
      <c r="B64" s="45">
        <v>2</v>
      </c>
      <c r="C64" s="44">
        <f t="shared" si="2"/>
        <v>6.024096385542169E-3</v>
      </c>
      <c r="D64" s="46" t="s">
        <v>234</v>
      </c>
      <c r="E64" s="46" t="s">
        <v>235</v>
      </c>
      <c r="F64" s="46" t="s">
        <v>26</v>
      </c>
      <c r="G64" s="45">
        <v>0</v>
      </c>
      <c r="H64" s="46">
        <v>2</v>
      </c>
      <c r="I64" s="46">
        <f t="shared" si="3"/>
        <v>330</v>
      </c>
      <c r="J64" s="46">
        <v>0</v>
      </c>
      <c r="K64" s="46">
        <v>182845</v>
      </c>
      <c r="L64" s="46" t="s">
        <v>16</v>
      </c>
      <c r="M64" s="46" t="s">
        <v>27</v>
      </c>
      <c r="N64" s="47">
        <v>3.2799999999999999E-6</v>
      </c>
      <c r="O64" s="46" t="s">
        <v>18</v>
      </c>
      <c r="P64" s="46" t="s">
        <v>18</v>
      </c>
      <c r="Q64" s="50" t="s">
        <v>236</v>
      </c>
      <c r="R64" s="46" t="s">
        <v>29</v>
      </c>
      <c r="S64" s="46" t="s">
        <v>18</v>
      </c>
      <c r="T64" s="46" t="s">
        <v>21</v>
      </c>
      <c r="U64" s="46" t="s">
        <v>52</v>
      </c>
      <c r="V64" s="49">
        <v>20061330</v>
      </c>
    </row>
    <row r="65" spans="1:22" ht="30.75" x14ac:dyDescent="0.25">
      <c r="A65" s="44">
        <v>63</v>
      </c>
      <c r="B65" s="45">
        <v>1</v>
      </c>
      <c r="C65" s="44">
        <f t="shared" si="2"/>
        <v>3.0120481927710845E-3</v>
      </c>
      <c r="D65" s="46" t="s">
        <v>237</v>
      </c>
      <c r="E65" s="46" t="s">
        <v>238</v>
      </c>
      <c r="F65" s="46" t="s">
        <v>26</v>
      </c>
      <c r="G65" s="45">
        <v>0</v>
      </c>
      <c r="H65" s="46">
        <v>1</v>
      </c>
      <c r="I65" s="46">
        <f t="shared" si="3"/>
        <v>331</v>
      </c>
      <c r="J65" s="46">
        <v>0</v>
      </c>
      <c r="K65" s="46">
        <v>182845</v>
      </c>
      <c r="L65" s="46" t="s">
        <v>16</v>
      </c>
      <c r="M65" s="46" t="s">
        <v>37</v>
      </c>
      <c r="N65" s="46">
        <v>1.8124549999999999E-3</v>
      </c>
      <c r="O65" s="46" t="s">
        <v>18</v>
      </c>
      <c r="P65" s="46" t="s">
        <v>18</v>
      </c>
      <c r="Q65" s="50" t="s">
        <v>239</v>
      </c>
      <c r="R65" s="51" t="s">
        <v>29</v>
      </c>
      <c r="S65" s="46" t="s">
        <v>35</v>
      </c>
      <c r="T65" s="46" t="s">
        <v>21</v>
      </c>
      <c r="U65" s="46" t="s">
        <v>22</v>
      </c>
      <c r="V65" s="49" t="s">
        <v>240</v>
      </c>
    </row>
    <row r="66" spans="1:22" x14ac:dyDescent="0.25">
      <c r="A66" s="44">
        <v>64</v>
      </c>
      <c r="B66" s="45">
        <v>2</v>
      </c>
      <c r="C66" s="44">
        <f t="shared" si="2"/>
        <v>6.024096385542169E-3</v>
      </c>
      <c r="D66" s="46" t="s">
        <v>241</v>
      </c>
      <c r="E66" s="46" t="s">
        <v>242</v>
      </c>
      <c r="F66" s="46" t="s">
        <v>56</v>
      </c>
      <c r="G66" s="45">
        <v>0</v>
      </c>
      <c r="H66" s="46">
        <v>2</v>
      </c>
      <c r="I66" s="46">
        <f t="shared" si="3"/>
        <v>330</v>
      </c>
      <c r="J66" s="46">
        <v>0</v>
      </c>
      <c r="K66" s="46">
        <v>182845</v>
      </c>
      <c r="L66" s="46" t="s">
        <v>16</v>
      </c>
      <c r="M66" s="46" t="s">
        <v>27</v>
      </c>
      <c r="N66" s="47">
        <v>3.2799999999999999E-6</v>
      </c>
      <c r="O66" s="46" t="s">
        <v>18</v>
      </c>
      <c r="P66" s="46" t="s">
        <v>18</v>
      </c>
      <c r="Q66" s="50" t="s">
        <v>34</v>
      </c>
      <c r="R66" s="46" t="s">
        <v>20</v>
      </c>
      <c r="S66" s="46" t="s">
        <v>18</v>
      </c>
      <c r="T66" s="46" t="s">
        <v>18</v>
      </c>
      <c r="U66" s="46" t="s">
        <v>18</v>
      </c>
      <c r="V66" s="49" t="s">
        <v>18</v>
      </c>
    </row>
    <row r="67" spans="1:22" x14ac:dyDescent="0.25">
      <c r="A67" s="44">
        <v>65</v>
      </c>
      <c r="B67" s="45">
        <v>1</v>
      </c>
      <c r="C67" s="44">
        <f t="shared" ref="C67:C98" si="4">B67/332</f>
        <v>3.0120481927710845E-3</v>
      </c>
      <c r="D67" s="46" t="s">
        <v>243</v>
      </c>
      <c r="E67" s="46" t="s">
        <v>244</v>
      </c>
      <c r="F67" s="46" t="s">
        <v>47</v>
      </c>
      <c r="G67" s="45">
        <v>0</v>
      </c>
      <c r="H67" s="46">
        <v>1</v>
      </c>
      <c r="I67" s="46">
        <f t="shared" ref="I67:I98" si="5">332-H67</f>
        <v>331</v>
      </c>
      <c r="J67" s="46">
        <v>0</v>
      </c>
      <c r="K67" s="46">
        <v>182845</v>
      </c>
      <c r="L67" s="46" t="s">
        <v>16</v>
      </c>
      <c r="M67" s="46" t="s">
        <v>37</v>
      </c>
      <c r="N67" s="46">
        <v>1.8124549999999999E-3</v>
      </c>
      <c r="O67" s="46" t="s">
        <v>18</v>
      </c>
      <c r="P67" s="46" t="s">
        <v>18</v>
      </c>
      <c r="Q67" s="50" t="s">
        <v>48</v>
      </c>
      <c r="R67" s="46" t="s">
        <v>20</v>
      </c>
      <c r="S67" s="46" t="s">
        <v>18</v>
      </c>
      <c r="T67" s="46" t="s">
        <v>18</v>
      </c>
      <c r="U67" s="46" t="s">
        <v>18</v>
      </c>
      <c r="V67" s="49" t="s">
        <v>18</v>
      </c>
    </row>
    <row r="68" spans="1:22" x14ac:dyDescent="0.25">
      <c r="A68" s="44">
        <v>66</v>
      </c>
      <c r="B68" s="45">
        <v>1</v>
      </c>
      <c r="C68" s="44">
        <f t="shared" si="4"/>
        <v>3.0120481927710845E-3</v>
      </c>
      <c r="D68" s="46" t="s">
        <v>245</v>
      </c>
      <c r="E68" s="46" t="s">
        <v>246</v>
      </c>
      <c r="F68" s="46" t="s">
        <v>26</v>
      </c>
      <c r="G68" s="45">
        <v>0</v>
      </c>
      <c r="H68" s="46">
        <v>1</v>
      </c>
      <c r="I68" s="46">
        <f t="shared" si="5"/>
        <v>331</v>
      </c>
      <c r="J68" s="46">
        <v>0</v>
      </c>
      <c r="K68" s="46">
        <v>182845</v>
      </c>
      <c r="L68" s="46" t="s">
        <v>16</v>
      </c>
      <c r="M68" s="46" t="s">
        <v>37</v>
      </c>
      <c r="N68" s="46">
        <v>1.8124549999999999E-3</v>
      </c>
      <c r="O68" s="46" t="s">
        <v>18</v>
      </c>
      <c r="P68" s="46" t="s">
        <v>18</v>
      </c>
      <c r="Q68" s="50" t="s">
        <v>91</v>
      </c>
      <c r="R68" s="46" t="s">
        <v>41</v>
      </c>
      <c r="S68" s="46" t="s">
        <v>29</v>
      </c>
      <c r="T68" s="46" t="s">
        <v>18</v>
      </c>
      <c r="U68" s="46" t="s">
        <v>18</v>
      </c>
      <c r="V68" s="49" t="s">
        <v>18</v>
      </c>
    </row>
    <row r="69" spans="1:22" x14ac:dyDescent="0.25">
      <c r="A69" s="44">
        <v>67</v>
      </c>
      <c r="B69" s="45">
        <v>1</v>
      </c>
      <c r="C69" s="44">
        <f t="shared" si="4"/>
        <v>3.0120481927710845E-3</v>
      </c>
      <c r="D69" s="46" t="s">
        <v>247</v>
      </c>
      <c r="E69" s="46" t="s">
        <v>248</v>
      </c>
      <c r="F69" s="46" t="s">
        <v>56</v>
      </c>
      <c r="G69" s="45">
        <v>0</v>
      </c>
      <c r="H69" s="46">
        <v>1</v>
      </c>
      <c r="I69" s="46">
        <f t="shared" si="5"/>
        <v>331</v>
      </c>
      <c r="J69" s="46">
        <v>0</v>
      </c>
      <c r="K69" s="46">
        <v>182845</v>
      </c>
      <c r="L69" s="46" t="s">
        <v>16</v>
      </c>
      <c r="M69" s="46" t="s">
        <v>37</v>
      </c>
      <c r="N69" s="46">
        <v>1.8124549999999999E-3</v>
      </c>
      <c r="O69" s="46" t="s">
        <v>18</v>
      </c>
      <c r="P69" s="46" t="s">
        <v>18</v>
      </c>
      <c r="Q69" s="50" t="s">
        <v>48</v>
      </c>
      <c r="R69" s="46" t="s">
        <v>20</v>
      </c>
      <c r="S69" s="46" t="s">
        <v>18</v>
      </c>
      <c r="T69" s="46" t="s">
        <v>18</v>
      </c>
      <c r="U69" s="46" t="s">
        <v>18</v>
      </c>
      <c r="V69" s="49" t="s">
        <v>18</v>
      </c>
    </row>
    <row r="70" spans="1:22" ht="30" x14ac:dyDescent="0.25">
      <c r="A70" s="44">
        <v>68</v>
      </c>
      <c r="B70" s="45">
        <v>1</v>
      </c>
      <c r="C70" s="44">
        <f t="shared" si="4"/>
        <v>3.0120481927710845E-3</v>
      </c>
      <c r="D70" s="46" t="s">
        <v>249</v>
      </c>
      <c r="E70" s="46" t="s">
        <v>250</v>
      </c>
      <c r="F70" s="46" t="s">
        <v>26</v>
      </c>
      <c r="G70" s="45">
        <v>0</v>
      </c>
      <c r="H70" s="46">
        <v>1</v>
      </c>
      <c r="I70" s="46">
        <f t="shared" si="5"/>
        <v>331</v>
      </c>
      <c r="J70" s="46">
        <v>0</v>
      </c>
      <c r="K70" s="46">
        <v>182845</v>
      </c>
      <c r="L70" s="46" t="s">
        <v>16</v>
      </c>
      <c r="M70" s="46" t="s">
        <v>37</v>
      </c>
      <c r="N70" s="46">
        <v>1.8124549999999999E-3</v>
      </c>
      <c r="O70" s="46" t="s">
        <v>18</v>
      </c>
      <c r="P70" s="46" t="s">
        <v>18</v>
      </c>
      <c r="Q70" s="50" t="s">
        <v>251</v>
      </c>
      <c r="R70" s="51" t="s">
        <v>29</v>
      </c>
      <c r="S70" s="46" t="s">
        <v>18</v>
      </c>
      <c r="T70" s="46" t="s">
        <v>21</v>
      </c>
      <c r="U70" s="46" t="s">
        <v>22</v>
      </c>
      <c r="V70" s="49" t="s">
        <v>252</v>
      </c>
    </row>
    <row r="71" spans="1:22" x14ac:dyDescent="0.25">
      <c r="A71" s="44">
        <v>69</v>
      </c>
      <c r="B71" s="45">
        <v>1</v>
      </c>
      <c r="C71" s="44">
        <f t="shared" si="4"/>
        <v>3.0120481927710845E-3</v>
      </c>
      <c r="D71" s="46" t="s">
        <v>253</v>
      </c>
      <c r="E71" s="46" t="s">
        <v>254</v>
      </c>
      <c r="F71" s="46" t="s">
        <v>26</v>
      </c>
      <c r="G71" s="45">
        <v>0</v>
      </c>
      <c r="H71" s="46">
        <v>1</v>
      </c>
      <c r="I71" s="46">
        <f t="shared" si="5"/>
        <v>331</v>
      </c>
      <c r="J71" s="46">
        <v>0</v>
      </c>
      <c r="K71" s="46">
        <v>182845</v>
      </c>
      <c r="L71" s="46" t="s">
        <v>16</v>
      </c>
      <c r="M71" s="46" t="s">
        <v>37</v>
      </c>
      <c r="N71" s="46">
        <v>1.8124549999999999E-3</v>
      </c>
      <c r="O71" s="46" t="s">
        <v>18</v>
      </c>
      <c r="P71" s="46" t="s">
        <v>18</v>
      </c>
      <c r="Q71" s="50" t="s">
        <v>91</v>
      </c>
      <c r="R71" s="46" t="s">
        <v>41</v>
      </c>
      <c r="S71" s="46" t="s">
        <v>35</v>
      </c>
      <c r="T71" s="46" t="s">
        <v>21</v>
      </c>
      <c r="U71" s="46" t="s">
        <v>22</v>
      </c>
      <c r="V71" s="49">
        <v>9618178</v>
      </c>
    </row>
    <row r="72" spans="1:22" x14ac:dyDescent="0.25">
      <c r="A72" s="44">
        <v>70</v>
      </c>
      <c r="B72" s="45">
        <v>1</v>
      </c>
      <c r="C72" s="44">
        <f t="shared" si="4"/>
        <v>3.0120481927710845E-3</v>
      </c>
      <c r="D72" s="46" t="s">
        <v>255</v>
      </c>
      <c r="E72" s="46" t="s">
        <v>256</v>
      </c>
      <c r="F72" s="46" t="s">
        <v>56</v>
      </c>
      <c r="G72" s="45">
        <v>0</v>
      </c>
      <c r="H72" s="46">
        <v>1</v>
      </c>
      <c r="I72" s="46">
        <f t="shared" si="5"/>
        <v>331</v>
      </c>
      <c r="J72" s="46">
        <v>0</v>
      </c>
      <c r="K72" s="46">
        <v>182845</v>
      </c>
      <c r="L72" s="46" t="s">
        <v>16</v>
      </c>
      <c r="M72" s="46" t="s">
        <v>37</v>
      </c>
      <c r="N72" s="46">
        <v>1.8124549999999999E-3</v>
      </c>
      <c r="O72" s="46" t="s">
        <v>18</v>
      </c>
      <c r="P72" s="46" t="s">
        <v>18</v>
      </c>
      <c r="Q72" s="50" t="s">
        <v>48</v>
      </c>
      <c r="R72" s="46" t="s">
        <v>20</v>
      </c>
      <c r="S72" s="46" t="s">
        <v>18</v>
      </c>
      <c r="T72" s="46" t="s">
        <v>18</v>
      </c>
      <c r="U72" s="46" t="s">
        <v>18</v>
      </c>
      <c r="V72" s="49" t="s">
        <v>18</v>
      </c>
    </row>
    <row r="73" spans="1:22" x14ac:dyDescent="0.25">
      <c r="A73" s="44">
        <v>71</v>
      </c>
      <c r="B73" s="45">
        <v>3</v>
      </c>
      <c r="C73" s="44">
        <f t="shared" si="4"/>
        <v>9.0361445783132526E-3</v>
      </c>
      <c r="D73" s="46" t="s">
        <v>257</v>
      </c>
      <c r="E73" s="46" t="s">
        <v>258</v>
      </c>
      <c r="F73" s="46" t="s">
        <v>47</v>
      </c>
      <c r="G73" s="45">
        <v>0</v>
      </c>
      <c r="H73" s="46">
        <v>3</v>
      </c>
      <c r="I73" s="46">
        <f t="shared" si="5"/>
        <v>329</v>
      </c>
      <c r="J73" s="46">
        <v>0</v>
      </c>
      <c r="K73" s="46">
        <v>182845</v>
      </c>
      <c r="L73" s="46" t="s">
        <v>16</v>
      </c>
      <c r="M73" s="46" t="s">
        <v>17</v>
      </c>
      <c r="N73" s="47">
        <v>5.8999999999999999E-9</v>
      </c>
      <c r="O73" s="46" t="s">
        <v>18</v>
      </c>
      <c r="P73" s="46" t="s">
        <v>18</v>
      </c>
      <c r="Q73" s="50" t="s">
        <v>34</v>
      </c>
      <c r="R73" s="46" t="s">
        <v>20</v>
      </c>
      <c r="S73" s="46" t="s">
        <v>106</v>
      </c>
      <c r="T73" s="46" t="s">
        <v>21</v>
      </c>
      <c r="U73" s="46" t="s">
        <v>52</v>
      </c>
      <c r="V73" s="49">
        <v>22039241</v>
      </c>
    </row>
    <row r="74" spans="1:22" x14ac:dyDescent="0.25">
      <c r="A74" s="44">
        <v>72</v>
      </c>
      <c r="B74" s="45">
        <v>1</v>
      </c>
      <c r="C74" s="44">
        <f t="shared" si="4"/>
        <v>3.0120481927710845E-3</v>
      </c>
      <c r="D74" s="46" t="s">
        <v>259</v>
      </c>
      <c r="E74" s="46" t="s">
        <v>260</v>
      </c>
      <c r="F74" s="46" t="s">
        <v>26</v>
      </c>
      <c r="G74" s="45">
        <v>0</v>
      </c>
      <c r="H74" s="46">
        <v>1</v>
      </c>
      <c r="I74" s="46">
        <f t="shared" si="5"/>
        <v>331</v>
      </c>
      <c r="J74" s="46">
        <v>0</v>
      </c>
      <c r="K74" s="46">
        <v>182845</v>
      </c>
      <c r="L74" s="46" t="s">
        <v>16</v>
      </c>
      <c r="M74" s="46" t="s">
        <v>37</v>
      </c>
      <c r="N74" s="46">
        <v>1.8124549999999999E-3</v>
      </c>
      <c r="O74" s="46" t="s">
        <v>18</v>
      </c>
      <c r="P74" s="46" t="s">
        <v>18</v>
      </c>
      <c r="Q74" s="50" t="s">
        <v>91</v>
      </c>
      <c r="R74" s="46" t="s">
        <v>41</v>
      </c>
      <c r="S74" s="46" t="s">
        <v>18</v>
      </c>
      <c r="T74" s="46" t="s">
        <v>18</v>
      </c>
      <c r="U74" s="46" t="s">
        <v>18</v>
      </c>
      <c r="V74" s="49" t="s">
        <v>18</v>
      </c>
    </row>
    <row r="75" spans="1:22" x14ac:dyDescent="0.25">
      <c r="A75" s="44">
        <v>73</v>
      </c>
      <c r="B75" s="45">
        <v>7</v>
      </c>
      <c r="C75" s="44">
        <f t="shared" si="4"/>
        <v>2.1084337349397589E-2</v>
      </c>
      <c r="D75" s="46" t="s">
        <v>261</v>
      </c>
      <c r="E75" s="46" t="s">
        <v>262</v>
      </c>
      <c r="F75" s="46" t="s">
        <v>79</v>
      </c>
      <c r="G75" s="45">
        <v>0</v>
      </c>
      <c r="H75" s="46">
        <v>7</v>
      </c>
      <c r="I75" s="46">
        <f t="shared" si="5"/>
        <v>325</v>
      </c>
      <c r="J75" s="46">
        <v>0</v>
      </c>
      <c r="K75" s="46">
        <v>182845</v>
      </c>
      <c r="L75" s="46" t="s">
        <v>16</v>
      </c>
      <c r="M75" s="46" t="s">
        <v>141</v>
      </c>
      <c r="N75" s="47">
        <v>6.0300000000000004E-20</v>
      </c>
      <c r="O75" s="46" t="s">
        <v>18</v>
      </c>
      <c r="P75" s="46" t="s">
        <v>18</v>
      </c>
      <c r="Q75" s="50" t="s">
        <v>34</v>
      </c>
      <c r="R75" s="46" t="s">
        <v>20</v>
      </c>
      <c r="S75" s="46" t="s">
        <v>20</v>
      </c>
      <c r="T75" s="46" t="s">
        <v>18</v>
      </c>
      <c r="U75" s="46" t="s">
        <v>18</v>
      </c>
      <c r="V75" s="49" t="s">
        <v>18</v>
      </c>
    </row>
    <row r="76" spans="1:22" x14ac:dyDescent="0.25">
      <c r="A76" s="44">
        <v>74</v>
      </c>
      <c r="B76" s="45">
        <v>1</v>
      </c>
      <c r="C76" s="44">
        <f t="shared" si="4"/>
        <v>3.0120481927710845E-3</v>
      </c>
      <c r="D76" s="46" t="s">
        <v>263</v>
      </c>
      <c r="E76" s="46" t="s">
        <v>18</v>
      </c>
      <c r="F76" s="46" t="s">
        <v>32</v>
      </c>
      <c r="G76" s="45">
        <v>0</v>
      </c>
      <c r="H76" s="46">
        <v>1</v>
      </c>
      <c r="I76" s="46">
        <f t="shared" si="5"/>
        <v>331</v>
      </c>
      <c r="J76" s="46">
        <v>0</v>
      </c>
      <c r="K76" s="46">
        <v>182845</v>
      </c>
      <c r="L76" s="46" t="s">
        <v>16</v>
      </c>
      <c r="M76" s="46" t="s">
        <v>37</v>
      </c>
      <c r="N76" s="46">
        <v>1.8124549999999999E-3</v>
      </c>
      <c r="O76" s="46" t="s">
        <v>18</v>
      </c>
      <c r="P76" s="46" t="s">
        <v>18</v>
      </c>
      <c r="Q76" s="50" t="s">
        <v>48</v>
      </c>
      <c r="R76" s="46" t="s">
        <v>20</v>
      </c>
      <c r="S76" s="46" t="s">
        <v>106</v>
      </c>
      <c r="T76" s="46" t="s">
        <v>18</v>
      </c>
      <c r="U76" s="46" t="s">
        <v>18</v>
      </c>
      <c r="V76" s="49" t="s">
        <v>18</v>
      </c>
    </row>
    <row r="77" spans="1:22" x14ac:dyDescent="0.25">
      <c r="A77" s="44">
        <v>75</v>
      </c>
      <c r="B77" s="45">
        <v>1</v>
      </c>
      <c r="C77" s="44">
        <f t="shared" si="4"/>
        <v>3.0120481927710845E-3</v>
      </c>
      <c r="D77" s="46" t="s">
        <v>264</v>
      </c>
      <c r="E77" s="46" t="s">
        <v>18</v>
      </c>
      <c r="F77" s="46" t="s">
        <v>32</v>
      </c>
      <c r="G77" s="45">
        <v>0</v>
      </c>
      <c r="H77" s="46">
        <v>1</v>
      </c>
      <c r="I77" s="46">
        <f t="shared" si="5"/>
        <v>331</v>
      </c>
      <c r="J77" s="46">
        <v>0</v>
      </c>
      <c r="K77" s="46">
        <v>182845</v>
      </c>
      <c r="L77" s="46" t="s">
        <v>16</v>
      </c>
      <c r="M77" s="46" t="s">
        <v>37</v>
      </c>
      <c r="N77" s="46">
        <v>1.8124549999999999E-3</v>
      </c>
      <c r="O77" s="46" t="s">
        <v>18</v>
      </c>
      <c r="P77" s="46" t="s">
        <v>18</v>
      </c>
      <c r="Q77" s="50" t="s">
        <v>51</v>
      </c>
      <c r="R77" s="46" t="s">
        <v>41</v>
      </c>
      <c r="S77" s="46" t="s">
        <v>18</v>
      </c>
      <c r="T77" s="46" t="s">
        <v>18</v>
      </c>
      <c r="U77" s="46" t="s">
        <v>18</v>
      </c>
      <c r="V77" s="49" t="s">
        <v>18</v>
      </c>
    </row>
    <row r="78" spans="1:22" x14ac:dyDescent="0.25">
      <c r="A78" s="44">
        <v>76</v>
      </c>
      <c r="B78" s="45">
        <v>1</v>
      </c>
      <c r="C78" s="44">
        <f t="shared" si="4"/>
        <v>3.0120481927710845E-3</v>
      </c>
      <c r="D78" s="46" t="s">
        <v>265</v>
      </c>
      <c r="E78" s="46" t="s">
        <v>18</v>
      </c>
      <c r="F78" s="46" t="s">
        <v>266</v>
      </c>
      <c r="G78" s="45">
        <v>0</v>
      </c>
      <c r="H78" s="46">
        <v>1</v>
      </c>
      <c r="I78" s="46">
        <f t="shared" si="5"/>
        <v>331</v>
      </c>
      <c r="J78" s="46">
        <v>0</v>
      </c>
      <c r="K78" s="46">
        <v>182845</v>
      </c>
      <c r="L78" s="46" t="s">
        <v>16</v>
      </c>
      <c r="M78" s="46" t="s">
        <v>37</v>
      </c>
      <c r="N78" s="46">
        <v>1.8124549999999999E-3</v>
      </c>
      <c r="O78" s="46" t="s">
        <v>18</v>
      </c>
      <c r="P78" s="46" t="s">
        <v>18</v>
      </c>
      <c r="Q78" s="50" t="s">
        <v>48</v>
      </c>
      <c r="R78" s="46" t="s">
        <v>20</v>
      </c>
      <c r="S78" s="46" t="s">
        <v>18</v>
      </c>
      <c r="T78" s="46" t="s">
        <v>18</v>
      </c>
      <c r="U78" s="46" t="s">
        <v>18</v>
      </c>
      <c r="V78" s="49" t="s">
        <v>18</v>
      </c>
    </row>
    <row r="79" spans="1:22" x14ac:dyDescent="0.25">
      <c r="A79" s="44">
        <v>77</v>
      </c>
      <c r="B79" s="45">
        <v>1</v>
      </c>
      <c r="C79" s="44">
        <f t="shared" si="4"/>
        <v>3.0120481927710845E-3</v>
      </c>
      <c r="D79" s="46" t="s">
        <v>267</v>
      </c>
      <c r="E79" s="46" t="s">
        <v>268</v>
      </c>
      <c r="F79" s="46" t="s">
        <v>26</v>
      </c>
      <c r="G79" s="45">
        <v>0</v>
      </c>
      <c r="H79" s="46">
        <v>1</v>
      </c>
      <c r="I79" s="46">
        <f t="shared" si="5"/>
        <v>331</v>
      </c>
      <c r="J79" s="46">
        <v>0</v>
      </c>
      <c r="K79" s="46">
        <v>182845</v>
      </c>
      <c r="L79" s="46" t="s">
        <v>16</v>
      </c>
      <c r="M79" s="46" t="s">
        <v>37</v>
      </c>
      <c r="N79" s="46">
        <v>1.8124549999999999E-3</v>
      </c>
      <c r="O79" s="46" t="s">
        <v>18</v>
      </c>
      <c r="P79" s="46" t="s">
        <v>18</v>
      </c>
      <c r="Q79" s="50" t="s">
        <v>197</v>
      </c>
      <c r="R79" s="46" t="s">
        <v>29</v>
      </c>
      <c r="S79" s="46" t="s">
        <v>35</v>
      </c>
      <c r="T79" s="46" t="s">
        <v>21</v>
      </c>
      <c r="U79" s="46" t="s">
        <v>22</v>
      </c>
      <c r="V79" s="49">
        <v>12055472</v>
      </c>
    </row>
    <row r="80" spans="1:22" ht="30" x14ac:dyDescent="0.25">
      <c r="A80" s="44">
        <v>78</v>
      </c>
      <c r="B80" s="45">
        <v>10</v>
      </c>
      <c r="C80" s="44">
        <f t="shared" si="4"/>
        <v>3.0120481927710843E-2</v>
      </c>
      <c r="D80" s="46" t="s">
        <v>269</v>
      </c>
      <c r="E80" s="46" t="s">
        <v>270</v>
      </c>
      <c r="F80" s="46" t="s">
        <v>26</v>
      </c>
      <c r="G80" s="45">
        <v>0</v>
      </c>
      <c r="H80" s="46">
        <v>10</v>
      </c>
      <c r="I80" s="46">
        <f t="shared" si="5"/>
        <v>322</v>
      </c>
      <c r="J80" s="46">
        <v>0</v>
      </c>
      <c r="K80" s="46">
        <v>182845</v>
      </c>
      <c r="L80" s="46" t="s">
        <v>16</v>
      </c>
      <c r="M80" s="46" t="s">
        <v>271</v>
      </c>
      <c r="N80" s="47">
        <v>3.3399999999999999E-28</v>
      </c>
      <c r="O80" s="46" t="s">
        <v>272</v>
      </c>
      <c r="P80" s="46" t="s">
        <v>43</v>
      </c>
      <c r="Q80" s="50" t="s">
        <v>273</v>
      </c>
      <c r="R80" s="46" t="s">
        <v>20</v>
      </c>
      <c r="S80" s="46" t="s">
        <v>20</v>
      </c>
      <c r="T80" s="46" t="s">
        <v>21</v>
      </c>
      <c r="U80" s="46" t="s">
        <v>22</v>
      </c>
      <c r="V80" s="49" t="s">
        <v>274</v>
      </c>
    </row>
    <row r="81" spans="1:22" ht="30" x14ac:dyDescent="0.25">
      <c r="A81" s="44">
        <v>79</v>
      </c>
      <c r="B81" s="45">
        <v>1</v>
      </c>
      <c r="C81" s="44">
        <f t="shared" si="4"/>
        <v>3.0120481927710845E-3</v>
      </c>
      <c r="D81" s="46" t="s">
        <v>275</v>
      </c>
      <c r="E81" s="46" t="s">
        <v>276</v>
      </c>
      <c r="F81" s="46" t="s">
        <v>26</v>
      </c>
      <c r="G81" s="45">
        <v>0</v>
      </c>
      <c r="H81" s="46">
        <v>1</v>
      </c>
      <c r="I81" s="46">
        <f t="shared" si="5"/>
        <v>331</v>
      </c>
      <c r="J81" s="46">
        <v>0</v>
      </c>
      <c r="K81" s="46">
        <v>182845</v>
      </c>
      <c r="L81" s="46" t="s">
        <v>16</v>
      </c>
      <c r="M81" s="46" t="s">
        <v>37</v>
      </c>
      <c r="N81" s="46">
        <v>1.8124549999999999E-3</v>
      </c>
      <c r="O81" s="46" t="s">
        <v>18</v>
      </c>
      <c r="P81" s="46" t="s">
        <v>18</v>
      </c>
      <c r="Q81" s="50" t="s">
        <v>277</v>
      </c>
      <c r="R81" s="46" t="s">
        <v>29</v>
      </c>
      <c r="S81" s="46" t="s">
        <v>29</v>
      </c>
      <c r="T81" s="46" t="s">
        <v>278</v>
      </c>
      <c r="U81" s="46" t="s">
        <v>279</v>
      </c>
      <c r="V81" s="49">
        <v>28559085</v>
      </c>
    </row>
    <row r="82" spans="1:22" ht="31.5" x14ac:dyDescent="0.25">
      <c r="A82" s="44">
        <v>80</v>
      </c>
      <c r="B82" s="45">
        <v>1</v>
      </c>
      <c r="C82" s="44">
        <f t="shared" si="4"/>
        <v>3.0120481927710845E-3</v>
      </c>
      <c r="D82" s="46" t="s">
        <v>280</v>
      </c>
      <c r="E82" s="46" t="s">
        <v>281</v>
      </c>
      <c r="F82" s="46" t="s">
        <v>26</v>
      </c>
      <c r="G82" s="45">
        <v>0</v>
      </c>
      <c r="H82" s="46">
        <v>1</v>
      </c>
      <c r="I82" s="46">
        <f t="shared" si="5"/>
        <v>331</v>
      </c>
      <c r="J82" s="46">
        <v>0</v>
      </c>
      <c r="K82" s="46">
        <v>182845</v>
      </c>
      <c r="L82" s="46" t="s">
        <v>16</v>
      </c>
      <c r="M82" s="46" t="s">
        <v>37</v>
      </c>
      <c r="N82" s="46">
        <v>1.8124549999999999E-3</v>
      </c>
      <c r="O82" s="46" t="s">
        <v>18</v>
      </c>
      <c r="P82" s="46" t="s">
        <v>18</v>
      </c>
      <c r="Q82" s="50" t="s">
        <v>282</v>
      </c>
      <c r="R82" s="51" t="s">
        <v>29</v>
      </c>
      <c r="S82" s="46" t="s">
        <v>29</v>
      </c>
      <c r="T82" s="46" t="s">
        <v>21</v>
      </c>
      <c r="U82" s="46" t="s">
        <v>22</v>
      </c>
      <c r="V82" s="49" t="s">
        <v>283</v>
      </c>
    </row>
    <row r="83" spans="1:22" ht="31.5" x14ac:dyDescent="0.25">
      <c r="A83" s="44">
        <v>81</v>
      </c>
      <c r="B83" s="45">
        <v>1</v>
      </c>
      <c r="C83" s="44">
        <f t="shared" si="4"/>
        <v>3.0120481927710845E-3</v>
      </c>
      <c r="D83" s="46" t="s">
        <v>284</v>
      </c>
      <c r="E83" s="46" t="s">
        <v>285</v>
      </c>
      <c r="F83" s="46" t="s">
        <v>26</v>
      </c>
      <c r="G83" s="45">
        <v>0</v>
      </c>
      <c r="H83" s="46">
        <v>1</v>
      </c>
      <c r="I83" s="46">
        <f t="shared" si="5"/>
        <v>331</v>
      </c>
      <c r="J83" s="46">
        <v>0</v>
      </c>
      <c r="K83" s="46">
        <v>182845</v>
      </c>
      <c r="L83" s="46" t="s">
        <v>16</v>
      </c>
      <c r="M83" s="46" t="s">
        <v>37</v>
      </c>
      <c r="N83" s="46">
        <v>1.8124549999999999E-3</v>
      </c>
      <c r="O83" s="46" t="s">
        <v>18</v>
      </c>
      <c r="P83" s="46" t="s">
        <v>18</v>
      </c>
      <c r="Q83" s="50" t="s">
        <v>282</v>
      </c>
      <c r="R83" s="51" t="s">
        <v>29</v>
      </c>
      <c r="S83" s="46" t="s">
        <v>20</v>
      </c>
      <c r="T83" s="46" t="s">
        <v>21</v>
      </c>
      <c r="U83" s="46" t="s">
        <v>22</v>
      </c>
      <c r="V83" s="49">
        <v>9326935</v>
      </c>
    </row>
    <row r="84" spans="1:22" ht="30" x14ac:dyDescent="0.25">
      <c r="A84" s="44">
        <v>82</v>
      </c>
      <c r="B84" s="45">
        <v>3</v>
      </c>
      <c r="C84" s="44">
        <f t="shared" si="4"/>
        <v>9.0361445783132526E-3</v>
      </c>
      <c r="D84" s="46" t="s">
        <v>286</v>
      </c>
      <c r="E84" s="46" t="s">
        <v>287</v>
      </c>
      <c r="F84" s="46" t="s">
        <v>56</v>
      </c>
      <c r="G84" s="45">
        <v>0</v>
      </c>
      <c r="H84" s="46">
        <v>3</v>
      </c>
      <c r="I84" s="46">
        <f t="shared" si="5"/>
        <v>329</v>
      </c>
      <c r="J84" s="46">
        <v>0</v>
      </c>
      <c r="K84" s="46">
        <v>182845</v>
      </c>
      <c r="L84" s="46" t="s">
        <v>16</v>
      </c>
      <c r="M84" s="46" t="s">
        <v>17</v>
      </c>
      <c r="N84" s="47">
        <v>5.8999999999999999E-9</v>
      </c>
      <c r="O84" s="46" t="s">
        <v>18</v>
      </c>
      <c r="P84" s="46" t="s">
        <v>18</v>
      </c>
      <c r="Q84" s="50" t="s">
        <v>138</v>
      </c>
      <c r="R84" s="46" t="s">
        <v>20</v>
      </c>
      <c r="S84" s="46" t="s">
        <v>106</v>
      </c>
      <c r="T84" s="46" t="s">
        <v>18</v>
      </c>
      <c r="U84" s="46" t="s">
        <v>18</v>
      </c>
      <c r="V84" s="49" t="s">
        <v>18</v>
      </c>
    </row>
    <row r="85" spans="1:22" ht="30" x14ac:dyDescent="0.25">
      <c r="A85" s="44">
        <v>83</v>
      </c>
      <c r="B85" s="45">
        <v>3</v>
      </c>
      <c r="C85" s="44">
        <f t="shared" si="4"/>
        <v>9.0361445783132526E-3</v>
      </c>
      <c r="D85" s="46" t="s">
        <v>288</v>
      </c>
      <c r="E85" s="46" t="s">
        <v>289</v>
      </c>
      <c r="F85" s="46" t="s">
        <v>26</v>
      </c>
      <c r="G85" s="45">
        <v>0</v>
      </c>
      <c r="H85" s="46">
        <v>3</v>
      </c>
      <c r="I85" s="46">
        <f t="shared" si="5"/>
        <v>329</v>
      </c>
      <c r="J85" s="46">
        <v>0</v>
      </c>
      <c r="K85" s="46">
        <v>182845</v>
      </c>
      <c r="L85" s="46" t="s">
        <v>16</v>
      </c>
      <c r="M85" s="46" t="s">
        <v>17</v>
      </c>
      <c r="N85" s="47">
        <v>5.8999999999999999E-9</v>
      </c>
      <c r="O85" s="46" t="s">
        <v>18</v>
      </c>
      <c r="P85" s="46" t="s">
        <v>18</v>
      </c>
      <c r="Q85" s="50" t="s">
        <v>290</v>
      </c>
      <c r="R85" s="46" t="s">
        <v>20</v>
      </c>
      <c r="S85" s="46" t="s">
        <v>20</v>
      </c>
      <c r="T85" s="46" t="s">
        <v>21</v>
      </c>
      <c r="U85" s="46" t="s">
        <v>22</v>
      </c>
      <c r="V85" s="49" t="s">
        <v>291</v>
      </c>
    </row>
    <row r="86" spans="1:22" ht="30" x14ac:dyDescent="0.25">
      <c r="A86" s="44">
        <v>84</v>
      </c>
      <c r="B86" s="45">
        <v>4</v>
      </c>
      <c r="C86" s="44">
        <f t="shared" si="4"/>
        <v>1.2048192771084338E-2</v>
      </c>
      <c r="D86" s="46" t="s">
        <v>292</v>
      </c>
      <c r="E86" s="46" t="s">
        <v>293</v>
      </c>
      <c r="F86" s="46" t="s">
        <v>26</v>
      </c>
      <c r="G86" s="53">
        <v>5.4600000000000002E-6</v>
      </c>
      <c r="H86" s="46">
        <v>4</v>
      </c>
      <c r="I86" s="46">
        <f t="shared" si="5"/>
        <v>328</v>
      </c>
      <c r="J86" s="46">
        <v>1</v>
      </c>
      <c r="K86" s="46">
        <v>183096</v>
      </c>
      <c r="L86" s="46">
        <v>2236.77</v>
      </c>
      <c r="M86" s="46" t="s">
        <v>491</v>
      </c>
      <c r="N86" s="47">
        <v>5.2599999999999998E-11</v>
      </c>
      <c r="O86" s="46" t="s">
        <v>18</v>
      </c>
      <c r="P86" s="46" t="s">
        <v>18</v>
      </c>
      <c r="Q86" s="50" t="s">
        <v>294</v>
      </c>
      <c r="R86" s="46" t="s">
        <v>20</v>
      </c>
      <c r="S86" s="46" t="s">
        <v>106</v>
      </c>
      <c r="T86" s="46" t="s">
        <v>21</v>
      </c>
      <c r="U86" s="46" t="s">
        <v>22</v>
      </c>
      <c r="V86" s="49" t="s">
        <v>295</v>
      </c>
    </row>
    <row r="87" spans="1:22" ht="30.75" x14ac:dyDescent="0.25">
      <c r="A87" s="44">
        <v>85</v>
      </c>
      <c r="B87" s="45">
        <v>1</v>
      </c>
      <c r="C87" s="44">
        <f t="shared" si="4"/>
        <v>3.0120481927710845E-3</v>
      </c>
      <c r="D87" s="46" t="s">
        <v>296</v>
      </c>
      <c r="E87" s="46" t="s">
        <v>297</v>
      </c>
      <c r="F87" s="46" t="s">
        <v>171</v>
      </c>
      <c r="G87" s="45">
        <v>0</v>
      </c>
      <c r="H87" s="46">
        <v>1</v>
      </c>
      <c r="I87" s="46">
        <f t="shared" si="5"/>
        <v>331</v>
      </c>
      <c r="J87" s="46">
        <v>0</v>
      </c>
      <c r="K87" s="46">
        <v>182845</v>
      </c>
      <c r="L87" s="46" t="s">
        <v>16</v>
      </c>
      <c r="M87" s="46" t="s">
        <v>37</v>
      </c>
      <c r="N87" s="46">
        <v>1.8124549999999999E-3</v>
      </c>
      <c r="O87" s="46" t="s">
        <v>18</v>
      </c>
      <c r="P87" s="46" t="s">
        <v>18</v>
      </c>
      <c r="Q87" s="50" t="s">
        <v>298</v>
      </c>
      <c r="R87" s="51" t="s">
        <v>29</v>
      </c>
      <c r="S87" s="46" t="s">
        <v>18</v>
      </c>
      <c r="T87" s="46" t="s">
        <v>18</v>
      </c>
      <c r="U87" s="46" t="s">
        <v>18</v>
      </c>
      <c r="V87" s="49" t="s">
        <v>18</v>
      </c>
    </row>
    <row r="88" spans="1:22" x14ac:dyDescent="0.25">
      <c r="A88" s="44">
        <v>86</v>
      </c>
      <c r="B88" s="45">
        <v>1</v>
      </c>
      <c r="C88" s="44">
        <f t="shared" si="4"/>
        <v>3.0120481927710845E-3</v>
      </c>
      <c r="D88" s="46" t="s">
        <v>299</v>
      </c>
      <c r="E88" s="46" t="s">
        <v>300</v>
      </c>
      <c r="F88" s="46" t="s">
        <v>56</v>
      </c>
      <c r="G88" s="45">
        <v>0</v>
      </c>
      <c r="H88" s="46">
        <v>1</v>
      </c>
      <c r="I88" s="46">
        <f t="shared" si="5"/>
        <v>331</v>
      </c>
      <c r="J88" s="46">
        <v>0</v>
      </c>
      <c r="K88" s="46">
        <v>182845</v>
      </c>
      <c r="L88" s="46" t="s">
        <v>16</v>
      </c>
      <c r="M88" s="46" t="s">
        <v>37</v>
      </c>
      <c r="N88" s="46">
        <v>1.8124549999999999E-3</v>
      </c>
      <c r="O88" s="46" t="s">
        <v>18</v>
      </c>
      <c r="P88" s="46" t="s">
        <v>18</v>
      </c>
      <c r="Q88" s="50" t="s">
        <v>301</v>
      </c>
      <c r="R88" s="46" t="s">
        <v>20</v>
      </c>
      <c r="S88" s="46" t="s">
        <v>18</v>
      </c>
      <c r="T88" s="46" t="s">
        <v>18</v>
      </c>
      <c r="U88" s="46" t="s">
        <v>18</v>
      </c>
      <c r="V88" s="49" t="s">
        <v>18</v>
      </c>
    </row>
    <row r="89" spans="1:22" ht="30.75" x14ac:dyDescent="0.25">
      <c r="A89" s="44">
        <v>87</v>
      </c>
      <c r="B89" s="45">
        <v>5</v>
      </c>
      <c r="C89" s="44">
        <f t="shared" si="4"/>
        <v>1.5060240963855422E-2</v>
      </c>
      <c r="D89" s="46" t="s">
        <v>302</v>
      </c>
      <c r="E89" s="46" t="s">
        <v>303</v>
      </c>
      <c r="F89" s="46" t="s">
        <v>26</v>
      </c>
      <c r="G89" s="45">
        <v>0</v>
      </c>
      <c r="H89" s="46">
        <v>5</v>
      </c>
      <c r="I89" s="46">
        <f t="shared" si="5"/>
        <v>327</v>
      </c>
      <c r="J89" s="46">
        <v>0</v>
      </c>
      <c r="K89" s="46">
        <v>182845</v>
      </c>
      <c r="L89" s="46" t="s">
        <v>16</v>
      </c>
      <c r="M89" s="46" t="s">
        <v>130</v>
      </c>
      <c r="N89" s="47">
        <v>1.9000000000000001E-14</v>
      </c>
      <c r="O89" s="46" t="s">
        <v>18</v>
      </c>
      <c r="P89" s="46" t="s">
        <v>18</v>
      </c>
      <c r="Q89" s="50" t="s">
        <v>304</v>
      </c>
      <c r="R89" s="51" t="s">
        <v>20</v>
      </c>
      <c r="S89" s="46" t="s">
        <v>127</v>
      </c>
      <c r="T89" s="46" t="s">
        <v>21</v>
      </c>
      <c r="U89" s="46" t="s">
        <v>22</v>
      </c>
      <c r="V89" s="49">
        <v>9618178</v>
      </c>
    </row>
    <row r="90" spans="1:22" ht="30" x14ac:dyDescent="0.25">
      <c r="A90" s="44">
        <v>88</v>
      </c>
      <c r="B90" s="45">
        <v>14</v>
      </c>
      <c r="C90" s="44">
        <f t="shared" si="4"/>
        <v>4.2168674698795178E-2</v>
      </c>
      <c r="D90" s="46" t="s">
        <v>305</v>
      </c>
      <c r="E90" s="46" t="s">
        <v>306</v>
      </c>
      <c r="F90" s="46" t="s">
        <v>26</v>
      </c>
      <c r="G90" s="45">
        <v>0</v>
      </c>
      <c r="H90" s="46">
        <v>14</v>
      </c>
      <c r="I90" s="46">
        <f t="shared" si="5"/>
        <v>318</v>
      </c>
      <c r="J90" s="46">
        <v>0</v>
      </c>
      <c r="K90" s="46">
        <v>182845</v>
      </c>
      <c r="L90" s="46" t="s">
        <v>16</v>
      </c>
      <c r="M90" s="46" t="s">
        <v>307</v>
      </c>
      <c r="N90" s="47">
        <v>3.1299999999999999E-39</v>
      </c>
      <c r="O90" s="54" t="s">
        <v>104</v>
      </c>
      <c r="P90" s="46" t="s">
        <v>43</v>
      </c>
      <c r="Q90" s="50" t="s">
        <v>308</v>
      </c>
      <c r="R90" s="46" t="s">
        <v>20</v>
      </c>
      <c r="S90" s="46" t="s">
        <v>106</v>
      </c>
      <c r="T90" s="46" t="s">
        <v>21</v>
      </c>
      <c r="U90" s="46" t="s">
        <v>22</v>
      </c>
      <c r="V90" s="49" t="s">
        <v>107</v>
      </c>
    </row>
    <row r="91" spans="1:22" ht="30" x14ac:dyDescent="0.25">
      <c r="A91" s="44">
        <v>89</v>
      </c>
      <c r="B91" s="45">
        <v>3</v>
      </c>
      <c r="C91" s="44">
        <f t="shared" si="4"/>
        <v>9.0361445783132526E-3</v>
      </c>
      <c r="D91" s="46" t="s">
        <v>309</v>
      </c>
      <c r="E91" s="46" t="s">
        <v>310</v>
      </c>
      <c r="F91" s="46" t="s">
        <v>26</v>
      </c>
      <c r="G91" s="45">
        <v>0</v>
      </c>
      <c r="H91" s="46">
        <v>3</v>
      </c>
      <c r="I91" s="46">
        <f t="shared" si="5"/>
        <v>329</v>
      </c>
      <c r="J91" s="46">
        <v>0</v>
      </c>
      <c r="K91" s="46">
        <v>182845</v>
      </c>
      <c r="L91" s="46" t="s">
        <v>16</v>
      </c>
      <c r="M91" s="46" t="s">
        <v>17</v>
      </c>
      <c r="N91" s="47">
        <v>5.8999999999999999E-9</v>
      </c>
      <c r="O91" s="46" t="s">
        <v>18</v>
      </c>
      <c r="P91" s="46" t="s">
        <v>18</v>
      </c>
      <c r="Q91" s="50" t="s">
        <v>290</v>
      </c>
      <c r="R91" s="46" t="s">
        <v>20</v>
      </c>
      <c r="S91" s="46" t="s">
        <v>20</v>
      </c>
      <c r="T91" s="46" t="s">
        <v>21</v>
      </c>
      <c r="U91" s="46" t="s">
        <v>22</v>
      </c>
      <c r="V91" s="49" t="s">
        <v>311</v>
      </c>
    </row>
    <row r="92" spans="1:22" ht="45" x14ac:dyDescent="0.25">
      <c r="A92" s="44">
        <v>90</v>
      </c>
      <c r="B92" s="45">
        <v>7</v>
      </c>
      <c r="C92" s="44">
        <f t="shared" si="4"/>
        <v>2.1084337349397589E-2</v>
      </c>
      <c r="D92" s="46" t="s">
        <v>312</v>
      </c>
      <c r="E92" s="46" t="s">
        <v>313</v>
      </c>
      <c r="F92" s="46" t="s">
        <v>26</v>
      </c>
      <c r="G92" s="45">
        <v>0</v>
      </c>
      <c r="H92" s="46">
        <v>7</v>
      </c>
      <c r="I92" s="46">
        <f t="shared" si="5"/>
        <v>325</v>
      </c>
      <c r="J92" s="46">
        <v>0</v>
      </c>
      <c r="K92" s="46">
        <v>182845</v>
      </c>
      <c r="L92" s="46" t="s">
        <v>16</v>
      </c>
      <c r="M92" s="46" t="s">
        <v>141</v>
      </c>
      <c r="N92" s="47">
        <v>6.0300000000000004E-20</v>
      </c>
      <c r="O92" s="46" t="s">
        <v>104</v>
      </c>
      <c r="P92" s="46" t="s">
        <v>43</v>
      </c>
      <c r="Q92" s="50" t="s">
        <v>314</v>
      </c>
      <c r="R92" s="46" t="s">
        <v>20</v>
      </c>
      <c r="S92" s="46" t="s">
        <v>20</v>
      </c>
      <c r="T92" s="46" t="s">
        <v>21</v>
      </c>
      <c r="U92" s="46" t="s">
        <v>22</v>
      </c>
      <c r="V92" s="49" t="s">
        <v>315</v>
      </c>
    </row>
    <row r="93" spans="1:22" ht="30.75" x14ac:dyDescent="0.25">
      <c r="A93" s="44">
        <v>91</v>
      </c>
      <c r="B93" s="45">
        <v>2</v>
      </c>
      <c r="C93" s="44">
        <f t="shared" si="4"/>
        <v>6.024096385542169E-3</v>
      </c>
      <c r="D93" s="46" t="s">
        <v>316</v>
      </c>
      <c r="E93" s="46" t="s">
        <v>317</v>
      </c>
      <c r="F93" s="46" t="s">
        <v>26</v>
      </c>
      <c r="G93" s="45">
        <v>0</v>
      </c>
      <c r="H93" s="46">
        <v>2</v>
      </c>
      <c r="I93" s="46">
        <f t="shared" si="5"/>
        <v>330</v>
      </c>
      <c r="J93" s="46">
        <v>0</v>
      </c>
      <c r="K93" s="46">
        <v>182845</v>
      </c>
      <c r="L93" s="46" t="s">
        <v>16</v>
      </c>
      <c r="M93" s="46" t="s">
        <v>27</v>
      </c>
      <c r="N93" s="47">
        <v>3.2799999999999999E-6</v>
      </c>
      <c r="O93" s="46" t="s">
        <v>18</v>
      </c>
      <c r="P93" s="46" t="s">
        <v>18</v>
      </c>
      <c r="Q93" s="50" t="s">
        <v>318</v>
      </c>
      <c r="R93" s="51" t="s">
        <v>20</v>
      </c>
      <c r="S93" s="46" t="s">
        <v>106</v>
      </c>
      <c r="T93" s="46" t="s">
        <v>21</v>
      </c>
      <c r="U93" s="46" t="s">
        <v>22</v>
      </c>
      <c r="V93" s="49" t="s">
        <v>319</v>
      </c>
    </row>
    <row r="94" spans="1:22" ht="30" x14ac:dyDescent="0.25">
      <c r="A94" s="44">
        <v>92</v>
      </c>
      <c r="B94" s="45">
        <v>4</v>
      </c>
      <c r="C94" s="44">
        <f t="shared" si="4"/>
        <v>1.2048192771084338E-2</v>
      </c>
      <c r="D94" s="46" t="s">
        <v>320</v>
      </c>
      <c r="E94" s="46" t="s">
        <v>321</v>
      </c>
      <c r="F94" s="46" t="s">
        <v>26</v>
      </c>
      <c r="G94" s="45">
        <v>0</v>
      </c>
      <c r="H94" s="46">
        <v>4</v>
      </c>
      <c r="I94" s="46">
        <f t="shared" si="5"/>
        <v>328</v>
      </c>
      <c r="J94" s="46">
        <v>0</v>
      </c>
      <c r="K94" s="46">
        <v>182845</v>
      </c>
      <c r="L94" s="46" t="s">
        <v>16</v>
      </c>
      <c r="M94" s="46" t="s">
        <v>33</v>
      </c>
      <c r="N94" s="47">
        <v>1.0599999999999999E-11</v>
      </c>
      <c r="O94" s="46" t="s">
        <v>18</v>
      </c>
      <c r="P94" s="46" t="s">
        <v>18</v>
      </c>
      <c r="Q94" s="50" t="s">
        <v>322</v>
      </c>
      <c r="R94" s="46" t="s">
        <v>20</v>
      </c>
      <c r="S94" s="46" t="s">
        <v>20</v>
      </c>
      <c r="T94" s="46" t="s">
        <v>21</v>
      </c>
      <c r="U94" s="46" t="s">
        <v>22</v>
      </c>
      <c r="V94" s="49" t="s">
        <v>323</v>
      </c>
    </row>
    <row r="95" spans="1:22" ht="30" x14ac:dyDescent="0.25">
      <c r="A95" s="44">
        <v>93</v>
      </c>
      <c r="B95" s="45">
        <v>1</v>
      </c>
      <c r="C95" s="44">
        <f t="shared" si="4"/>
        <v>3.0120481927710845E-3</v>
      </c>
      <c r="D95" s="46" t="s">
        <v>324</v>
      </c>
      <c r="E95" s="46" t="s">
        <v>325</v>
      </c>
      <c r="F95" s="46" t="s">
        <v>26</v>
      </c>
      <c r="G95" s="45">
        <v>0</v>
      </c>
      <c r="H95" s="46">
        <v>1</v>
      </c>
      <c r="I95" s="46">
        <f t="shared" si="5"/>
        <v>331</v>
      </c>
      <c r="J95" s="46">
        <v>0</v>
      </c>
      <c r="K95" s="46">
        <v>182845</v>
      </c>
      <c r="L95" s="46" t="s">
        <v>16</v>
      </c>
      <c r="M95" s="46" t="s">
        <v>37</v>
      </c>
      <c r="N95" s="46">
        <v>1.8124549999999999E-3</v>
      </c>
      <c r="O95" s="46" t="s">
        <v>18</v>
      </c>
      <c r="P95" s="46" t="s">
        <v>18</v>
      </c>
      <c r="Q95" s="50" t="s">
        <v>326</v>
      </c>
      <c r="R95" s="46" t="s">
        <v>29</v>
      </c>
      <c r="S95" s="46" t="s">
        <v>18</v>
      </c>
      <c r="T95" s="46" t="s">
        <v>21</v>
      </c>
      <c r="U95" s="46" t="s">
        <v>52</v>
      </c>
      <c r="V95" s="49">
        <v>22110067</v>
      </c>
    </row>
    <row r="96" spans="1:22" x14ac:dyDescent="0.25">
      <c r="A96" s="44">
        <v>94</v>
      </c>
      <c r="B96" s="45">
        <v>1</v>
      </c>
      <c r="C96" s="44">
        <f t="shared" si="4"/>
        <v>3.0120481927710845E-3</v>
      </c>
      <c r="D96" s="46" t="s">
        <v>327</v>
      </c>
      <c r="E96" s="46" t="s">
        <v>328</v>
      </c>
      <c r="F96" s="46" t="s">
        <v>56</v>
      </c>
      <c r="G96" s="45">
        <v>0</v>
      </c>
      <c r="H96" s="46">
        <v>1</v>
      </c>
      <c r="I96" s="46">
        <f t="shared" si="5"/>
        <v>331</v>
      </c>
      <c r="J96" s="46">
        <v>0</v>
      </c>
      <c r="K96" s="46">
        <v>182845</v>
      </c>
      <c r="L96" s="46" t="s">
        <v>16</v>
      </c>
      <c r="M96" s="46" t="s">
        <v>37</v>
      </c>
      <c r="N96" s="46">
        <v>1.8124549999999999E-3</v>
      </c>
      <c r="O96" s="46" t="s">
        <v>18</v>
      </c>
      <c r="P96" s="46" t="s">
        <v>18</v>
      </c>
      <c r="Q96" s="50" t="s">
        <v>329</v>
      </c>
      <c r="R96" s="46" t="s">
        <v>20</v>
      </c>
      <c r="S96" s="46" t="s">
        <v>18</v>
      </c>
      <c r="T96" s="46" t="s">
        <v>18</v>
      </c>
      <c r="U96" s="46" t="s">
        <v>18</v>
      </c>
      <c r="V96" s="49" t="s">
        <v>18</v>
      </c>
    </row>
    <row r="97" spans="1:22" ht="30.75" x14ac:dyDescent="0.25">
      <c r="A97" s="44">
        <v>95</v>
      </c>
      <c r="B97" s="45">
        <v>1</v>
      </c>
      <c r="C97" s="44">
        <f t="shared" si="4"/>
        <v>3.0120481927710845E-3</v>
      </c>
      <c r="D97" s="46" t="s">
        <v>330</v>
      </c>
      <c r="E97" s="46" t="s">
        <v>331</v>
      </c>
      <c r="F97" s="46" t="s">
        <v>26</v>
      </c>
      <c r="G97" s="45">
        <v>0</v>
      </c>
      <c r="H97" s="46">
        <v>1</v>
      </c>
      <c r="I97" s="46">
        <f t="shared" si="5"/>
        <v>331</v>
      </c>
      <c r="J97" s="46">
        <v>0</v>
      </c>
      <c r="K97" s="46">
        <v>182845</v>
      </c>
      <c r="L97" s="46" t="s">
        <v>16</v>
      </c>
      <c r="M97" s="46" t="s">
        <v>37</v>
      </c>
      <c r="N97" s="46">
        <v>1.8124549999999999E-3</v>
      </c>
      <c r="O97" s="46" t="s">
        <v>18</v>
      </c>
      <c r="P97" s="46" t="s">
        <v>18</v>
      </c>
      <c r="Q97" s="50" t="s">
        <v>332</v>
      </c>
      <c r="R97" s="51" t="s">
        <v>29</v>
      </c>
      <c r="S97" s="46" t="s">
        <v>18</v>
      </c>
      <c r="T97" s="46" t="s">
        <v>18</v>
      </c>
      <c r="U97" s="46" t="s">
        <v>18</v>
      </c>
      <c r="V97" s="49" t="s">
        <v>18</v>
      </c>
    </row>
    <row r="98" spans="1:22" ht="30.75" x14ac:dyDescent="0.25">
      <c r="A98" s="44">
        <v>96</v>
      </c>
      <c r="B98" s="45">
        <v>1</v>
      </c>
      <c r="C98" s="44">
        <f t="shared" si="4"/>
        <v>3.0120481927710845E-3</v>
      </c>
      <c r="D98" s="46" t="s">
        <v>333</v>
      </c>
      <c r="E98" s="46" t="s">
        <v>334</v>
      </c>
      <c r="F98" s="46" t="s">
        <v>26</v>
      </c>
      <c r="G98" s="45">
        <v>0</v>
      </c>
      <c r="H98" s="46">
        <v>1</v>
      </c>
      <c r="I98" s="46">
        <f t="shared" si="5"/>
        <v>331</v>
      </c>
      <c r="J98" s="46">
        <v>0</v>
      </c>
      <c r="K98" s="46">
        <v>182845</v>
      </c>
      <c r="L98" s="46" t="s">
        <v>16</v>
      </c>
      <c r="M98" s="46" t="s">
        <v>37</v>
      </c>
      <c r="N98" s="46">
        <v>1.8124549999999999E-3</v>
      </c>
      <c r="O98" s="46" t="s">
        <v>18</v>
      </c>
      <c r="P98" s="46" t="s">
        <v>18</v>
      </c>
      <c r="Q98" s="50" t="s">
        <v>332</v>
      </c>
      <c r="R98" s="51" t="s">
        <v>29</v>
      </c>
      <c r="S98" s="46" t="s">
        <v>35</v>
      </c>
      <c r="T98" s="46" t="s">
        <v>21</v>
      </c>
      <c r="U98" s="46" t="s">
        <v>22</v>
      </c>
      <c r="V98" s="49">
        <v>12383832</v>
      </c>
    </row>
    <row r="99" spans="1:22" ht="30.75" x14ac:dyDescent="0.25">
      <c r="A99" s="44">
        <v>97</v>
      </c>
      <c r="B99" s="45">
        <v>1</v>
      </c>
      <c r="C99" s="44">
        <f t="shared" ref="C99:C110" si="6">B99/332</f>
        <v>3.0120481927710845E-3</v>
      </c>
      <c r="D99" s="46" t="s">
        <v>335</v>
      </c>
      <c r="E99" s="46" t="s">
        <v>336</v>
      </c>
      <c r="F99" s="46" t="s">
        <v>26</v>
      </c>
      <c r="G99" s="45">
        <v>0</v>
      </c>
      <c r="H99" s="46">
        <v>1</v>
      </c>
      <c r="I99" s="46">
        <f t="shared" ref="I99:I110" si="7">332-H99</f>
        <v>331</v>
      </c>
      <c r="J99" s="46">
        <v>0</v>
      </c>
      <c r="K99" s="46">
        <v>182845</v>
      </c>
      <c r="L99" s="46" t="s">
        <v>16</v>
      </c>
      <c r="M99" s="46" t="s">
        <v>37</v>
      </c>
      <c r="N99" s="46">
        <v>1.8124549999999999E-3</v>
      </c>
      <c r="O99" s="46" t="s">
        <v>18</v>
      </c>
      <c r="P99" s="46" t="s">
        <v>18</v>
      </c>
      <c r="Q99" s="50" t="s">
        <v>332</v>
      </c>
      <c r="R99" s="51" t="s">
        <v>29</v>
      </c>
      <c r="S99" s="46" t="s">
        <v>20</v>
      </c>
      <c r="T99" s="46" t="s">
        <v>18</v>
      </c>
      <c r="U99" s="46" t="s">
        <v>18</v>
      </c>
      <c r="V99" s="49" t="s">
        <v>18</v>
      </c>
    </row>
    <row r="100" spans="1:22" ht="45" x14ac:dyDescent="0.25">
      <c r="A100" s="44">
        <v>98</v>
      </c>
      <c r="B100" s="45">
        <v>5</v>
      </c>
      <c r="C100" s="44">
        <f t="shared" si="6"/>
        <v>1.5060240963855422E-2</v>
      </c>
      <c r="D100" s="46" t="s">
        <v>337</v>
      </c>
      <c r="E100" s="46" t="s">
        <v>338</v>
      </c>
      <c r="F100" s="46" t="s">
        <v>26</v>
      </c>
      <c r="G100" s="45">
        <v>0</v>
      </c>
      <c r="H100" s="46">
        <v>5</v>
      </c>
      <c r="I100" s="46">
        <f t="shared" si="7"/>
        <v>327</v>
      </c>
      <c r="J100" s="46">
        <v>0</v>
      </c>
      <c r="K100" s="46">
        <v>182845</v>
      </c>
      <c r="L100" s="46" t="s">
        <v>16</v>
      </c>
      <c r="M100" s="46" t="s">
        <v>130</v>
      </c>
      <c r="N100" s="47">
        <v>1.9000000000000001E-14</v>
      </c>
      <c r="O100" s="46" t="s">
        <v>496</v>
      </c>
      <c r="P100" s="46" t="s">
        <v>43</v>
      </c>
      <c r="Q100" s="50" t="s">
        <v>497</v>
      </c>
      <c r="R100" s="46" t="s">
        <v>20</v>
      </c>
      <c r="S100" s="46" t="s">
        <v>20</v>
      </c>
      <c r="T100" s="46" t="s">
        <v>21</v>
      </c>
      <c r="U100" s="46" t="s">
        <v>22</v>
      </c>
      <c r="V100" s="49" t="s">
        <v>339</v>
      </c>
    </row>
    <row r="101" spans="1:22" ht="30" x14ac:dyDescent="0.25">
      <c r="A101" s="44">
        <v>99</v>
      </c>
      <c r="B101" s="45">
        <v>3</v>
      </c>
      <c r="C101" s="44">
        <f t="shared" si="6"/>
        <v>9.0361445783132526E-3</v>
      </c>
      <c r="D101" s="46" t="s">
        <v>340</v>
      </c>
      <c r="E101" s="46" t="s">
        <v>341</v>
      </c>
      <c r="F101" s="46" t="s">
        <v>26</v>
      </c>
      <c r="G101" s="45">
        <v>0</v>
      </c>
      <c r="H101" s="46">
        <v>3</v>
      </c>
      <c r="I101" s="46">
        <f t="shared" si="7"/>
        <v>329</v>
      </c>
      <c r="J101" s="46">
        <v>0</v>
      </c>
      <c r="K101" s="46">
        <v>182845</v>
      </c>
      <c r="L101" s="46" t="s">
        <v>16</v>
      </c>
      <c r="M101" s="46" t="s">
        <v>17</v>
      </c>
      <c r="N101" s="47">
        <v>5.8999999999999999E-9</v>
      </c>
      <c r="O101" s="46" t="s">
        <v>18</v>
      </c>
      <c r="P101" s="46" t="s">
        <v>18</v>
      </c>
      <c r="Q101" s="50" t="s">
        <v>342</v>
      </c>
      <c r="R101" s="46" t="s">
        <v>20</v>
      </c>
      <c r="S101" s="46" t="s">
        <v>35</v>
      </c>
      <c r="T101" s="46" t="s">
        <v>21</v>
      </c>
      <c r="U101" s="46" t="s">
        <v>22</v>
      </c>
      <c r="V101" s="49" t="s">
        <v>343</v>
      </c>
    </row>
    <row r="102" spans="1:22" x14ac:dyDescent="0.25">
      <c r="A102" s="44">
        <v>100</v>
      </c>
      <c r="B102" s="45">
        <v>2</v>
      </c>
      <c r="C102" s="44">
        <f t="shared" si="6"/>
        <v>6.024096385542169E-3</v>
      </c>
      <c r="D102" s="46" t="s">
        <v>344</v>
      </c>
      <c r="E102" s="46" t="s">
        <v>345</v>
      </c>
      <c r="F102" s="46" t="s">
        <v>56</v>
      </c>
      <c r="G102" s="45">
        <v>0</v>
      </c>
      <c r="H102" s="46">
        <v>2</v>
      </c>
      <c r="I102" s="46">
        <f t="shared" si="7"/>
        <v>330</v>
      </c>
      <c r="J102" s="46">
        <v>0</v>
      </c>
      <c r="K102" s="46">
        <v>182845</v>
      </c>
      <c r="L102" s="46" t="s">
        <v>16</v>
      </c>
      <c r="M102" s="46" t="s">
        <v>27</v>
      </c>
      <c r="N102" s="47">
        <v>3.2799999999999999E-6</v>
      </c>
      <c r="O102" s="46" t="s">
        <v>18</v>
      </c>
      <c r="P102" s="46" t="s">
        <v>18</v>
      </c>
      <c r="Q102" s="50" t="s">
        <v>34</v>
      </c>
      <c r="R102" s="46" t="s">
        <v>20</v>
      </c>
      <c r="S102" s="46" t="s">
        <v>18</v>
      </c>
      <c r="T102" s="46" t="s">
        <v>21</v>
      </c>
      <c r="U102" s="46" t="s">
        <v>22</v>
      </c>
      <c r="V102" s="49">
        <v>10415464</v>
      </c>
    </row>
    <row r="103" spans="1:22" ht="30" x14ac:dyDescent="0.25">
      <c r="A103" s="44">
        <v>101</v>
      </c>
      <c r="B103" s="45">
        <v>1</v>
      </c>
      <c r="C103" s="44">
        <f t="shared" si="6"/>
        <v>3.0120481927710845E-3</v>
      </c>
      <c r="D103" s="46" t="s">
        <v>346</v>
      </c>
      <c r="E103" s="46" t="s">
        <v>347</v>
      </c>
      <c r="F103" s="46" t="s">
        <v>26</v>
      </c>
      <c r="G103" s="45">
        <v>0</v>
      </c>
      <c r="H103" s="46">
        <v>1</v>
      </c>
      <c r="I103" s="46">
        <f t="shared" si="7"/>
        <v>331</v>
      </c>
      <c r="J103" s="46">
        <v>0</v>
      </c>
      <c r="K103" s="46">
        <v>182845</v>
      </c>
      <c r="L103" s="46" t="s">
        <v>16</v>
      </c>
      <c r="M103" s="46" t="s">
        <v>37</v>
      </c>
      <c r="N103" s="46">
        <v>1.8124549999999999E-3</v>
      </c>
      <c r="O103" s="46" t="s">
        <v>18</v>
      </c>
      <c r="P103" s="46" t="s">
        <v>18</v>
      </c>
      <c r="Q103" s="50" t="s">
        <v>348</v>
      </c>
      <c r="R103" s="46" t="s">
        <v>29</v>
      </c>
      <c r="S103" s="46" t="s">
        <v>106</v>
      </c>
      <c r="T103" s="46" t="s">
        <v>21</v>
      </c>
      <c r="U103" s="46" t="s">
        <v>22</v>
      </c>
      <c r="V103" s="49">
        <v>9618178</v>
      </c>
    </row>
    <row r="104" spans="1:22" ht="30" x14ac:dyDescent="0.25">
      <c r="A104" s="44">
        <v>102</v>
      </c>
      <c r="B104" s="45">
        <v>1</v>
      </c>
      <c r="C104" s="44">
        <f t="shared" si="6"/>
        <v>3.0120481927710845E-3</v>
      </c>
      <c r="D104" s="46" t="s">
        <v>349</v>
      </c>
      <c r="E104" s="46" t="s">
        <v>350</v>
      </c>
      <c r="F104" s="46" t="s">
        <v>26</v>
      </c>
      <c r="G104" s="45">
        <v>0</v>
      </c>
      <c r="H104" s="46">
        <v>1</v>
      </c>
      <c r="I104" s="46">
        <f t="shared" si="7"/>
        <v>331</v>
      </c>
      <c r="J104" s="46">
        <v>0</v>
      </c>
      <c r="K104" s="46">
        <v>182845</v>
      </c>
      <c r="L104" s="46" t="s">
        <v>16</v>
      </c>
      <c r="M104" s="46" t="s">
        <v>37</v>
      </c>
      <c r="N104" s="46">
        <v>1.8124549999999999E-3</v>
      </c>
      <c r="O104" s="46" t="s">
        <v>18</v>
      </c>
      <c r="P104" s="46" t="s">
        <v>18</v>
      </c>
      <c r="Q104" s="50" t="s">
        <v>351</v>
      </c>
      <c r="R104" s="46" t="s">
        <v>41</v>
      </c>
      <c r="S104" s="46" t="s">
        <v>18</v>
      </c>
      <c r="T104" s="46" t="s">
        <v>21</v>
      </c>
      <c r="U104" s="46" t="s">
        <v>52</v>
      </c>
      <c r="V104" s="49" t="s">
        <v>352</v>
      </c>
    </row>
    <row r="105" spans="1:22" ht="30" x14ac:dyDescent="0.25">
      <c r="A105" s="44">
        <v>103</v>
      </c>
      <c r="B105" s="45">
        <v>1</v>
      </c>
      <c r="C105" s="44">
        <f t="shared" si="6"/>
        <v>3.0120481927710845E-3</v>
      </c>
      <c r="D105" s="46" t="s">
        <v>353</v>
      </c>
      <c r="E105" s="46" t="s">
        <v>354</v>
      </c>
      <c r="F105" s="46" t="s">
        <v>26</v>
      </c>
      <c r="G105" s="45">
        <v>0</v>
      </c>
      <c r="H105" s="46">
        <v>1</v>
      </c>
      <c r="I105" s="46">
        <f t="shared" si="7"/>
        <v>331</v>
      </c>
      <c r="J105" s="46">
        <v>0</v>
      </c>
      <c r="K105" s="46">
        <v>182845</v>
      </c>
      <c r="L105" s="46" t="s">
        <v>16</v>
      </c>
      <c r="M105" s="46" t="s">
        <v>37</v>
      </c>
      <c r="N105" s="46">
        <v>1.8124549999999999E-3</v>
      </c>
      <c r="O105" s="46" t="s">
        <v>18</v>
      </c>
      <c r="P105" s="46" t="s">
        <v>18</v>
      </c>
      <c r="Q105" s="50" t="s">
        <v>355</v>
      </c>
      <c r="R105" s="46" t="s">
        <v>29</v>
      </c>
      <c r="S105" s="46" t="s">
        <v>20</v>
      </c>
      <c r="T105" s="46" t="s">
        <v>21</v>
      </c>
      <c r="U105" s="46" t="s">
        <v>22</v>
      </c>
      <c r="V105" s="49">
        <v>10533068</v>
      </c>
    </row>
    <row r="106" spans="1:22" x14ac:dyDescent="0.25">
      <c r="A106" s="44">
        <v>104</v>
      </c>
      <c r="B106" s="45">
        <v>3</v>
      </c>
      <c r="C106" s="44">
        <f t="shared" si="6"/>
        <v>9.0361445783132526E-3</v>
      </c>
      <c r="D106" s="46" t="s">
        <v>356</v>
      </c>
      <c r="E106" s="46" t="s">
        <v>357</v>
      </c>
      <c r="F106" s="46" t="s">
        <v>26</v>
      </c>
      <c r="G106" s="45">
        <v>0</v>
      </c>
      <c r="H106" s="46">
        <v>3</v>
      </c>
      <c r="I106" s="46">
        <f t="shared" si="7"/>
        <v>329</v>
      </c>
      <c r="J106" s="46">
        <v>0</v>
      </c>
      <c r="K106" s="46">
        <v>182845</v>
      </c>
      <c r="L106" s="46" t="s">
        <v>16</v>
      </c>
      <c r="M106" s="46" t="s">
        <v>17</v>
      </c>
      <c r="N106" s="47">
        <v>5.8999999999999999E-9</v>
      </c>
      <c r="O106" s="46" t="s">
        <v>18</v>
      </c>
      <c r="P106" s="46" t="s">
        <v>18</v>
      </c>
      <c r="Q106" s="50" t="s">
        <v>210</v>
      </c>
      <c r="R106" s="46" t="s">
        <v>29</v>
      </c>
      <c r="S106" s="46" t="s">
        <v>20</v>
      </c>
      <c r="T106" s="46" t="s">
        <v>21</v>
      </c>
      <c r="U106" s="46" t="s">
        <v>52</v>
      </c>
      <c r="V106" s="49">
        <v>23847049</v>
      </c>
    </row>
    <row r="107" spans="1:22" x14ac:dyDescent="0.25">
      <c r="A107" s="44">
        <v>105</v>
      </c>
      <c r="B107" s="45">
        <v>15</v>
      </c>
      <c r="C107" s="44">
        <f t="shared" si="6"/>
        <v>4.5180722891566265E-2</v>
      </c>
      <c r="D107" s="46" t="s">
        <v>358</v>
      </c>
      <c r="E107" s="46" t="s">
        <v>18</v>
      </c>
      <c r="F107" s="46" t="s">
        <v>359</v>
      </c>
      <c r="G107" s="45">
        <v>0</v>
      </c>
      <c r="H107" s="46">
        <f>B107</f>
        <v>15</v>
      </c>
      <c r="I107" s="46">
        <f t="shared" si="7"/>
        <v>317</v>
      </c>
      <c r="J107" s="46">
        <v>0</v>
      </c>
      <c r="K107" s="46">
        <f>16122-H107</f>
        <v>16107</v>
      </c>
      <c r="L107" s="46" t="s">
        <v>16</v>
      </c>
      <c r="M107" s="46" t="s">
        <v>493</v>
      </c>
      <c r="N107" s="47">
        <v>2.2E-16</v>
      </c>
      <c r="O107" s="46" t="s">
        <v>18</v>
      </c>
      <c r="P107" s="46" t="s">
        <v>18</v>
      </c>
      <c r="Q107" s="50" t="s">
        <v>360</v>
      </c>
      <c r="R107" s="46" t="s">
        <v>20</v>
      </c>
      <c r="S107" s="46" t="s">
        <v>18</v>
      </c>
      <c r="T107" s="46" t="s">
        <v>18</v>
      </c>
      <c r="U107" s="46" t="s">
        <v>18</v>
      </c>
      <c r="V107" s="46" t="s">
        <v>18</v>
      </c>
    </row>
    <row r="108" spans="1:22" x14ac:dyDescent="0.25">
      <c r="A108" s="44">
        <v>106</v>
      </c>
      <c r="B108" s="45">
        <v>4</v>
      </c>
      <c r="C108" s="44">
        <f t="shared" si="6"/>
        <v>1.2048192771084338E-2</v>
      </c>
      <c r="D108" s="46" t="s">
        <v>361</v>
      </c>
      <c r="E108" s="46" t="s">
        <v>18</v>
      </c>
      <c r="F108" s="46" t="s">
        <v>362</v>
      </c>
      <c r="G108" s="45">
        <v>0</v>
      </c>
      <c r="H108" s="46">
        <v>4</v>
      </c>
      <c r="I108" s="46">
        <f t="shared" si="7"/>
        <v>328</v>
      </c>
      <c r="J108" s="46">
        <v>0</v>
      </c>
      <c r="K108" s="46">
        <f>16122-H108</f>
        <v>16118</v>
      </c>
      <c r="L108" s="46" t="s">
        <v>16</v>
      </c>
      <c r="M108" s="46" t="s">
        <v>494</v>
      </c>
      <c r="N108" s="47">
        <v>1.6299999999999999E-7</v>
      </c>
      <c r="O108" s="46" t="s">
        <v>18</v>
      </c>
      <c r="P108" s="46" t="s">
        <v>18</v>
      </c>
      <c r="Q108" s="50" t="s">
        <v>360</v>
      </c>
      <c r="R108" s="46" t="s">
        <v>20</v>
      </c>
      <c r="S108" s="46" t="s">
        <v>18</v>
      </c>
      <c r="T108" s="46" t="s">
        <v>18</v>
      </c>
      <c r="U108" s="46" t="s">
        <v>18</v>
      </c>
      <c r="V108" s="46" t="s">
        <v>18</v>
      </c>
    </row>
    <row r="109" spans="1:22" x14ac:dyDescent="0.25">
      <c r="A109" s="44">
        <v>107</v>
      </c>
      <c r="B109" s="45">
        <v>1</v>
      </c>
      <c r="C109" s="44">
        <f t="shared" si="6"/>
        <v>3.0120481927710845E-3</v>
      </c>
      <c r="D109" s="46" t="s">
        <v>363</v>
      </c>
      <c r="E109" s="46" t="s">
        <v>18</v>
      </c>
      <c r="F109" s="46" t="s">
        <v>364</v>
      </c>
      <c r="G109" s="45">
        <v>0</v>
      </c>
      <c r="H109" s="46">
        <v>1</v>
      </c>
      <c r="I109" s="46">
        <f t="shared" si="7"/>
        <v>331</v>
      </c>
      <c r="J109" s="46">
        <v>0</v>
      </c>
      <c r="K109" s="46">
        <f>16122-H109</f>
        <v>16121</v>
      </c>
      <c r="L109" s="46" t="s">
        <v>16</v>
      </c>
      <c r="M109" s="46" t="s">
        <v>495</v>
      </c>
      <c r="N109" s="46">
        <v>2.018E-2</v>
      </c>
      <c r="O109" s="46" t="s">
        <v>18</v>
      </c>
      <c r="P109" s="46" t="s">
        <v>18</v>
      </c>
      <c r="Q109" s="50" t="s">
        <v>365</v>
      </c>
      <c r="R109" s="46" t="s">
        <v>20</v>
      </c>
      <c r="S109" s="46" t="s">
        <v>18</v>
      </c>
      <c r="T109" s="46" t="s">
        <v>18</v>
      </c>
      <c r="U109" s="46" t="s">
        <v>18</v>
      </c>
      <c r="V109" s="46" t="s">
        <v>18</v>
      </c>
    </row>
    <row r="110" spans="1:22" x14ac:dyDescent="0.25">
      <c r="A110" s="44">
        <v>108</v>
      </c>
      <c r="B110" s="45">
        <v>1</v>
      </c>
      <c r="C110" s="44">
        <f t="shared" si="6"/>
        <v>3.0120481927710845E-3</v>
      </c>
      <c r="D110" s="46" t="s">
        <v>483</v>
      </c>
      <c r="E110" s="46" t="s">
        <v>18</v>
      </c>
      <c r="F110" s="46" t="s">
        <v>482</v>
      </c>
      <c r="G110" s="45">
        <v>0</v>
      </c>
      <c r="H110" s="46">
        <v>1</v>
      </c>
      <c r="I110" s="46">
        <f t="shared" si="7"/>
        <v>331</v>
      </c>
      <c r="J110" s="46">
        <v>0</v>
      </c>
      <c r="K110" s="46">
        <f>16122-H110</f>
        <v>16121</v>
      </c>
      <c r="L110" s="46" t="s">
        <v>16</v>
      </c>
      <c r="M110" s="46" t="s">
        <v>495</v>
      </c>
      <c r="N110" s="46">
        <v>2.018E-2</v>
      </c>
      <c r="O110" s="46" t="s">
        <v>18</v>
      </c>
      <c r="P110" s="46" t="s">
        <v>18</v>
      </c>
      <c r="Q110" s="50" t="s">
        <v>365</v>
      </c>
      <c r="R110" s="46" t="s">
        <v>20</v>
      </c>
      <c r="S110" s="46" t="s">
        <v>18</v>
      </c>
      <c r="T110" s="46" t="s">
        <v>18</v>
      </c>
      <c r="U110" s="46" t="s">
        <v>18</v>
      </c>
      <c r="V110" s="46" t="s">
        <v>18</v>
      </c>
    </row>
    <row r="111" spans="1:22" x14ac:dyDescent="0.25">
      <c r="A111" s="56"/>
      <c r="B111" s="2"/>
      <c r="C111" s="56"/>
      <c r="G111" s="2"/>
      <c r="R111" s="58"/>
      <c r="V111" s="59"/>
    </row>
  </sheetData>
  <autoFilter ref="A2:V110" xr:uid="{36980B1E-8F05-489F-8A8C-281D747B17EC}"/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2E126D-8B0A-43D6-991D-9988540C975F}">
  <dimension ref="A1:I10"/>
  <sheetViews>
    <sheetView workbookViewId="0">
      <selection activeCell="E16" sqref="E16"/>
    </sheetView>
  </sheetViews>
  <sheetFormatPr defaultRowHeight="15" x14ac:dyDescent="0.25"/>
  <cols>
    <col min="1" max="1" width="7.42578125" bestFit="1" customWidth="1"/>
    <col min="2" max="2" width="10.5703125" bestFit="1" customWidth="1"/>
    <col min="3" max="3" width="14.7109375" bestFit="1" customWidth="1"/>
    <col min="4" max="4" width="20.7109375" bestFit="1" customWidth="1"/>
    <col min="5" max="5" width="20.7109375" customWidth="1"/>
    <col min="6" max="6" width="14.42578125" bestFit="1" customWidth="1"/>
    <col min="7" max="7" width="16.140625" bestFit="1" customWidth="1"/>
    <col min="8" max="8" width="53.140625" bestFit="1" customWidth="1"/>
    <col min="9" max="9" width="26.28515625" bestFit="1" customWidth="1"/>
  </cols>
  <sheetData>
    <row r="1" spans="1:9" ht="15.75" thickBot="1" x14ac:dyDescent="0.3">
      <c r="A1" s="171" t="s">
        <v>618</v>
      </c>
      <c r="B1" s="171"/>
      <c r="C1" s="171"/>
      <c r="D1" s="171"/>
      <c r="E1" s="171"/>
      <c r="F1" s="171"/>
      <c r="G1" s="171"/>
      <c r="H1" s="171"/>
      <c r="I1" s="171"/>
    </row>
    <row r="2" spans="1:9" ht="51.75" customHeight="1" thickBot="1" x14ac:dyDescent="0.3">
      <c r="A2" s="144" t="s">
        <v>367</v>
      </c>
      <c r="B2" s="145" t="s">
        <v>583</v>
      </c>
      <c r="C2" s="144" t="s">
        <v>368</v>
      </c>
      <c r="D2" s="145" t="s">
        <v>573</v>
      </c>
      <c r="E2" s="155" t="s">
        <v>587</v>
      </c>
      <c r="F2" s="144" t="s">
        <v>369</v>
      </c>
      <c r="G2" s="145" t="s">
        <v>370</v>
      </c>
      <c r="H2" s="146" t="s">
        <v>371</v>
      </c>
      <c r="I2" s="145" t="s">
        <v>372</v>
      </c>
    </row>
    <row r="3" spans="1:9" x14ac:dyDescent="0.25">
      <c r="A3" s="125" t="s">
        <v>373</v>
      </c>
      <c r="B3" s="126" t="s">
        <v>374</v>
      </c>
      <c r="C3" s="133">
        <v>34.56</v>
      </c>
      <c r="D3" s="134">
        <v>17568516</v>
      </c>
      <c r="E3" s="157">
        <f>18657808-D3</f>
        <v>1089292</v>
      </c>
      <c r="F3" s="141" t="s">
        <v>375</v>
      </c>
      <c r="G3" s="134">
        <v>0.33</v>
      </c>
      <c r="H3" s="138" t="s">
        <v>376</v>
      </c>
      <c r="I3" s="126" t="s">
        <v>377</v>
      </c>
    </row>
    <row r="4" spans="1:9" x14ac:dyDescent="0.25">
      <c r="A4" s="127" t="s">
        <v>378</v>
      </c>
      <c r="B4" s="128" t="s">
        <v>379</v>
      </c>
      <c r="C4" s="131">
        <v>34.75</v>
      </c>
      <c r="D4" s="132" t="s">
        <v>380</v>
      </c>
      <c r="E4" s="156">
        <f>18657808-17741821</f>
        <v>915987</v>
      </c>
      <c r="F4" s="131">
        <v>0.82</v>
      </c>
      <c r="G4" s="140" t="s">
        <v>375</v>
      </c>
      <c r="H4" s="137" t="s">
        <v>381</v>
      </c>
      <c r="I4" s="128" t="s">
        <v>382</v>
      </c>
    </row>
    <row r="5" spans="1:9" ht="15.75" thickBot="1" x14ac:dyDescent="0.3">
      <c r="A5" s="129" t="s">
        <v>383</v>
      </c>
      <c r="B5" s="130" t="s">
        <v>384</v>
      </c>
      <c r="C5" s="135">
        <v>35.81</v>
      </c>
      <c r="D5" s="136">
        <v>18597869</v>
      </c>
      <c r="E5" s="158">
        <f>18657808-D5</f>
        <v>59939</v>
      </c>
      <c r="F5" s="159" t="s">
        <v>375</v>
      </c>
      <c r="G5" s="136">
        <v>0.26</v>
      </c>
      <c r="H5" s="139" t="s">
        <v>385</v>
      </c>
      <c r="I5" s="130" t="s">
        <v>386</v>
      </c>
    </row>
    <row r="6" spans="1:9" ht="15.75" thickBot="1" x14ac:dyDescent="0.3">
      <c r="A6" s="172" t="s">
        <v>585</v>
      </c>
      <c r="B6" s="173"/>
      <c r="C6" s="152" t="s">
        <v>588</v>
      </c>
      <c r="D6" s="153" t="s">
        <v>586</v>
      </c>
      <c r="E6" s="160" t="s">
        <v>375</v>
      </c>
      <c r="F6" s="154" t="s">
        <v>375</v>
      </c>
      <c r="G6" s="161" t="s">
        <v>375</v>
      </c>
      <c r="H6" s="162" t="s">
        <v>375</v>
      </c>
      <c r="I6" s="161" t="s">
        <v>375</v>
      </c>
    </row>
    <row r="7" spans="1:9" x14ac:dyDescent="0.25">
      <c r="A7" s="125" t="s">
        <v>387</v>
      </c>
      <c r="B7" s="126" t="s">
        <v>388</v>
      </c>
      <c r="C7" s="133">
        <v>35.96</v>
      </c>
      <c r="D7" s="134">
        <v>18683558</v>
      </c>
      <c r="E7" s="157" t="s">
        <v>623</v>
      </c>
      <c r="F7" s="141" t="s">
        <v>375</v>
      </c>
      <c r="G7" s="134">
        <v>0.19</v>
      </c>
      <c r="H7" s="138" t="s">
        <v>389</v>
      </c>
      <c r="I7" s="126" t="s">
        <v>390</v>
      </c>
    </row>
    <row r="8" spans="1:9" x14ac:dyDescent="0.25">
      <c r="A8" s="127" t="s">
        <v>391</v>
      </c>
      <c r="B8" s="128" t="s">
        <v>392</v>
      </c>
      <c r="C8" s="131">
        <v>36.18</v>
      </c>
      <c r="D8" s="132" t="s">
        <v>393</v>
      </c>
      <c r="E8" s="156">
        <f>18835096-18690223</f>
        <v>144873</v>
      </c>
      <c r="F8" s="131">
        <v>0.69</v>
      </c>
      <c r="G8" s="140" t="s">
        <v>375</v>
      </c>
      <c r="H8" s="137" t="s">
        <v>394</v>
      </c>
      <c r="I8" s="128" t="s">
        <v>395</v>
      </c>
    </row>
    <row r="9" spans="1:9" x14ac:dyDescent="0.25">
      <c r="A9" s="127" t="s">
        <v>396</v>
      </c>
      <c r="B9" s="128" t="s">
        <v>397</v>
      </c>
      <c r="C9" s="131">
        <v>36.25</v>
      </c>
      <c r="D9" s="132">
        <v>18876226</v>
      </c>
      <c r="E9" s="156">
        <f>D9-18690223</f>
        <v>186003</v>
      </c>
      <c r="F9" s="142" t="s">
        <v>375</v>
      </c>
      <c r="G9" s="132">
        <v>0.68</v>
      </c>
      <c r="H9" s="137" t="s">
        <v>398</v>
      </c>
      <c r="I9" s="128" t="s">
        <v>399</v>
      </c>
    </row>
    <row r="10" spans="1:9" ht="15.75" thickBot="1" x14ac:dyDescent="0.3">
      <c r="A10" s="129" t="s">
        <v>400</v>
      </c>
      <c r="B10" s="130" t="s">
        <v>401</v>
      </c>
      <c r="C10" s="135">
        <v>36.51</v>
      </c>
      <c r="D10" s="136" t="s">
        <v>402</v>
      </c>
      <c r="E10" s="158">
        <f>19054560-18690223</f>
        <v>364337</v>
      </c>
      <c r="F10" s="135">
        <v>0.78</v>
      </c>
      <c r="G10" s="143" t="s">
        <v>375</v>
      </c>
      <c r="H10" s="139" t="s">
        <v>403</v>
      </c>
      <c r="I10" s="130" t="s">
        <v>404</v>
      </c>
    </row>
  </sheetData>
  <mergeCells count="2">
    <mergeCell ref="A1:I1"/>
    <mergeCell ref="A6:B6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3183CE-A15F-4C23-BB25-5C37A0D1FC37}">
  <dimension ref="A1:N9"/>
  <sheetViews>
    <sheetView workbookViewId="0">
      <selection activeCell="I23" sqref="I23"/>
    </sheetView>
  </sheetViews>
  <sheetFormatPr defaultRowHeight="15" x14ac:dyDescent="0.25"/>
  <cols>
    <col min="1" max="1" width="10.5703125" bestFit="1" customWidth="1"/>
    <col min="2" max="2" width="11.28515625" bestFit="1" customWidth="1"/>
    <col min="3" max="3" width="12.42578125" customWidth="1"/>
    <col min="4" max="4" width="10.85546875" bestFit="1" customWidth="1"/>
    <col min="5" max="5" width="10.42578125" bestFit="1" customWidth="1"/>
    <col min="6" max="6" width="13.28515625" bestFit="1" customWidth="1"/>
    <col min="7" max="7" width="15.140625" bestFit="1" customWidth="1"/>
    <col min="8" max="8" width="10.85546875" customWidth="1"/>
    <col min="9" max="9" width="10" customWidth="1"/>
    <col min="10" max="10" width="11.7109375" customWidth="1"/>
    <col min="11" max="11" width="14.140625" customWidth="1"/>
    <col min="12" max="12" width="9.140625" bestFit="1" customWidth="1"/>
    <col min="13" max="13" width="16.5703125" customWidth="1"/>
    <col min="14" max="14" width="13.42578125" customWidth="1"/>
  </cols>
  <sheetData>
    <row r="1" spans="1:14" x14ac:dyDescent="0.25">
      <c r="A1" s="176" t="s">
        <v>615</v>
      </c>
      <c r="B1" s="176"/>
      <c r="C1" s="176"/>
      <c r="D1" s="176"/>
      <c r="E1" s="176"/>
      <c r="F1" s="176"/>
      <c r="G1" s="176"/>
      <c r="H1" s="176"/>
      <c r="I1" s="176"/>
      <c r="J1" s="176"/>
      <c r="K1" s="176"/>
      <c r="L1" s="176"/>
      <c r="M1" s="176"/>
      <c r="N1" s="176"/>
    </row>
    <row r="2" spans="1:14" s="1" customFormat="1" ht="39.6" customHeight="1" x14ac:dyDescent="0.25">
      <c r="A2" s="114" t="s">
        <v>405</v>
      </c>
      <c r="B2" s="114" t="s">
        <v>406</v>
      </c>
      <c r="C2" s="114" t="s">
        <v>574</v>
      </c>
      <c r="D2" s="114" t="s">
        <v>575</v>
      </c>
      <c r="E2" s="114" t="s">
        <v>576</v>
      </c>
      <c r="F2" s="114" t="s">
        <v>577</v>
      </c>
      <c r="G2" s="114" t="s">
        <v>407</v>
      </c>
      <c r="H2" s="113" t="s">
        <v>561</v>
      </c>
      <c r="I2" s="113" t="s">
        <v>562</v>
      </c>
      <c r="J2" s="114" t="s">
        <v>563</v>
      </c>
      <c r="K2" s="114" t="s">
        <v>579</v>
      </c>
      <c r="L2" s="113" t="s">
        <v>551</v>
      </c>
      <c r="M2" s="113" t="s">
        <v>560</v>
      </c>
      <c r="N2" s="113" t="s">
        <v>565</v>
      </c>
    </row>
    <row r="3" spans="1:14" x14ac:dyDescent="0.25">
      <c r="A3" s="46" t="s">
        <v>408</v>
      </c>
      <c r="B3" s="46" t="s">
        <v>409</v>
      </c>
      <c r="C3" s="110">
        <f>SUM('Supplementary Table S2'!C24:C28)</f>
        <v>0.16566265060240964</v>
      </c>
      <c r="D3" s="111">
        <f>C3/(3)*100</f>
        <v>5.5220883534136549</v>
      </c>
      <c r="E3" s="47">
        <v>1.0902747492368001E-5</v>
      </c>
      <c r="F3" s="112">
        <f>E3/(3)*100</f>
        <v>3.634249164122667E-4</v>
      </c>
      <c r="G3" s="99">
        <f>C3/E3</f>
        <v>15194.578313253118</v>
      </c>
      <c r="H3" s="46">
        <f>C3*332</f>
        <v>55</v>
      </c>
      <c r="I3" s="46">
        <f>332-H3</f>
        <v>277</v>
      </c>
      <c r="J3" s="46">
        <v>2</v>
      </c>
      <c r="K3" s="46">
        <f>183440-J3</f>
        <v>183438</v>
      </c>
      <c r="L3" s="46">
        <v>9707.6</v>
      </c>
      <c r="M3" s="46" t="s">
        <v>564</v>
      </c>
      <c r="N3" s="47">
        <v>1.8800000000000001E-150</v>
      </c>
    </row>
    <row r="4" spans="1:14" ht="17.25" x14ac:dyDescent="0.25">
      <c r="A4" s="46" t="s">
        <v>578</v>
      </c>
      <c r="B4" s="46" t="s">
        <v>410</v>
      </c>
      <c r="C4" s="110">
        <f>SUM('Supplementary Table S2'!C34:C48)-'Supplementary Table S2'!C36-'Supplementary Table S2'!C39-'Supplementary Table S2'!C45-'Supplementary Table S2'!C47</f>
        <v>0.21385542168674704</v>
      </c>
      <c r="D4" s="111">
        <f>C4/(109-89+1)*100</f>
        <v>1.0183591508892718</v>
      </c>
      <c r="E4" s="47">
        <v>8.6128294328346918E-5</v>
      </c>
      <c r="F4" s="112">
        <f>E4/(109-89+1)*100</f>
        <v>4.1013473489689007E-4</v>
      </c>
      <c r="G4" s="99">
        <f>C4/E4</f>
        <v>2482.9868436900183</v>
      </c>
      <c r="H4" s="46">
        <f>C4*332</f>
        <v>71.000000000000014</v>
      </c>
      <c r="I4" s="46">
        <f>332-H4</f>
        <v>261</v>
      </c>
      <c r="J4" s="46">
        <v>16</v>
      </c>
      <c r="K4" s="46">
        <v>183084</v>
      </c>
      <c r="L4" s="46">
        <v>3171.28</v>
      </c>
      <c r="M4" s="46" t="s">
        <v>558</v>
      </c>
      <c r="N4" s="47">
        <v>7.1600000000000006E-182</v>
      </c>
    </row>
    <row r="5" spans="1:14" x14ac:dyDescent="0.25">
      <c r="A5" s="46" t="s">
        <v>411</v>
      </c>
      <c r="B5" s="46" t="s">
        <v>412</v>
      </c>
      <c r="C5" s="110">
        <f>SUM('Supplementary Table S2'!C80:C101)-'Supplementary Table S2'!C84-'Supplementary Table S2'!C88-'Supplementary Table S2'!C96</f>
        <v>0.20481927710843378</v>
      </c>
      <c r="D5" s="111">
        <f>C5/(213-192+1)*100</f>
        <v>0.93099671412924456</v>
      </c>
      <c r="E5" s="47">
        <v>7.6454518380492093E-5</v>
      </c>
      <c r="F5" s="112">
        <f>E5/(213-192+1)*100</f>
        <v>3.4752053809314587E-4</v>
      </c>
      <c r="G5" s="99">
        <f>C5/E5</f>
        <v>2678.968901342198</v>
      </c>
      <c r="H5" s="46">
        <f>C5*332</f>
        <v>68.000000000000014</v>
      </c>
      <c r="I5" s="46">
        <f>332-H5</f>
        <v>264</v>
      </c>
      <c r="J5" s="46">
        <v>20</v>
      </c>
      <c r="K5" s="46">
        <v>182845</v>
      </c>
      <c r="L5" s="46">
        <v>2434.17</v>
      </c>
      <c r="M5" s="46" t="s">
        <v>559</v>
      </c>
      <c r="N5" s="47">
        <v>6.8299999999999995E-171</v>
      </c>
    </row>
    <row r="6" spans="1:14" ht="60" customHeight="1" x14ac:dyDescent="0.25">
      <c r="A6" s="174" t="s">
        <v>580</v>
      </c>
      <c r="B6" s="175"/>
      <c r="C6" s="175"/>
      <c r="D6" s="175"/>
      <c r="E6" s="175"/>
      <c r="F6" s="175"/>
      <c r="G6" s="175"/>
      <c r="H6" s="175"/>
      <c r="I6" s="175"/>
      <c r="J6" s="175"/>
      <c r="K6" s="175"/>
      <c r="L6" s="175"/>
      <c r="M6" s="175"/>
      <c r="N6" s="175"/>
    </row>
    <row r="8" spans="1:14" x14ac:dyDescent="0.25">
      <c r="C8" s="82"/>
    </row>
    <row r="9" spans="1:14" x14ac:dyDescent="0.25">
      <c r="C9" s="82"/>
    </row>
  </sheetData>
  <mergeCells count="2">
    <mergeCell ref="A6:N6"/>
    <mergeCell ref="A1:N1"/>
  </mergeCell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C1E965-1762-4D8B-AE93-6AEB4B33C8EC}">
  <dimension ref="A1:AD35"/>
  <sheetViews>
    <sheetView topLeftCell="A4" zoomScale="80" zoomScaleNormal="80" workbookViewId="0">
      <selection activeCell="A2" sqref="A2:A3"/>
    </sheetView>
  </sheetViews>
  <sheetFormatPr defaultRowHeight="15" x14ac:dyDescent="0.25"/>
  <cols>
    <col min="1" max="1" width="19.28515625" customWidth="1"/>
    <col min="2" max="8" width="8.7109375" bestFit="1" customWidth="1"/>
    <col min="9" max="9" width="10.5703125" bestFit="1" customWidth="1"/>
    <col min="10" max="10" width="15" bestFit="1" customWidth="1"/>
    <col min="11" max="11" width="16.28515625" bestFit="1" customWidth="1"/>
    <col min="12" max="12" width="10.42578125" bestFit="1" customWidth="1"/>
    <col min="13" max="13" width="11.5703125" bestFit="1" customWidth="1"/>
    <col min="14" max="14" width="10.85546875" bestFit="1" customWidth="1"/>
    <col min="15" max="15" width="11.5703125" bestFit="1" customWidth="1"/>
    <col min="16" max="16" width="10.85546875" bestFit="1" customWidth="1"/>
    <col min="17" max="18" width="10.42578125" bestFit="1" customWidth="1"/>
    <col min="19" max="19" width="11.7109375" bestFit="1" customWidth="1"/>
    <col min="20" max="20" width="11.5703125" bestFit="1" customWidth="1"/>
    <col min="21" max="21" width="8.85546875" bestFit="1" customWidth="1"/>
    <col min="22" max="22" width="11.7109375" bestFit="1" customWidth="1"/>
    <col min="23" max="24" width="11.42578125" bestFit="1" customWidth="1"/>
    <col min="25" max="25" width="11.7109375" bestFit="1" customWidth="1"/>
    <col min="26" max="26" width="11.85546875" bestFit="1" customWidth="1"/>
    <col min="27" max="27" width="11.42578125" bestFit="1" customWidth="1"/>
    <col min="28" max="28" width="10.28515625" customWidth="1"/>
    <col min="29" max="29" width="13.85546875" customWidth="1"/>
    <col min="30" max="30" width="4.5703125" bestFit="1" customWidth="1"/>
  </cols>
  <sheetData>
    <row r="1" spans="1:30" ht="30" customHeight="1" thickBot="1" x14ac:dyDescent="0.3">
      <c r="A1" s="179" t="s">
        <v>616</v>
      </c>
      <c r="B1" s="179"/>
      <c r="C1" s="179"/>
      <c r="D1" s="179"/>
      <c r="E1" s="179"/>
      <c r="F1" s="179"/>
      <c r="G1" s="179"/>
      <c r="H1" s="179"/>
      <c r="I1" s="179"/>
      <c r="J1" s="179"/>
      <c r="K1" s="179"/>
      <c r="L1" s="179"/>
      <c r="M1" s="179"/>
      <c r="N1" s="179"/>
      <c r="O1" s="179"/>
      <c r="P1" s="179"/>
      <c r="Q1" s="179"/>
      <c r="R1" s="179"/>
      <c r="S1" s="179"/>
      <c r="T1" s="179"/>
      <c r="U1" s="179"/>
      <c r="V1" s="179"/>
      <c r="W1" s="179"/>
      <c r="X1" s="179"/>
      <c r="Y1" s="179"/>
      <c r="Z1" s="179"/>
      <c r="AA1" s="179"/>
      <c r="AB1" s="179"/>
      <c r="AC1" s="179"/>
      <c r="AD1" s="179"/>
    </row>
    <row r="2" spans="1:30" x14ac:dyDescent="0.25">
      <c r="A2" s="180" t="s">
        <v>413</v>
      </c>
      <c r="B2" s="5" t="s">
        <v>373</v>
      </c>
      <c r="C2" s="6" t="s">
        <v>378</v>
      </c>
      <c r="D2" s="6" t="s">
        <v>383</v>
      </c>
      <c r="E2" s="6" t="s">
        <v>387</v>
      </c>
      <c r="F2" s="6" t="s">
        <v>391</v>
      </c>
      <c r="G2" s="6" t="s">
        <v>396</v>
      </c>
      <c r="H2" s="6" t="s">
        <v>400</v>
      </c>
      <c r="I2" s="7" t="s">
        <v>414</v>
      </c>
      <c r="J2" s="8" t="s">
        <v>366</v>
      </c>
      <c r="K2" s="8" t="s">
        <v>415</v>
      </c>
      <c r="L2" s="8" t="s">
        <v>416</v>
      </c>
      <c r="M2" s="8" t="s">
        <v>417</v>
      </c>
      <c r="N2" s="8" t="s">
        <v>418</v>
      </c>
      <c r="O2" s="8" t="s">
        <v>419</v>
      </c>
      <c r="P2" s="8" t="s">
        <v>420</v>
      </c>
      <c r="Q2" s="8" t="s">
        <v>421</v>
      </c>
      <c r="R2" s="8" t="s">
        <v>422</v>
      </c>
      <c r="S2" s="8" t="s">
        <v>423</v>
      </c>
      <c r="T2" s="8" t="s">
        <v>424</v>
      </c>
      <c r="U2" s="8" t="s">
        <v>425</v>
      </c>
      <c r="V2" s="8" t="s">
        <v>426</v>
      </c>
      <c r="W2" s="8" t="s">
        <v>427</v>
      </c>
      <c r="X2" s="8" t="s">
        <v>428</v>
      </c>
      <c r="Y2" s="8" t="s">
        <v>429</v>
      </c>
      <c r="Z2" s="8" t="s">
        <v>430</v>
      </c>
      <c r="AA2" s="66" t="s">
        <v>431</v>
      </c>
      <c r="AB2" s="182" t="s">
        <v>432</v>
      </c>
      <c r="AC2" s="182" t="s">
        <v>487</v>
      </c>
      <c r="AD2" s="180" t="s">
        <v>433</v>
      </c>
    </row>
    <row r="3" spans="1:30" ht="15.75" thickBot="1" x14ac:dyDescent="0.3">
      <c r="A3" s="181"/>
      <c r="B3" s="9" t="s">
        <v>434</v>
      </c>
      <c r="C3" s="4" t="s">
        <v>435</v>
      </c>
      <c r="D3" s="4" t="s">
        <v>436</v>
      </c>
      <c r="E3" s="4" t="s">
        <v>437</v>
      </c>
      <c r="F3" s="4" t="s">
        <v>438</v>
      </c>
      <c r="G3" s="4" t="s">
        <v>439</v>
      </c>
      <c r="H3" s="4" t="s">
        <v>440</v>
      </c>
      <c r="I3" s="10" t="s">
        <v>144</v>
      </c>
      <c r="J3" s="12" t="s">
        <v>375</v>
      </c>
      <c r="K3" s="11" t="s">
        <v>441</v>
      </c>
      <c r="L3" s="11" t="s">
        <v>94</v>
      </c>
      <c r="M3" s="11" t="s">
        <v>338</v>
      </c>
      <c r="N3" s="11" t="s">
        <v>303</v>
      </c>
      <c r="O3" s="11" t="s">
        <v>270</v>
      </c>
      <c r="P3" s="11" t="s">
        <v>100</v>
      </c>
      <c r="Q3" s="11" t="s">
        <v>129</v>
      </c>
      <c r="R3" s="11" t="s">
        <v>103</v>
      </c>
      <c r="S3" s="11" t="s">
        <v>227</v>
      </c>
      <c r="T3" s="11" t="s">
        <v>158</v>
      </c>
      <c r="U3" s="11" t="s">
        <v>442</v>
      </c>
      <c r="V3" s="11" t="s">
        <v>164</v>
      </c>
      <c r="W3" s="11" t="s">
        <v>231</v>
      </c>
      <c r="X3" s="11" t="s">
        <v>293</v>
      </c>
      <c r="Y3" s="11" t="s">
        <v>306</v>
      </c>
      <c r="Z3" s="11" t="s">
        <v>313</v>
      </c>
      <c r="AA3" s="67" t="s">
        <v>321</v>
      </c>
      <c r="AB3" s="183"/>
      <c r="AC3" s="183"/>
      <c r="AD3" s="184"/>
    </row>
    <row r="4" spans="1:30" ht="15.75" thickBot="1" x14ac:dyDescent="0.3">
      <c r="A4" s="71" t="s">
        <v>443</v>
      </c>
      <c r="B4" s="72" t="s">
        <v>444</v>
      </c>
      <c r="C4" s="72">
        <v>171</v>
      </c>
      <c r="D4" s="72" t="s">
        <v>445</v>
      </c>
      <c r="E4" s="72" t="s">
        <v>446</v>
      </c>
      <c r="F4" s="72">
        <v>280</v>
      </c>
      <c r="G4" s="72" t="s">
        <v>446</v>
      </c>
      <c r="H4" s="72">
        <v>261</v>
      </c>
      <c r="I4" s="73">
        <v>15</v>
      </c>
      <c r="J4" s="74"/>
      <c r="K4" s="74"/>
      <c r="L4" s="74"/>
      <c r="M4" s="74"/>
      <c r="N4" s="74"/>
      <c r="O4" s="74"/>
      <c r="P4" s="74"/>
      <c r="Q4" s="74"/>
      <c r="R4" s="74"/>
      <c r="S4" s="74"/>
      <c r="T4" s="74"/>
      <c r="U4" s="74"/>
      <c r="V4" s="74"/>
      <c r="W4" s="74"/>
      <c r="X4" s="74"/>
      <c r="Y4" s="74"/>
      <c r="Z4" s="74"/>
      <c r="AA4" s="75"/>
      <c r="AB4" s="76">
        <f>SUM(I4:AA4)</f>
        <v>15</v>
      </c>
      <c r="AC4" s="76">
        <v>20</v>
      </c>
      <c r="AD4" s="77">
        <f t="shared" ref="AD4:AD28" si="0">AB4/AC4*100</f>
        <v>75</v>
      </c>
    </row>
    <row r="5" spans="1:30" ht="15.75" thickBot="1" x14ac:dyDescent="0.3">
      <c r="A5" s="78" t="s">
        <v>447</v>
      </c>
      <c r="B5" s="72" t="s">
        <v>446</v>
      </c>
      <c r="C5" s="72">
        <v>171</v>
      </c>
      <c r="D5" s="72" t="s">
        <v>445</v>
      </c>
      <c r="E5" s="72" t="s">
        <v>446</v>
      </c>
      <c r="F5" s="72">
        <v>280</v>
      </c>
      <c r="G5" s="72" t="s">
        <v>446</v>
      </c>
      <c r="H5" s="72">
        <v>261</v>
      </c>
      <c r="I5" s="73">
        <v>2</v>
      </c>
      <c r="J5" s="74"/>
      <c r="K5" s="74"/>
      <c r="L5" s="74"/>
      <c r="M5" s="74"/>
      <c r="N5" s="74"/>
      <c r="O5" s="74"/>
      <c r="P5" s="74"/>
      <c r="Q5" s="74"/>
      <c r="R5" s="74"/>
      <c r="S5" s="74"/>
      <c r="T5" s="74"/>
      <c r="U5" s="74"/>
      <c r="V5" s="74"/>
      <c r="W5" s="74"/>
      <c r="X5" s="74"/>
      <c r="Y5" s="74"/>
      <c r="Z5" s="74"/>
      <c r="AA5" s="75"/>
      <c r="AB5" s="76">
        <f t="shared" ref="AB5:AB34" si="1">SUM(I5:AA5)</f>
        <v>2</v>
      </c>
      <c r="AC5" s="76">
        <v>20</v>
      </c>
      <c r="AD5" s="77">
        <f t="shared" si="0"/>
        <v>10</v>
      </c>
    </row>
    <row r="6" spans="1:30" ht="15.75" thickBot="1" x14ac:dyDescent="0.3">
      <c r="A6" s="78" t="s">
        <v>448</v>
      </c>
      <c r="B6" s="72" t="s">
        <v>444</v>
      </c>
      <c r="C6" s="72">
        <v>171</v>
      </c>
      <c r="D6" s="72" t="s">
        <v>445</v>
      </c>
      <c r="E6" s="72" t="s">
        <v>446</v>
      </c>
      <c r="F6" s="72">
        <v>282</v>
      </c>
      <c r="G6" s="72" t="s">
        <v>444</v>
      </c>
      <c r="H6" s="72">
        <v>253</v>
      </c>
      <c r="I6" s="73">
        <v>2</v>
      </c>
      <c r="J6" s="74"/>
      <c r="K6" s="74"/>
      <c r="L6" s="74"/>
      <c r="M6" s="74"/>
      <c r="N6" s="74"/>
      <c r="O6" s="74"/>
      <c r="P6" s="74"/>
      <c r="Q6" s="74"/>
      <c r="R6" s="74"/>
      <c r="S6" s="74"/>
      <c r="T6" s="74"/>
      <c r="U6" s="74"/>
      <c r="V6" s="74"/>
      <c r="W6" s="74"/>
      <c r="X6" s="74"/>
      <c r="Y6" s="74"/>
      <c r="Z6" s="74"/>
      <c r="AA6" s="75"/>
      <c r="AB6" s="76">
        <f t="shared" si="1"/>
        <v>2</v>
      </c>
      <c r="AC6" s="76">
        <v>20</v>
      </c>
      <c r="AD6" s="77">
        <f t="shared" si="0"/>
        <v>10</v>
      </c>
    </row>
    <row r="7" spans="1:30" ht="15.75" thickBot="1" x14ac:dyDescent="0.3">
      <c r="A7" s="16" t="s">
        <v>449</v>
      </c>
      <c r="B7" s="13" t="s">
        <v>444</v>
      </c>
      <c r="C7" s="13">
        <v>168</v>
      </c>
      <c r="D7" s="13" t="s">
        <v>445</v>
      </c>
      <c r="E7" s="13" t="s">
        <v>450</v>
      </c>
      <c r="F7" s="13">
        <v>287</v>
      </c>
      <c r="G7" s="13" t="s">
        <v>446</v>
      </c>
      <c r="H7" s="13">
        <v>253</v>
      </c>
      <c r="I7" s="14"/>
      <c r="J7" s="37">
        <v>12</v>
      </c>
      <c r="K7" s="37"/>
      <c r="L7" s="37"/>
      <c r="M7" s="37"/>
      <c r="N7" s="37"/>
      <c r="O7" s="37"/>
      <c r="P7" s="37"/>
      <c r="Q7" s="37"/>
      <c r="R7" s="37"/>
      <c r="S7" s="37"/>
      <c r="T7" s="37"/>
      <c r="U7" s="37"/>
      <c r="V7" s="37"/>
      <c r="W7" s="37"/>
      <c r="X7" s="37"/>
      <c r="Y7" s="37"/>
      <c r="Z7" s="37"/>
      <c r="AA7" s="68"/>
      <c r="AB7" s="64">
        <f t="shared" si="1"/>
        <v>12</v>
      </c>
      <c r="AC7" s="64">
        <v>13</v>
      </c>
      <c r="AD7" s="15">
        <f t="shared" si="0"/>
        <v>92.307692307692307</v>
      </c>
    </row>
    <row r="8" spans="1:30" ht="15.75" thickBot="1" x14ac:dyDescent="0.3">
      <c r="A8" s="78" t="s">
        <v>451</v>
      </c>
      <c r="B8" s="72" t="s">
        <v>444</v>
      </c>
      <c r="C8" s="72">
        <v>171</v>
      </c>
      <c r="D8" s="72" t="s">
        <v>444</v>
      </c>
      <c r="E8" s="72" t="s">
        <v>446</v>
      </c>
      <c r="F8" s="72">
        <v>287</v>
      </c>
      <c r="G8" s="72" t="s">
        <v>446</v>
      </c>
      <c r="H8" s="72">
        <v>253</v>
      </c>
      <c r="I8" s="73"/>
      <c r="J8" s="74"/>
      <c r="K8" s="74">
        <v>6</v>
      </c>
      <c r="L8" s="74"/>
      <c r="M8" s="74"/>
      <c r="N8" s="74"/>
      <c r="O8" s="74"/>
      <c r="P8" s="74"/>
      <c r="Q8" s="74"/>
      <c r="R8" s="74"/>
      <c r="S8" s="74"/>
      <c r="T8" s="74"/>
      <c r="U8" s="74"/>
      <c r="V8" s="74"/>
      <c r="W8" s="74"/>
      <c r="X8" s="74"/>
      <c r="Y8" s="74"/>
      <c r="Z8" s="74"/>
      <c r="AA8" s="75"/>
      <c r="AB8" s="76">
        <f t="shared" si="1"/>
        <v>6</v>
      </c>
      <c r="AC8" s="76">
        <v>7</v>
      </c>
      <c r="AD8" s="77">
        <f t="shared" si="0"/>
        <v>85.714285714285708</v>
      </c>
    </row>
    <row r="9" spans="1:30" ht="15.75" thickBot="1" x14ac:dyDescent="0.3">
      <c r="A9" s="16" t="s">
        <v>452</v>
      </c>
      <c r="B9" s="13" t="s">
        <v>446</v>
      </c>
      <c r="C9" s="13">
        <v>168</v>
      </c>
      <c r="D9" s="13" t="s">
        <v>445</v>
      </c>
      <c r="E9" s="13" t="s">
        <v>450</v>
      </c>
      <c r="F9" s="13">
        <v>272</v>
      </c>
      <c r="G9" s="13" t="s">
        <v>444</v>
      </c>
      <c r="H9" s="13">
        <v>259</v>
      </c>
      <c r="I9" s="14"/>
      <c r="J9" s="37"/>
      <c r="K9" s="37"/>
      <c r="L9" s="37">
        <v>6</v>
      </c>
      <c r="M9" s="37"/>
      <c r="N9" s="37"/>
      <c r="O9" s="37"/>
      <c r="P9" s="37"/>
      <c r="Q9" s="37"/>
      <c r="R9" s="37"/>
      <c r="S9" s="37"/>
      <c r="T9" s="37"/>
      <c r="U9" s="37"/>
      <c r="V9" s="37"/>
      <c r="W9" s="37"/>
      <c r="X9" s="37"/>
      <c r="Y9" s="37"/>
      <c r="Z9" s="37"/>
      <c r="AA9" s="68"/>
      <c r="AB9" s="64">
        <f t="shared" si="1"/>
        <v>6</v>
      </c>
      <c r="AC9" s="64">
        <v>17</v>
      </c>
      <c r="AD9" s="15">
        <f t="shared" si="0"/>
        <v>35.294117647058826</v>
      </c>
    </row>
    <row r="10" spans="1:30" ht="15.75" thickBot="1" x14ac:dyDescent="0.3">
      <c r="A10" s="16" t="s">
        <v>453</v>
      </c>
      <c r="B10" s="13" t="s">
        <v>446</v>
      </c>
      <c r="C10" s="13">
        <v>173</v>
      </c>
      <c r="D10" s="13" t="s">
        <v>445</v>
      </c>
      <c r="E10" s="13" t="s">
        <v>450</v>
      </c>
      <c r="F10" s="13">
        <v>287</v>
      </c>
      <c r="G10" s="13" t="s">
        <v>446</v>
      </c>
      <c r="H10" s="13">
        <v>261</v>
      </c>
      <c r="I10" s="14"/>
      <c r="J10" s="37"/>
      <c r="K10" s="37"/>
      <c r="L10" s="37">
        <v>3</v>
      </c>
      <c r="M10" s="37"/>
      <c r="N10" s="37"/>
      <c r="O10" s="37"/>
      <c r="P10" s="37"/>
      <c r="Q10" s="37"/>
      <c r="R10" s="37"/>
      <c r="S10" s="37"/>
      <c r="T10" s="37"/>
      <c r="U10" s="37"/>
      <c r="V10" s="37"/>
      <c r="W10" s="37"/>
      <c r="X10" s="37"/>
      <c r="Y10" s="37"/>
      <c r="Z10" s="37"/>
      <c r="AA10" s="68"/>
      <c r="AB10" s="64">
        <f t="shared" si="1"/>
        <v>3</v>
      </c>
      <c r="AC10" s="64">
        <v>17</v>
      </c>
      <c r="AD10" s="15">
        <f t="shared" si="0"/>
        <v>17.647058823529413</v>
      </c>
    </row>
    <row r="11" spans="1:30" ht="15.75" thickBot="1" x14ac:dyDescent="0.3">
      <c r="A11" s="16" t="s">
        <v>454</v>
      </c>
      <c r="B11" s="13" t="s">
        <v>446</v>
      </c>
      <c r="C11" s="13">
        <v>173</v>
      </c>
      <c r="D11" s="13" t="s">
        <v>445</v>
      </c>
      <c r="E11" s="13" t="s">
        <v>450</v>
      </c>
      <c r="F11" s="13">
        <v>277</v>
      </c>
      <c r="G11" s="13" t="s">
        <v>446</v>
      </c>
      <c r="H11" s="13">
        <v>261</v>
      </c>
      <c r="I11" s="14"/>
      <c r="J11" s="37"/>
      <c r="K11" s="37"/>
      <c r="L11" s="37">
        <v>3</v>
      </c>
      <c r="M11" s="37"/>
      <c r="N11" s="37"/>
      <c r="O11" s="37"/>
      <c r="P11" s="37"/>
      <c r="Q11" s="37"/>
      <c r="R11" s="37"/>
      <c r="S11" s="37"/>
      <c r="T11" s="37"/>
      <c r="U11" s="37"/>
      <c r="V11" s="37"/>
      <c r="W11" s="37"/>
      <c r="X11" s="37"/>
      <c r="Y11" s="37"/>
      <c r="Z11" s="37"/>
      <c r="AA11" s="68"/>
      <c r="AB11" s="64">
        <f t="shared" si="1"/>
        <v>3</v>
      </c>
      <c r="AC11" s="64">
        <v>17</v>
      </c>
      <c r="AD11" s="15">
        <f t="shared" si="0"/>
        <v>17.647058823529413</v>
      </c>
    </row>
    <row r="12" spans="1:30" ht="15.75" thickBot="1" x14ac:dyDescent="0.3">
      <c r="A12" s="16" t="s">
        <v>455</v>
      </c>
      <c r="B12" s="13" t="s">
        <v>444</v>
      </c>
      <c r="C12" s="13">
        <v>173</v>
      </c>
      <c r="D12" s="13" t="s">
        <v>445</v>
      </c>
      <c r="E12" s="13" t="s">
        <v>450</v>
      </c>
      <c r="F12" s="13">
        <v>277</v>
      </c>
      <c r="G12" s="13" t="s">
        <v>446</v>
      </c>
      <c r="H12" s="13">
        <v>261</v>
      </c>
      <c r="I12" s="14"/>
      <c r="J12" s="37"/>
      <c r="K12" s="37"/>
      <c r="L12" s="37">
        <v>2</v>
      </c>
      <c r="M12" s="37"/>
      <c r="N12" s="37"/>
      <c r="O12" s="37"/>
      <c r="P12" s="37"/>
      <c r="Q12" s="37"/>
      <c r="R12" s="37"/>
      <c r="S12" s="37"/>
      <c r="T12" s="37"/>
      <c r="U12" s="37"/>
      <c r="V12" s="37"/>
      <c r="W12" s="37"/>
      <c r="X12" s="37"/>
      <c r="Y12" s="37"/>
      <c r="Z12" s="37"/>
      <c r="AA12" s="68"/>
      <c r="AB12" s="64">
        <f t="shared" si="1"/>
        <v>2</v>
      </c>
      <c r="AC12" s="64">
        <v>17</v>
      </c>
      <c r="AD12" s="15">
        <f t="shared" si="0"/>
        <v>11.76470588235294</v>
      </c>
    </row>
    <row r="13" spans="1:30" ht="15.75" thickBot="1" x14ac:dyDescent="0.3">
      <c r="A13" s="78" t="s">
        <v>456</v>
      </c>
      <c r="B13" s="72" t="s">
        <v>444</v>
      </c>
      <c r="C13" s="72">
        <v>175</v>
      </c>
      <c r="D13" s="72" t="s">
        <v>445</v>
      </c>
      <c r="E13" s="72" t="s">
        <v>446</v>
      </c>
      <c r="F13" s="72">
        <v>272</v>
      </c>
      <c r="G13" s="72" t="s">
        <v>446</v>
      </c>
      <c r="H13" s="72">
        <v>259</v>
      </c>
      <c r="I13" s="73"/>
      <c r="J13" s="74"/>
      <c r="K13" s="74"/>
      <c r="L13" s="74"/>
      <c r="M13" s="74">
        <v>2</v>
      </c>
      <c r="N13" s="74"/>
      <c r="O13" s="74"/>
      <c r="P13" s="74"/>
      <c r="Q13" s="74"/>
      <c r="R13" s="74"/>
      <c r="S13" s="74"/>
      <c r="T13" s="74"/>
      <c r="U13" s="74"/>
      <c r="V13" s="74"/>
      <c r="W13" s="74"/>
      <c r="X13" s="74"/>
      <c r="Y13" s="74"/>
      <c r="Z13" s="74"/>
      <c r="AA13" s="75"/>
      <c r="AB13" s="76">
        <f t="shared" si="1"/>
        <v>2</v>
      </c>
      <c r="AC13" s="74">
        <v>5</v>
      </c>
      <c r="AD13" s="77">
        <f t="shared" si="0"/>
        <v>40</v>
      </c>
    </row>
    <row r="14" spans="1:30" ht="15.75" thickBot="1" x14ac:dyDescent="0.3">
      <c r="A14" s="78" t="s">
        <v>457</v>
      </c>
      <c r="B14" s="72" t="s">
        <v>446</v>
      </c>
      <c r="C14" s="72">
        <v>167</v>
      </c>
      <c r="D14" s="72" t="s">
        <v>445</v>
      </c>
      <c r="E14" s="72" t="s">
        <v>446</v>
      </c>
      <c r="F14" s="72">
        <v>287</v>
      </c>
      <c r="G14" s="72" t="s">
        <v>446</v>
      </c>
      <c r="H14" s="72">
        <v>261</v>
      </c>
      <c r="I14" s="73"/>
      <c r="J14" s="74"/>
      <c r="K14" s="74"/>
      <c r="L14" s="74"/>
      <c r="M14" s="74">
        <v>2</v>
      </c>
      <c r="N14" s="74"/>
      <c r="O14" s="74"/>
      <c r="P14" s="74"/>
      <c r="Q14" s="74"/>
      <c r="R14" s="74"/>
      <c r="S14" s="74"/>
      <c r="T14" s="74"/>
      <c r="U14" s="74"/>
      <c r="V14" s="74"/>
      <c r="W14" s="74"/>
      <c r="X14" s="74"/>
      <c r="Y14" s="74"/>
      <c r="Z14" s="74"/>
      <c r="AA14" s="75"/>
      <c r="AB14" s="76">
        <f t="shared" si="1"/>
        <v>2</v>
      </c>
      <c r="AC14" s="74">
        <v>5</v>
      </c>
      <c r="AD14" s="77">
        <f t="shared" si="0"/>
        <v>40</v>
      </c>
    </row>
    <row r="15" spans="1:30" ht="15.75" thickBot="1" x14ac:dyDescent="0.3">
      <c r="A15" s="16" t="s">
        <v>458</v>
      </c>
      <c r="B15" s="13" t="s">
        <v>444</v>
      </c>
      <c r="C15" s="13">
        <v>170</v>
      </c>
      <c r="D15" s="13" t="s">
        <v>444</v>
      </c>
      <c r="E15" s="13" t="s">
        <v>450</v>
      </c>
      <c r="F15" s="13">
        <v>282</v>
      </c>
      <c r="G15" s="13" t="s">
        <v>446</v>
      </c>
      <c r="H15" s="13">
        <v>255</v>
      </c>
      <c r="I15" s="14"/>
      <c r="J15" s="37"/>
      <c r="K15" s="37"/>
      <c r="L15" s="37"/>
      <c r="M15" s="37"/>
      <c r="N15" s="37">
        <v>4</v>
      </c>
      <c r="O15" s="37"/>
      <c r="P15" s="37"/>
      <c r="Q15" s="37"/>
      <c r="R15" s="37"/>
      <c r="S15" s="37"/>
      <c r="T15" s="37"/>
      <c r="U15" s="37"/>
      <c r="V15" s="37"/>
      <c r="W15" s="37"/>
      <c r="X15" s="37"/>
      <c r="Y15" s="37"/>
      <c r="Z15" s="37"/>
      <c r="AA15" s="68"/>
      <c r="AB15" s="64">
        <f t="shared" si="1"/>
        <v>4</v>
      </c>
      <c r="AC15" s="64">
        <v>5</v>
      </c>
      <c r="AD15" s="15">
        <f t="shared" si="0"/>
        <v>80</v>
      </c>
    </row>
    <row r="16" spans="1:30" ht="15.75" thickBot="1" x14ac:dyDescent="0.3">
      <c r="A16" s="78" t="s">
        <v>459</v>
      </c>
      <c r="B16" s="72" t="s">
        <v>444</v>
      </c>
      <c r="C16" s="72">
        <v>171</v>
      </c>
      <c r="D16" s="72" t="s">
        <v>445</v>
      </c>
      <c r="E16" s="72" t="s">
        <v>446</v>
      </c>
      <c r="F16" s="72">
        <v>287</v>
      </c>
      <c r="G16" s="72" t="s">
        <v>446</v>
      </c>
      <c r="H16" s="72">
        <v>255</v>
      </c>
      <c r="I16" s="73"/>
      <c r="J16" s="74"/>
      <c r="K16" s="74"/>
      <c r="L16" s="74"/>
      <c r="M16" s="74"/>
      <c r="N16" s="74"/>
      <c r="O16" s="74">
        <v>5</v>
      </c>
      <c r="P16" s="74"/>
      <c r="Q16" s="74"/>
      <c r="R16" s="74"/>
      <c r="S16" s="74"/>
      <c r="T16" s="74"/>
      <c r="U16" s="74"/>
      <c r="V16" s="74"/>
      <c r="W16" s="74"/>
      <c r="X16" s="74"/>
      <c r="Y16" s="74"/>
      <c r="Z16" s="74"/>
      <c r="AA16" s="75"/>
      <c r="AB16" s="76">
        <f t="shared" si="1"/>
        <v>5</v>
      </c>
      <c r="AC16" s="76">
        <v>10</v>
      </c>
      <c r="AD16" s="77">
        <f t="shared" si="0"/>
        <v>50</v>
      </c>
    </row>
    <row r="17" spans="1:30" ht="15.75" thickBot="1" x14ac:dyDescent="0.3">
      <c r="A17" s="78" t="s">
        <v>460</v>
      </c>
      <c r="B17" s="72" t="s">
        <v>444</v>
      </c>
      <c r="C17" s="72">
        <v>171</v>
      </c>
      <c r="D17" s="72" t="s">
        <v>445</v>
      </c>
      <c r="E17" s="72" t="s">
        <v>446</v>
      </c>
      <c r="F17" s="72">
        <v>287</v>
      </c>
      <c r="G17" s="72" t="s">
        <v>446</v>
      </c>
      <c r="H17" s="72">
        <v>253</v>
      </c>
      <c r="I17" s="73"/>
      <c r="J17" s="74"/>
      <c r="K17" s="74"/>
      <c r="L17" s="74"/>
      <c r="M17" s="74"/>
      <c r="N17" s="74"/>
      <c r="O17" s="74">
        <v>3</v>
      </c>
      <c r="P17" s="74"/>
      <c r="Q17" s="74"/>
      <c r="R17" s="74"/>
      <c r="S17" s="74"/>
      <c r="T17" s="74"/>
      <c r="U17" s="74"/>
      <c r="V17" s="74"/>
      <c r="W17" s="74"/>
      <c r="X17" s="74"/>
      <c r="Y17" s="74"/>
      <c r="Z17" s="74"/>
      <c r="AA17" s="75"/>
      <c r="AB17" s="76">
        <f t="shared" si="1"/>
        <v>3</v>
      </c>
      <c r="AC17" s="76">
        <v>10</v>
      </c>
      <c r="AD17" s="77">
        <f t="shared" si="0"/>
        <v>30</v>
      </c>
    </row>
    <row r="18" spans="1:30" ht="15.75" thickBot="1" x14ac:dyDescent="0.3">
      <c r="A18" s="16" t="s">
        <v>461</v>
      </c>
      <c r="B18" s="17" t="s">
        <v>446</v>
      </c>
      <c r="C18" s="17">
        <v>175</v>
      </c>
      <c r="D18" s="17" t="s">
        <v>445</v>
      </c>
      <c r="E18" s="17" t="s">
        <v>450</v>
      </c>
      <c r="F18" s="17">
        <v>272</v>
      </c>
      <c r="G18" s="17" t="s">
        <v>444</v>
      </c>
      <c r="H18" s="17">
        <v>259</v>
      </c>
      <c r="I18" s="14"/>
      <c r="J18" s="37"/>
      <c r="K18" s="37"/>
      <c r="L18" s="37"/>
      <c r="M18" s="37"/>
      <c r="N18" s="37"/>
      <c r="O18" s="37"/>
      <c r="P18" s="37">
        <v>3</v>
      </c>
      <c r="Q18" s="37"/>
      <c r="R18" s="37"/>
      <c r="S18" s="37"/>
      <c r="T18" s="37"/>
      <c r="U18" s="37"/>
      <c r="V18" s="37"/>
      <c r="W18" s="37"/>
      <c r="X18" s="37"/>
      <c r="Y18" s="37"/>
      <c r="Z18" s="37"/>
      <c r="AA18" s="68"/>
      <c r="AB18" s="64">
        <f t="shared" si="1"/>
        <v>3</v>
      </c>
      <c r="AC18" s="64">
        <v>4</v>
      </c>
      <c r="AD18" s="15">
        <f t="shared" si="0"/>
        <v>75</v>
      </c>
    </row>
    <row r="19" spans="1:30" ht="15.75" thickBot="1" x14ac:dyDescent="0.3">
      <c r="A19" s="78" t="s">
        <v>462</v>
      </c>
      <c r="B19" s="72" t="s">
        <v>446</v>
      </c>
      <c r="C19" s="72">
        <v>169</v>
      </c>
      <c r="D19" s="72" t="s">
        <v>445</v>
      </c>
      <c r="E19" s="72" t="s">
        <v>450</v>
      </c>
      <c r="F19" s="72">
        <v>277</v>
      </c>
      <c r="G19" s="72" t="s">
        <v>446</v>
      </c>
      <c r="H19" s="72">
        <v>259</v>
      </c>
      <c r="I19" s="73"/>
      <c r="J19" s="74"/>
      <c r="K19" s="74"/>
      <c r="L19" s="74"/>
      <c r="M19" s="74"/>
      <c r="N19" s="74"/>
      <c r="O19" s="74"/>
      <c r="P19" s="74"/>
      <c r="Q19" s="74">
        <v>3</v>
      </c>
      <c r="R19" s="74"/>
      <c r="S19" s="74"/>
      <c r="T19" s="74"/>
      <c r="U19" s="74"/>
      <c r="V19" s="74"/>
      <c r="W19" s="74"/>
      <c r="X19" s="74"/>
      <c r="Y19" s="74"/>
      <c r="Z19" s="74"/>
      <c r="AA19" s="75"/>
      <c r="AB19" s="76">
        <f t="shared" si="1"/>
        <v>3</v>
      </c>
      <c r="AC19" s="76">
        <v>5</v>
      </c>
      <c r="AD19" s="77">
        <f t="shared" si="0"/>
        <v>60</v>
      </c>
    </row>
    <row r="20" spans="1:30" ht="15.75" thickBot="1" x14ac:dyDescent="0.3">
      <c r="A20" s="16" t="s">
        <v>463</v>
      </c>
      <c r="B20" s="13" t="s">
        <v>444</v>
      </c>
      <c r="C20" s="13">
        <v>171</v>
      </c>
      <c r="D20" s="13" t="s">
        <v>445</v>
      </c>
      <c r="E20" s="13" t="s">
        <v>446</v>
      </c>
      <c r="F20" s="13">
        <v>289</v>
      </c>
      <c r="G20" s="13" t="s">
        <v>446</v>
      </c>
      <c r="H20" s="13">
        <v>261</v>
      </c>
      <c r="I20" s="14"/>
      <c r="J20" s="37"/>
      <c r="K20" s="37"/>
      <c r="L20" s="37"/>
      <c r="M20" s="37"/>
      <c r="N20" s="37"/>
      <c r="O20" s="37"/>
      <c r="P20" s="37"/>
      <c r="Q20" s="37"/>
      <c r="R20" s="37">
        <v>5</v>
      </c>
      <c r="S20" s="37"/>
      <c r="T20" s="37"/>
      <c r="U20" s="37"/>
      <c r="V20" s="37"/>
      <c r="W20" s="37"/>
      <c r="X20" s="37"/>
      <c r="Y20" s="37"/>
      <c r="Z20" s="37"/>
      <c r="AA20" s="68"/>
      <c r="AB20" s="64">
        <f t="shared" si="1"/>
        <v>5</v>
      </c>
      <c r="AC20" s="64">
        <v>31</v>
      </c>
      <c r="AD20" s="15">
        <f t="shared" si="0"/>
        <v>16.129032258064516</v>
      </c>
    </row>
    <row r="21" spans="1:30" ht="15.75" thickBot="1" x14ac:dyDescent="0.3">
      <c r="A21" s="16" t="s">
        <v>464</v>
      </c>
      <c r="B21" s="13" t="s">
        <v>444</v>
      </c>
      <c r="C21" s="13">
        <v>171</v>
      </c>
      <c r="D21" s="13" t="s">
        <v>445</v>
      </c>
      <c r="E21" s="13" t="s">
        <v>446</v>
      </c>
      <c r="F21" s="13">
        <v>287</v>
      </c>
      <c r="G21" s="13" t="s">
        <v>446</v>
      </c>
      <c r="H21" s="13">
        <v>259</v>
      </c>
      <c r="I21" s="14"/>
      <c r="J21" s="37"/>
      <c r="K21" s="37"/>
      <c r="L21" s="37"/>
      <c r="M21" s="37"/>
      <c r="N21" s="37"/>
      <c r="O21" s="37"/>
      <c r="P21" s="37"/>
      <c r="Q21" s="37"/>
      <c r="R21" s="37">
        <v>2</v>
      </c>
      <c r="S21" s="37"/>
      <c r="T21" s="37"/>
      <c r="U21" s="37"/>
      <c r="V21" s="37"/>
      <c r="W21" s="37"/>
      <c r="X21" s="37"/>
      <c r="Y21" s="37"/>
      <c r="Z21" s="37"/>
      <c r="AA21" s="68"/>
      <c r="AB21" s="64">
        <f t="shared" si="1"/>
        <v>2</v>
      </c>
      <c r="AC21" s="64">
        <v>31</v>
      </c>
      <c r="AD21" s="15">
        <f t="shared" si="0"/>
        <v>6.4516129032258061</v>
      </c>
    </row>
    <row r="22" spans="1:30" ht="15.75" thickBot="1" x14ac:dyDescent="0.3">
      <c r="A22" s="16" t="s">
        <v>465</v>
      </c>
      <c r="B22" s="13" t="s">
        <v>446</v>
      </c>
      <c r="C22" s="13">
        <v>171</v>
      </c>
      <c r="D22" s="13" t="s">
        <v>445</v>
      </c>
      <c r="E22" s="13" t="s">
        <v>446</v>
      </c>
      <c r="F22" s="13">
        <v>280</v>
      </c>
      <c r="G22" s="13" t="s">
        <v>444</v>
      </c>
      <c r="H22" s="13">
        <v>259</v>
      </c>
      <c r="I22" s="14"/>
      <c r="J22" s="37"/>
      <c r="K22" s="37"/>
      <c r="L22" s="37"/>
      <c r="M22" s="37"/>
      <c r="N22" s="37"/>
      <c r="O22" s="37"/>
      <c r="P22" s="37"/>
      <c r="Q22" s="37"/>
      <c r="R22" s="37">
        <v>3</v>
      </c>
      <c r="S22" s="37"/>
      <c r="T22" s="37"/>
      <c r="U22" s="37"/>
      <c r="V22" s="37"/>
      <c r="W22" s="37"/>
      <c r="X22" s="37"/>
      <c r="Y22" s="37"/>
      <c r="Z22" s="37"/>
      <c r="AA22" s="68"/>
      <c r="AB22" s="64">
        <f t="shared" si="1"/>
        <v>3</v>
      </c>
      <c r="AC22" s="64">
        <v>31</v>
      </c>
      <c r="AD22" s="15">
        <f t="shared" si="0"/>
        <v>9.67741935483871</v>
      </c>
    </row>
    <row r="23" spans="1:30" ht="15.75" thickBot="1" x14ac:dyDescent="0.3">
      <c r="A23" s="16" t="s">
        <v>466</v>
      </c>
      <c r="B23" s="13" t="s">
        <v>444</v>
      </c>
      <c r="C23" s="13">
        <v>177</v>
      </c>
      <c r="D23" s="13" t="s">
        <v>445</v>
      </c>
      <c r="E23" s="13" t="s">
        <v>446</v>
      </c>
      <c r="F23" s="13">
        <v>280</v>
      </c>
      <c r="G23" s="13" t="s">
        <v>446</v>
      </c>
      <c r="H23" s="13">
        <v>253</v>
      </c>
      <c r="I23" s="14"/>
      <c r="J23" s="37"/>
      <c r="K23" s="37"/>
      <c r="L23" s="37"/>
      <c r="M23" s="37"/>
      <c r="N23" s="37"/>
      <c r="O23" s="37"/>
      <c r="P23" s="37"/>
      <c r="Q23" s="37"/>
      <c r="R23" s="37">
        <v>3</v>
      </c>
      <c r="S23" s="37"/>
      <c r="T23" s="37"/>
      <c r="U23" s="37"/>
      <c r="V23" s="37"/>
      <c r="W23" s="37"/>
      <c r="X23" s="37"/>
      <c r="Y23" s="37"/>
      <c r="Z23" s="37"/>
      <c r="AA23" s="68"/>
      <c r="AB23" s="64">
        <f t="shared" si="1"/>
        <v>3</v>
      </c>
      <c r="AC23" s="64">
        <v>31</v>
      </c>
      <c r="AD23" s="15">
        <f t="shared" si="0"/>
        <v>9.67741935483871</v>
      </c>
    </row>
    <row r="24" spans="1:30" ht="15.75" thickBot="1" x14ac:dyDescent="0.3">
      <c r="A24" s="16" t="s">
        <v>467</v>
      </c>
      <c r="B24" s="13" t="s">
        <v>444</v>
      </c>
      <c r="C24" s="13">
        <v>173</v>
      </c>
      <c r="D24" s="13" t="s">
        <v>444</v>
      </c>
      <c r="E24" s="13" t="s">
        <v>446</v>
      </c>
      <c r="F24" s="13">
        <v>287</v>
      </c>
      <c r="G24" s="13" t="s">
        <v>446</v>
      </c>
      <c r="H24" s="13">
        <v>261</v>
      </c>
      <c r="I24" s="14"/>
      <c r="J24" s="37"/>
      <c r="K24" s="37"/>
      <c r="L24" s="37"/>
      <c r="M24" s="37"/>
      <c r="N24" s="37"/>
      <c r="O24" s="37"/>
      <c r="P24" s="37"/>
      <c r="Q24" s="37"/>
      <c r="R24" s="37">
        <v>2</v>
      </c>
      <c r="S24" s="37"/>
      <c r="T24" s="37"/>
      <c r="U24" s="37"/>
      <c r="V24" s="37"/>
      <c r="W24" s="37"/>
      <c r="X24" s="37"/>
      <c r="Y24" s="37"/>
      <c r="Z24" s="37"/>
      <c r="AA24" s="68"/>
      <c r="AB24" s="64">
        <f t="shared" si="1"/>
        <v>2</v>
      </c>
      <c r="AC24" s="64">
        <v>31</v>
      </c>
      <c r="AD24" s="15">
        <f t="shared" si="0"/>
        <v>6.4516129032258061</v>
      </c>
    </row>
    <row r="25" spans="1:30" ht="15.75" thickBot="1" x14ac:dyDescent="0.3">
      <c r="A25" s="78" t="s">
        <v>468</v>
      </c>
      <c r="B25" s="72" t="s">
        <v>446</v>
      </c>
      <c r="C25" s="72">
        <v>175</v>
      </c>
      <c r="D25" s="72" t="s">
        <v>444</v>
      </c>
      <c r="E25" s="72" t="s">
        <v>446</v>
      </c>
      <c r="F25" s="72">
        <v>272</v>
      </c>
      <c r="G25" s="72" t="s">
        <v>446</v>
      </c>
      <c r="H25" s="72">
        <v>253</v>
      </c>
      <c r="I25" s="73"/>
      <c r="J25" s="74"/>
      <c r="K25" s="74"/>
      <c r="L25" s="74"/>
      <c r="M25" s="74"/>
      <c r="N25" s="74"/>
      <c r="O25" s="74"/>
      <c r="P25" s="74"/>
      <c r="Q25" s="74"/>
      <c r="R25" s="74"/>
      <c r="S25" s="74">
        <v>2</v>
      </c>
      <c r="T25" s="74"/>
      <c r="U25" s="74"/>
      <c r="V25" s="74"/>
      <c r="W25" s="74"/>
      <c r="X25" s="74"/>
      <c r="Y25" s="74"/>
      <c r="Z25" s="74"/>
      <c r="AA25" s="75"/>
      <c r="AB25" s="76">
        <f t="shared" si="1"/>
        <v>2</v>
      </c>
      <c r="AC25" s="76">
        <v>5</v>
      </c>
      <c r="AD25" s="77">
        <f t="shared" si="0"/>
        <v>40</v>
      </c>
    </row>
    <row r="26" spans="1:30" ht="15.75" thickBot="1" x14ac:dyDescent="0.3">
      <c r="A26" s="16" t="s">
        <v>469</v>
      </c>
      <c r="B26" s="13" t="s">
        <v>444</v>
      </c>
      <c r="C26" s="13">
        <v>175</v>
      </c>
      <c r="D26" s="13" t="s">
        <v>444</v>
      </c>
      <c r="E26" s="13" t="s">
        <v>446</v>
      </c>
      <c r="F26" s="13">
        <v>272</v>
      </c>
      <c r="G26" s="13" t="s">
        <v>446</v>
      </c>
      <c r="H26" s="13">
        <v>259</v>
      </c>
      <c r="I26" s="14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>
        <v>5</v>
      </c>
      <c r="U26" s="37"/>
      <c r="V26" s="37"/>
      <c r="W26" s="37"/>
      <c r="X26" s="37"/>
      <c r="Y26" s="37"/>
      <c r="Z26" s="37"/>
      <c r="AA26" s="68"/>
      <c r="AB26" s="64">
        <f t="shared" si="1"/>
        <v>5</v>
      </c>
      <c r="AC26" s="64">
        <v>14</v>
      </c>
      <c r="AD26" s="15">
        <f t="shared" si="0"/>
        <v>35.714285714285715</v>
      </c>
    </row>
    <row r="27" spans="1:30" ht="15.75" thickBot="1" x14ac:dyDescent="0.3">
      <c r="A27" s="78" t="s">
        <v>470</v>
      </c>
      <c r="B27" s="72" t="s">
        <v>446</v>
      </c>
      <c r="C27" s="72">
        <v>163</v>
      </c>
      <c r="D27" s="72" t="s">
        <v>445</v>
      </c>
      <c r="E27" s="72" t="s">
        <v>450</v>
      </c>
      <c r="F27" s="72">
        <v>278</v>
      </c>
      <c r="G27" s="72" t="s">
        <v>446</v>
      </c>
      <c r="H27" s="72">
        <v>255</v>
      </c>
      <c r="I27" s="73"/>
      <c r="J27" s="74"/>
      <c r="K27" s="74"/>
      <c r="L27" s="74"/>
      <c r="M27" s="74"/>
      <c r="N27" s="74"/>
      <c r="O27" s="74"/>
      <c r="P27" s="74"/>
      <c r="Q27" s="74"/>
      <c r="R27" s="74"/>
      <c r="S27" s="74"/>
      <c r="T27" s="74"/>
      <c r="U27" s="74">
        <v>2</v>
      </c>
      <c r="V27" s="74"/>
      <c r="W27" s="74"/>
      <c r="X27" s="74"/>
      <c r="Y27" s="74"/>
      <c r="Z27" s="74"/>
      <c r="AA27" s="75"/>
      <c r="AB27" s="76">
        <f t="shared" si="1"/>
        <v>2</v>
      </c>
      <c r="AC27" s="76">
        <v>6</v>
      </c>
      <c r="AD27" s="77">
        <f t="shared" si="0"/>
        <v>33.333333333333329</v>
      </c>
    </row>
    <row r="28" spans="1:30" ht="15.75" thickBot="1" x14ac:dyDescent="0.3">
      <c r="A28" s="18" t="s">
        <v>471</v>
      </c>
      <c r="B28" s="19" t="s">
        <v>444</v>
      </c>
      <c r="C28" s="19">
        <v>166</v>
      </c>
      <c r="D28" s="19" t="s">
        <v>444</v>
      </c>
      <c r="E28" s="19" t="s">
        <v>446</v>
      </c>
      <c r="F28" s="19">
        <v>280</v>
      </c>
      <c r="G28" s="19" t="s">
        <v>446</v>
      </c>
      <c r="H28" s="19">
        <v>253</v>
      </c>
      <c r="I28" s="20"/>
      <c r="J28" s="21"/>
      <c r="K28" s="21"/>
      <c r="L28" s="21"/>
      <c r="M28" s="21"/>
      <c r="N28" s="21"/>
      <c r="O28" s="21"/>
      <c r="P28" s="21"/>
      <c r="Q28" s="21"/>
      <c r="R28" s="21"/>
      <c r="S28" s="21"/>
      <c r="T28" s="21"/>
      <c r="U28" s="21"/>
      <c r="V28" s="21">
        <v>2</v>
      </c>
      <c r="W28" s="21"/>
      <c r="X28" s="21"/>
      <c r="Y28" s="21"/>
      <c r="Z28" s="21"/>
      <c r="AA28" s="69"/>
      <c r="AB28" s="22">
        <f t="shared" si="1"/>
        <v>2</v>
      </c>
      <c r="AC28" s="23">
        <v>14</v>
      </c>
      <c r="AD28" s="24">
        <f t="shared" si="0"/>
        <v>14.285714285714285</v>
      </c>
    </row>
    <row r="29" spans="1:30" ht="16.5" thickTop="1" thickBot="1" x14ac:dyDescent="0.3">
      <c r="A29" s="16" t="s">
        <v>472</v>
      </c>
      <c r="B29" s="3" t="s">
        <v>446</v>
      </c>
      <c r="C29" s="3">
        <v>168</v>
      </c>
      <c r="D29" s="3" t="s">
        <v>444</v>
      </c>
      <c r="E29" s="3" t="s">
        <v>446</v>
      </c>
      <c r="F29" s="3">
        <v>287</v>
      </c>
      <c r="G29" s="3" t="s">
        <v>446</v>
      </c>
      <c r="H29" s="33">
        <v>259</v>
      </c>
      <c r="I29" s="14"/>
      <c r="J29" s="37"/>
      <c r="K29" s="37"/>
      <c r="L29" s="37"/>
      <c r="M29" s="37">
        <v>1</v>
      </c>
      <c r="N29" s="37"/>
      <c r="O29" s="37"/>
      <c r="P29" s="37"/>
      <c r="Q29" s="37">
        <v>1</v>
      </c>
      <c r="R29" s="37"/>
      <c r="S29" s="37"/>
      <c r="T29" s="37"/>
      <c r="U29" s="37"/>
      <c r="V29" s="37"/>
      <c r="W29" s="37"/>
      <c r="X29" s="37"/>
      <c r="Y29" s="37"/>
      <c r="Z29" s="37"/>
      <c r="AA29" s="68"/>
      <c r="AB29" s="64">
        <f t="shared" si="1"/>
        <v>2</v>
      </c>
      <c r="AC29" s="64"/>
      <c r="AD29" s="15"/>
    </row>
    <row r="30" spans="1:30" ht="15.75" thickBot="1" x14ac:dyDescent="0.3">
      <c r="A30" s="16" t="s">
        <v>473</v>
      </c>
      <c r="B30" s="13" t="s">
        <v>444</v>
      </c>
      <c r="C30" s="13">
        <v>168</v>
      </c>
      <c r="D30" s="13" t="s">
        <v>445</v>
      </c>
      <c r="E30" s="13" t="s">
        <v>446</v>
      </c>
      <c r="F30" s="13">
        <v>287</v>
      </c>
      <c r="G30" s="13" t="s">
        <v>446</v>
      </c>
      <c r="H30" s="13">
        <v>253</v>
      </c>
      <c r="I30" s="14"/>
      <c r="J30" s="37"/>
      <c r="K30" s="37"/>
      <c r="L30" s="37">
        <v>1</v>
      </c>
      <c r="M30" s="37"/>
      <c r="N30" s="37"/>
      <c r="O30" s="37"/>
      <c r="P30" s="37"/>
      <c r="Q30" s="37"/>
      <c r="R30" s="37"/>
      <c r="S30" s="37"/>
      <c r="T30" s="37"/>
      <c r="U30" s="37"/>
      <c r="V30" s="37"/>
      <c r="W30" s="37"/>
      <c r="X30" s="37"/>
      <c r="Y30" s="37">
        <v>1</v>
      </c>
      <c r="Z30" s="37"/>
      <c r="AA30" s="68"/>
      <c r="AB30" s="64">
        <f t="shared" si="1"/>
        <v>2</v>
      </c>
      <c r="AC30" s="64"/>
      <c r="AD30" s="15"/>
    </row>
    <row r="31" spans="1:30" ht="15.75" thickBot="1" x14ac:dyDescent="0.3">
      <c r="A31" s="16" t="s">
        <v>474</v>
      </c>
      <c r="B31" s="13" t="s">
        <v>444</v>
      </c>
      <c r="C31" s="13">
        <v>169</v>
      </c>
      <c r="D31" s="13" t="s">
        <v>444</v>
      </c>
      <c r="E31" s="13" t="s">
        <v>446</v>
      </c>
      <c r="F31" s="13">
        <v>287</v>
      </c>
      <c r="G31" s="13" t="s">
        <v>446</v>
      </c>
      <c r="H31" s="13">
        <v>259</v>
      </c>
      <c r="I31" s="14"/>
      <c r="J31" s="37"/>
      <c r="K31" s="37"/>
      <c r="L31" s="37"/>
      <c r="M31" s="37"/>
      <c r="N31" s="37"/>
      <c r="O31" s="37"/>
      <c r="P31" s="37"/>
      <c r="Q31" s="37"/>
      <c r="R31" s="37"/>
      <c r="S31" s="37"/>
      <c r="T31" s="37"/>
      <c r="U31" s="37"/>
      <c r="V31" s="37"/>
      <c r="W31" s="37"/>
      <c r="X31" s="37">
        <v>1</v>
      </c>
      <c r="Y31" s="37"/>
      <c r="Z31" s="37">
        <v>1</v>
      </c>
      <c r="AA31" s="68"/>
      <c r="AB31" s="64">
        <f t="shared" si="1"/>
        <v>2</v>
      </c>
      <c r="AC31" s="70"/>
      <c r="AD31" s="15"/>
    </row>
    <row r="32" spans="1:30" ht="15.75" thickBot="1" x14ac:dyDescent="0.3">
      <c r="A32" s="16" t="s">
        <v>475</v>
      </c>
      <c r="B32" s="13" t="s">
        <v>444</v>
      </c>
      <c r="C32" s="13">
        <v>171</v>
      </c>
      <c r="D32" s="13" t="s">
        <v>445</v>
      </c>
      <c r="E32" s="13" t="s">
        <v>446</v>
      </c>
      <c r="F32" s="13">
        <v>272</v>
      </c>
      <c r="G32" s="13" t="s">
        <v>446</v>
      </c>
      <c r="H32" s="13">
        <v>261</v>
      </c>
      <c r="I32" s="14"/>
      <c r="J32" s="37"/>
      <c r="K32" s="37"/>
      <c r="L32" s="37"/>
      <c r="M32" s="37"/>
      <c r="N32" s="37"/>
      <c r="O32" s="37"/>
      <c r="P32" s="37"/>
      <c r="Q32" s="37"/>
      <c r="R32" s="37">
        <v>1</v>
      </c>
      <c r="S32" s="37"/>
      <c r="T32" s="37"/>
      <c r="U32" s="37"/>
      <c r="V32" s="37"/>
      <c r="W32" s="37">
        <v>1</v>
      </c>
      <c r="X32" s="37"/>
      <c r="Y32" s="37"/>
      <c r="Z32" s="37"/>
      <c r="AA32" s="68"/>
      <c r="AB32" s="64">
        <f t="shared" si="1"/>
        <v>2</v>
      </c>
      <c r="AC32" s="64"/>
      <c r="AD32" s="15"/>
    </row>
    <row r="33" spans="1:30" ht="15.75" thickBot="1" x14ac:dyDescent="0.3">
      <c r="A33" s="18" t="s">
        <v>476</v>
      </c>
      <c r="B33" s="19" t="s">
        <v>444</v>
      </c>
      <c r="C33" s="19">
        <v>169</v>
      </c>
      <c r="D33" s="19" t="s">
        <v>445</v>
      </c>
      <c r="E33" s="19" t="s">
        <v>446</v>
      </c>
      <c r="F33" s="19">
        <v>287</v>
      </c>
      <c r="G33" s="19" t="s">
        <v>477</v>
      </c>
      <c r="H33" s="19">
        <v>253</v>
      </c>
      <c r="I33" s="20"/>
      <c r="J33" s="21"/>
      <c r="K33" s="21"/>
      <c r="L33" s="21"/>
      <c r="M33" s="21"/>
      <c r="N33" s="21"/>
      <c r="O33" s="21"/>
      <c r="P33" s="21"/>
      <c r="Q33" s="21"/>
      <c r="R33" s="21"/>
      <c r="S33" s="21"/>
      <c r="T33" s="21">
        <v>1</v>
      </c>
      <c r="U33" s="21"/>
      <c r="V33" s="21">
        <v>1</v>
      </c>
      <c r="W33" s="21"/>
      <c r="X33" s="21"/>
      <c r="Y33" s="21"/>
      <c r="Z33" s="21"/>
      <c r="AA33" s="69"/>
      <c r="AB33" s="22">
        <f t="shared" si="1"/>
        <v>2</v>
      </c>
      <c r="AC33" s="23"/>
      <c r="AD33" s="24"/>
    </row>
    <row r="34" spans="1:30" ht="16.5" thickTop="1" thickBot="1" x14ac:dyDescent="0.3">
      <c r="A34" s="27" t="s">
        <v>478</v>
      </c>
      <c r="B34" s="115" t="s">
        <v>375</v>
      </c>
      <c r="C34" s="115" t="s">
        <v>375</v>
      </c>
      <c r="D34" s="115" t="s">
        <v>375</v>
      </c>
      <c r="E34" s="115" t="s">
        <v>375</v>
      </c>
      <c r="F34" s="115" t="s">
        <v>375</v>
      </c>
      <c r="G34" s="115" t="s">
        <v>375</v>
      </c>
      <c r="H34" s="116" t="s">
        <v>375</v>
      </c>
      <c r="I34" s="14">
        <v>1</v>
      </c>
      <c r="J34" s="37">
        <v>1</v>
      </c>
      <c r="K34" s="37">
        <v>1</v>
      </c>
      <c r="L34" s="37">
        <v>2</v>
      </c>
      <c r="M34" s="37">
        <v>0</v>
      </c>
      <c r="N34" s="37">
        <v>1</v>
      </c>
      <c r="O34" s="37">
        <v>2</v>
      </c>
      <c r="P34" s="37">
        <v>1</v>
      </c>
      <c r="Q34" s="37">
        <v>1</v>
      </c>
      <c r="R34" s="37">
        <v>15</v>
      </c>
      <c r="S34" s="37">
        <v>3</v>
      </c>
      <c r="T34" s="37">
        <v>8</v>
      </c>
      <c r="U34" s="37">
        <v>4</v>
      </c>
      <c r="V34" s="37">
        <v>11</v>
      </c>
      <c r="W34" s="37">
        <v>5</v>
      </c>
      <c r="X34" s="37">
        <v>3</v>
      </c>
      <c r="Y34" s="37">
        <v>13</v>
      </c>
      <c r="Z34" s="37">
        <v>5</v>
      </c>
      <c r="AA34" s="68">
        <v>4</v>
      </c>
      <c r="AB34" s="65">
        <f t="shared" si="1"/>
        <v>81</v>
      </c>
      <c r="AC34" s="29"/>
      <c r="AD34" s="30"/>
    </row>
    <row r="35" spans="1:30" ht="15.75" thickBot="1" x14ac:dyDescent="0.3">
      <c r="B35" s="177" t="s">
        <v>479</v>
      </c>
      <c r="C35" s="178"/>
      <c r="D35" s="178"/>
      <c r="E35" s="178"/>
      <c r="F35" s="178"/>
      <c r="G35" s="178"/>
      <c r="H35" s="178"/>
      <c r="I35" s="81">
        <f>(SUM(I4:I27)/(SUM(I4:I34)))</f>
        <v>0.95</v>
      </c>
      <c r="J35" s="79">
        <f t="shared" ref="J35:T35" si="2">(SUM(J4:J28)/(SUM(J4:J34)))</f>
        <v>0.92307692307692313</v>
      </c>
      <c r="K35" s="79">
        <f t="shared" si="2"/>
        <v>0.8571428571428571</v>
      </c>
      <c r="L35" s="79">
        <f t="shared" si="2"/>
        <v>0.82352941176470584</v>
      </c>
      <c r="M35" s="79">
        <f t="shared" si="2"/>
        <v>0.8</v>
      </c>
      <c r="N35" s="79">
        <f t="shared" si="2"/>
        <v>0.8</v>
      </c>
      <c r="O35" s="79">
        <f t="shared" si="2"/>
        <v>0.8</v>
      </c>
      <c r="P35" s="79">
        <f t="shared" si="2"/>
        <v>0.75</v>
      </c>
      <c r="Q35" s="79">
        <f t="shared" si="2"/>
        <v>0.6</v>
      </c>
      <c r="R35" s="79">
        <f t="shared" si="2"/>
        <v>0.4838709677419355</v>
      </c>
      <c r="S35" s="79">
        <f t="shared" si="2"/>
        <v>0.4</v>
      </c>
      <c r="T35" s="79">
        <f t="shared" si="2"/>
        <v>0.35714285714285715</v>
      </c>
      <c r="U35" s="79">
        <f>(SUM(U4:U28)/(SUM(U4:U34)))</f>
        <v>0.33333333333333331</v>
      </c>
      <c r="V35" s="79">
        <f>(SUM(V4:V28)/(SUM(V4:V34)))</f>
        <v>0.14285714285714285</v>
      </c>
      <c r="W35" s="79">
        <f t="shared" ref="W35:Z35" si="3">(SUM(W4:W28)/(SUM(W4:W34)))</f>
        <v>0</v>
      </c>
      <c r="X35" s="79">
        <f t="shared" si="3"/>
        <v>0</v>
      </c>
      <c r="Y35" s="79">
        <f t="shared" si="3"/>
        <v>0</v>
      </c>
      <c r="Z35" s="79">
        <f t="shared" si="3"/>
        <v>0</v>
      </c>
      <c r="AA35" s="80">
        <f>(SUM(AA4:AA28)/(SUM(AA4:AA34)))</f>
        <v>0</v>
      </c>
      <c r="AC35" s="28"/>
      <c r="AD35" s="28"/>
    </row>
  </sheetData>
  <mergeCells count="6">
    <mergeCell ref="B35:H35"/>
    <mergeCell ref="A1:AD1"/>
    <mergeCell ref="A2:A3"/>
    <mergeCell ref="AB2:AB3"/>
    <mergeCell ref="AC2:AC3"/>
    <mergeCell ref="AD2:AD3"/>
  </mergeCells>
  <conditionalFormatting sqref="AF5:AF29">
    <cfRule type="cellIs" dxfId="1" priority="1" operator="greaterThan">
      <formula>49.4</formula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A9377F-8B4A-4692-ADC7-D84C4624ED89}">
  <dimension ref="A1:J194"/>
  <sheetViews>
    <sheetView tabSelected="1" topLeftCell="A162" workbookViewId="0">
      <selection activeCell="J194" sqref="J194"/>
    </sheetView>
  </sheetViews>
  <sheetFormatPr defaultColWidth="9.140625" defaultRowHeight="15" x14ac:dyDescent="0.25"/>
  <cols>
    <col min="1" max="1" width="9.28515625" style="37" bestFit="1" customWidth="1"/>
    <col min="2" max="2" width="15" style="37" bestFit="1" customWidth="1"/>
    <col min="3" max="3" width="17.5703125" style="37" bestFit="1" customWidth="1"/>
    <col min="4" max="4" width="5.5703125" style="37" bestFit="1" customWidth="1"/>
    <col min="5" max="5" width="5.140625" style="37" bestFit="1" customWidth="1"/>
    <col min="6" max="7" width="5.5703125" style="37" bestFit="1" customWidth="1"/>
    <col min="8" max="8" width="5.140625" style="37" bestFit="1" customWidth="1"/>
    <col min="9" max="9" width="5.5703125" style="37" bestFit="1" customWidth="1"/>
    <col min="10" max="10" width="5.140625" style="37" bestFit="1" customWidth="1"/>
    <col min="11" max="16384" width="9.140625" style="37"/>
  </cols>
  <sheetData>
    <row r="1" spans="1:10" ht="15.75" thickBot="1" x14ac:dyDescent="0.3">
      <c r="A1" s="171" t="s">
        <v>617</v>
      </c>
      <c r="B1" s="171"/>
      <c r="C1" s="171"/>
      <c r="D1" s="171"/>
      <c r="E1" s="171"/>
      <c r="F1" s="171"/>
      <c r="G1" s="171"/>
      <c r="H1" s="171"/>
      <c r="I1" s="171"/>
      <c r="J1" s="171"/>
    </row>
    <row r="2" spans="1:10" ht="15.75" thickBot="1" x14ac:dyDescent="0.3">
      <c r="A2" s="150" t="s">
        <v>584</v>
      </c>
      <c r="B2" s="117" t="s">
        <v>1</v>
      </c>
      <c r="C2" s="117" t="s">
        <v>2</v>
      </c>
      <c r="D2" s="118" t="s">
        <v>373</v>
      </c>
      <c r="E2" s="118" t="s">
        <v>378</v>
      </c>
      <c r="F2" s="118" t="s">
        <v>383</v>
      </c>
      <c r="G2" s="118" t="s">
        <v>387</v>
      </c>
      <c r="H2" s="118" t="s">
        <v>391</v>
      </c>
      <c r="I2" s="118" t="s">
        <v>396</v>
      </c>
      <c r="J2" s="119" t="s">
        <v>400</v>
      </c>
    </row>
    <row r="3" spans="1:10" x14ac:dyDescent="0.25">
      <c r="A3" s="147">
        <v>1</v>
      </c>
      <c r="B3" s="31" t="s">
        <v>416</v>
      </c>
      <c r="C3" s="31" t="s">
        <v>94</v>
      </c>
      <c r="D3" s="13" t="s">
        <v>446</v>
      </c>
      <c r="E3" s="13">
        <v>173</v>
      </c>
      <c r="F3" s="13" t="s">
        <v>445</v>
      </c>
      <c r="G3" s="13" t="s">
        <v>450</v>
      </c>
      <c r="H3" s="13">
        <v>287</v>
      </c>
      <c r="I3" s="13" t="s">
        <v>446</v>
      </c>
      <c r="J3" s="26">
        <v>261</v>
      </c>
    </row>
    <row r="4" spans="1:10" x14ac:dyDescent="0.25">
      <c r="A4" s="148">
        <v>2</v>
      </c>
      <c r="B4" s="32" t="s">
        <v>416</v>
      </c>
      <c r="C4" s="32" t="s">
        <v>94</v>
      </c>
      <c r="D4" s="33" t="s">
        <v>446</v>
      </c>
      <c r="E4" s="33">
        <v>173</v>
      </c>
      <c r="F4" s="33" t="s">
        <v>445</v>
      </c>
      <c r="G4" s="33" t="s">
        <v>450</v>
      </c>
      <c r="H4" s="33">
        <v>287</v>
      </c>
      <c r="I4" s="33" t="s">
        <v>446</v>
      </c>
      <c r="J4" s="25">
        <v>261</v>
      </c>
    </row>
    <row r="5" spans="1:10" x14ac:dyDescent="0.25">
      <c r="A5" s="148">
        <v>3</v>
      </c>
      <c r="B5" s="32" t="s">
        <v>416</v>
      </c>
      <c r="C5" s="32" t="s">
        <v>94</v>
      </c>
      <c r="D5" s="33" t="s">
        <v>446</v>
      </c>
      <c r="E5" s="33">
        <v>173</v>
      </c>
      <c r="F5" s="33" t="s">
        <v>445</v>
      </c>
      <c r="G5" s="33" t="s">
        <v>450</v>
      </c>
      <c r="H5" s="33">
        <v>287</v>
      </c>
      <c r="I5" s="33" t="s">
        <v>446</v>
      </c>
      <c r="J5" s="25">
        <v>261</v>
      </c>
    </row>
    <row r="6" spans="1:10" x14ac:dyDescent="0.25">
      <c r="A6" s="148">
        <v>4</v>
      </c>
      <c r="B6" s="32" t="s">
        <v>416</v>
      </c>
      <c r="C6" s="32" t="s">
        <v>94</v>
      </c>
      <c r="D6" s="33" t="s">
        <v>444</v>
      </c>
      <c r="E6" s="33">
        <v>173</v>
      </c>
      <c r="F6" s="33" t="s">
        <v>445</v>
      </c>
      <c r="G6" s="33" t="s">
        <v>450</v>
      </c>
      <c r="H6" s="33">
        <v>277</v>
      </c>
      <c r="I6" s="33" t="s">
        <v>446</v>
      </c>
      <c r="J6" s="25">
        <v>261</v>
      </c>
    </row>
    <row r="7" spans="1:10" x14ac:dyDescent="0.25">
      <c r="A7" s="148">
        <v>5</v>
      </c>
      <c r="B7" s="32" t="s">
        <v>416</v>
      </c>
      <c r="C7" s="32" t="s">
        <v>94</v>
      </c>
      <c r="D7" s="33" t="s">
        <v>444</v>
      </c>
      <c r="E7" s="33">
        <v>173</v>
      </c>
      <c r="F7" s="33" t="s">
        <v>445</v>
      </c>
      <c r="G7" s="33" t="s">
        <v>450</v>
      </c>
      <c r="H7" s="33">
        <v>277</v>
      </c>
      <c r="I7" s="33" t="s">
        <v>446</v>
      </c>
      <c r="J7" s="25">
        <v>261</v>
      </c>
    </row>
    <row r="8" spans="1:10" x14ac:dyDescent="0.25">
      <c r="A8" s="148">
        <v>6</v>
      </c>
      <c r="B8" s="32" t="s">
        <v>416</v>
      </c>
      <c r="C8" s="32" t="s">
        <v>94</v>
      </c>
      <c r="D8" s="33" t="s">
        <v>446</v>
      </c>
      <c r="E8" s="33">
        <v>173</v>
      </c>
      <c r="F8" s="33" t="s">
        <v>445</v>
      </c>
      <c r="G8" s="33" t="s">
        <v>450</v>
      </c>
      <c r="H8" s="33">
        <v>277</v>
      </c>
      <c r="I8" s="33" t="s">
        <v>446</v>
      </c>
      <c r="J8" s="25">
        <v>261</v>
      </c>
    </row>
    <row r="9" spans="1:10" x14ac:dyDescent="0.25">
      <c r="A9" s="148">
        <v>7</v>
      </c>
      <c r="B9" s="32" t="s">
        <v>416</v>
      </c>
      <c r="C9" s="32" t="s">
        <v>94</v>
      </c>
      <c r="D9" s="33" t="s">
        <v>446</v>
      </c>
      <c r="E9" s="33">
        <v>173</v>
      </c>
      <c r="F9" s="33" t="s">
        <v>445</v>
      </c>
      <c r="G9" s="33" t="s">
        <v>450</v>
      </c>
      <c r="H9" s="33">
        <v>277</v>
      </c>
      <c r="I9" s="33" t="s">
        <v>446</v>
      </c>
      <c r="J9" s="25">
        <v>261</v>
      </c>
    </row>
    <row r="10" spans="1:10" x14ac:dyDescent="0.25">
      <c r="A10" s="148">
        <v>8</v>
      </c>
      <c r="B10" s="32" t="s">
        <v>416</v>
      </c>
      <c r="C10" s="32" t="s">
        <v>94</v>
      </c>
      <c r="D10" s="33" t="s">
        <v>446</v>
      </c>
      <c r="E10" s="33">
        <v>173</v>
      </c>
      <c r="F10" s="33" t="s">
        <v>445</v>
      </c>
      <c r="G10" s="33" t="s">
        <v>450</v>
      </c>
      <c r="H10" s="33">
        <v>277</v>
      </c>
      <c r="I10" s="33" t="s">
        <v>446</v>
      </c>
      <c r="J10" s="25">
        <v>261</v>
      </c>
    </row>
    <row r="11" spans="1:10" x14ac:dyDescent="0.25">
      <c r="A11" s="148">
        <v>9</v>
      </c>
      <c r="B11" s="32" t="s">
        <v>416</v>
      </c>
      <c r="C11" s="32" t="s">
        <v>94</v>
      </c>
      <c r="D11" s="33" t="s">
        <v>446</v>
      </c>
      <c r="E11" s="33">
        <v>168</v>
      </c>
      <c r="F11" s="33" t="s">
        <v>445</v>
      </c>
      <c r="G11" s="33" t="s">
        <v>450</v>
      </c>
      <c r="H11" s="33">
        <v>272</v>
      </c>
      <c r="I11" s="33" t="s">
        <v>444</v>
      </c>
      <c r="J11" s="25">
        <v>259</v>
      </c>
    </row>
    <row r="12" spans="1:10" x14ac:dyDescent="0.25">
      <c r="A12" s="148">
        <v>10</v>
      </c>
      <c r="B12" s="32" t="s">
        <v>416</v>
      </c>
      <c r="C12" s="32" t="s">
        <v>94</v>
      </c>
      <c r="D12" s="33" t="s">
        <v>446</v>
      </c>
      <c r="E12" s="33">
        <v>168</v>
      </c>
      <c r="F12" s="33" t="s">
        <v>445</v>
      </c>
      <c r="G12" s="33" t="s">
        <v>450</v>
      </c>
      <c r="H12" s="33">
        <v>272</v>
      </c>
      <c r="I12" s="33" t="s">
        <v>444</v>
      </c>
      <c r="J12" s="25">
        <v>259</v>
      </c>
    </row>
    <row r="13" spans="1:10" x14ac:dyDescent="0.25">
      <c r="A13" s="148">
        <v>11</v>
      </c>
      <c r="B13" s="32" t="s">
        <v>416</v>
      </c>
      <c r="C13" s="32" t="s">
        <v>94</v>
      </c>
      <c r="D13" s="33" t="s">
        <v>446</v>
      </c>
      <c r="E13" s="33">
        <v>168</v>
      </c>
      <c r="F13" s="33" t="s">
        <v>445</v>
      </c>
      <c r="G13" s="33" t="s">
        <v>450</v>
      </c>
      <c r="H13" s="33">
        <v>272</v>
      </c>
      <c r="I13" s="33" t="s">
        <v>444</v>
      </c>
      <c r="J13" s="25">
        <v>259</v>
      </c>
    </row>
    <row r="14" spans="1:10" x14ac:dyDescent="0.25">
      <c r="A14" s="148">
        <v>12</v>
      </c>
      <c r="B14" s="32" t="s">
        <v>416</v>
      </c>
      <c r="C14" s="32" t="s">
        <v>94</v>
      </c>
      <c r="D14" s="33" t="s">
        <v>446</v>
      </c>
      <c r="E14" s="33">
        <v>168</v>
      </c>
      <c r="F14" s="33" t="s">
        <v>445</v>
      </c>
      <c r="G14" s="33" t="s">
        <v>450</v>
      </c>
      <c r="H14" s="33">
        <v>272</v>
      </c>
      <c r="I14" s="33" t="s">
        <v>444</v>
      </c>
      <c r="J14" s="25">
        <v>259</v>
      </c>
    </row>
    <row r="15" spans="1:10" x14ac:dyDescent="0.25">
      <c r="A15" s="148">
        <v>13</v>
      </c>
      <c r="B15" s="32" t="s">
        <v>416</v>
      </c>
      <c r="C15" s="32" t="s">
        <v>94</v>
      </c>
      <c r="D15" s="33" t="s">
        <v>446</v>
      </c>
      <c r="E15" s="33">
        <v>168</v>
      </c>
      <c r="F15" s="33" t="s">
        <v>445</v>
      </c>
      <c r="G15" s="33" t="s">
        <v>450</v>
      </c>
      <c r="H15" s="33">
        <v>272</v>
      </c>
      <c r="I15" s="33" t="s">
        <v>444</v>
      </c>
      <c r="J15" s="25">
        <v>259</v>
      </c>
    </row>
    <row r="16" spans="1:10" x14ac:dyDescent="0.25">
      <c r="A16" s="148">
        <v>14</v>
      </c>
      <c r="B16" s="32" t="s">
        <v>416</v>
      </c>
      <c r="C16" s="32" t="s">
        <v>94</v>
      </c>
      <c r="D16" s="33" t="s">
        <v>446</v>
      </c>
      <c r="E16" s="33">
        <v>168</v>
      </c>
      <c r="F16" s="33" t="s">
        <v>445</v>
      </c>
      <c r="G16" s="33" t="s">
        <v>450</v>
      </c>
      <c r="H16" s="33">
        <v>272</v>
      </c>
      <c r="I16" s="33" t="s">
        <v>444</v>
      </c>
      <c r="J16" s="25">
        <v>259</v>
      </c>
    </row>
    <row r="17" spans="1:10" x14ac:dyDescent="0.25">
      <c r="A17" s="148">
        <v>15</v>
      </c>
      <c r="B17" s="32" t="s">
        <v>416</v>
      </c>
      <c r="C17" s="32" t="s">
        <v>94</v>
      </c>
      <c r="D17" s="33" t="s">
        <v>444</v>
      </c>
      <c r="E17" s="33">
        <v>168</v>
      </c>
      <c r="F17" s="33" t="s">
        <v>445</v>
      </c>
      <c r="G17" s="33" t="s">
        <v>446</v>
      </c>
      <c r="H17" s="33">
        <v>287</v>
      </c>
      <c r="I17" s="33" t="s">
        <v>446</v>
      </c>
      <c r="J17" s="25">
        <v>253</v>
      </c>
    </row>
    <row r="18" spans="1:10" x14ac:dyDescent="0.25">
      <c r="A18" s="148">
        <v>16</v>
      </c>
      <c r="B18" s="32" t="s">
        <v>416</v>
      </c>
      <c r="C18" s="32" t="s">
        <v>94</v>
      </c>
      <c r="D18" s="33" t="s">
        <v>446</v>
      </c>
      <c r="E18" s="33">
        <v>170</v>
      </c>
      <c r="F18" s="33" t="s">
        <v>445</v>
      </c>
      <c r="G18" s="33" t="s">
        <v>446</v>
      </c>
      <c r="H18" s="33">
        <v>272</v>
      </c>
      <c r="I18" s="33" t="s">
        <v>444</v>
      </c>
      <c r="J18" s="25">
        <v>259</v>
      </c>
    </row>
    <row r="19" spans="1:10" ht="15.75" thickBot="1" x14ac:dyDescent="0.3">
      <c r="A19" s="149">
        <v>17</v>
      </c>
      <c r="B19" s="34" t="s">
        <v>416</v>
      </c>
      <c r="C19" s="34" t="s">
        <v>94</v>
      </c>
      <c r="D19" s="35" t="s">
        <v>444</v>
      </c>
      <c r="E19" s="35">
        <v>176</v>
      </c>
      <c r="F19" s="35" t="s">
        <v>444</v>
      </c>
      <c r="G19" s="35" t="s">
        <v>450</v>
      </c>
      <c r="H19" s="35">
        <v>287</v>
      </c>
      <c r="I19" s="35" t="s">
        <v>446</v>
      </c>
      <c r="J19" s="36">
        <v>253</v>
      </c>
    </row>
    <row r="20" spans="1:10" x14ac:dyDescent="0.25">
      <c r="A20" s="148">
        <v>18</v>
      </c>
      <c r="B20" s="32" t="s">
        <v>420</v>
      </c>
      <c r="C20" s="32" t="s">
        <v>100</v>
      </c>
      <c r="D20" s="33" t="s">
        <v>446</v>
      </c>
      <c r="E20" s="33">
        <v>175</v>
      </c>
      <c r="F20" s="33" t="s">
        <v>445</v>
      </c>
      <c r="G20" s="33" t="s">
        <v>450</v>
      </c>
      <c r="H20" s="33">
        <v>272</v>
      </c>
      <c r="I20" s="33" t="s">
        <v>444</v>
      </c>
      <c r="J20" s="25">
        <v>259</v>
      </c>
    </row>
    <row r="21" spans="1:10" x14ac:dyDescent="0.25">
      <c r="A21" s="148">
        <v>19</v>
      </c>
      <c r="B21" s="32" t="s">
        <v>420</v>
      </c>
      <c r="C21" s="32" t="s">
        <v>100</v>
      </c>
      <c r="D21" s="33" t="s">
        <v>446</v>
      </c>
      <c r="E21" s="33">
        <v>175</v>
      </c>
      <c r="F21" s="33" t="s">
        <v>445</v>
      </c>
      <c r="G21" s="33" t="s">
        <v>450</v>
      </c>
      <c r="H21" s="33">
        <v>272</v>
      </c>
      <c r="I21" s="33" t="s">
        <v>444</v>
      </c>
      <c r="J21" s="25">
        <v>259</v>
      </c>
    </row>
    <row r="22" spans="1:10" x14ac:dyDescent="0.25">
      <c r="A22" s="148">
        <v>20</v>
      </c>
      <c r="B22" s="32" t="s">
        <v>420</v>
      </c>
      <c r="C22" s="32" t="s">
        <v>100</v>
      </c>
      <c r="D22" s="33" t="s">
        <v>446</v>
      </c>
      <c r="E22" s="33">
        <v>175</v>
      </c>
      <c r="F22" s="33" t="s">
        <v>445</v>
      </c>
      <c r="G22" s="33" t="s">
        <v>450</v>
      </c>
      <c r="H22" s="33">
        <v>272</v>
      </c>
      <c r="I22" s="33" t="s">
        <v>444</v>
      </c>
      <c r="J22" s="25">
        <v>259</v>
      </c>
    </row>
    <row r="23" spans="1:10" ht="15.75" thickBot="1" x14ac:dyDescent="0.3">
      <c r="A23" s="148">
        <v>21</v>
      </c>
      <c r="B23" s="32" t="s">
        <v>420</v>
      </c>
      <c r="C23" s="32" t="s">
        <v>100</v>
      </c>
      <c r="D23" s="33" t="s">
        <v>444</v>
      </c>
      <c r="E23" s="33">
        <v>171</v>
      </c>
      <c r="F23" s="33" t="s">
        <v>444</v>
      </c>
      <c r="G23" s="33" t="s">
        <v>446</v>
      </c>
      <c r="H23" s="33">
        <v>272</v>
      </c>
      <c r="I23" s="33" t="s">
        <v>446</v>
      </c>
      <c r="J23" s="25">
        <v>259</v>
      </c>
    </row>
    <row r="24" spans="1:10" x14ac:dyDescent="0.25">
      <c r="A24" s="147">
        <v>22</v>
      </c>
      <c r="B24" s="31" t="s">
        <v>422</v>
      </c>
      <c r="C24" s="31" t="s">
        <v>103</v>
      </c>
      <c r="D24" s="13" t="s">
        <v>444</v>
      </c>
      <c r="E24" s="13">
        <v>173</v>
      </c>
      <c r="F24" s="13" t="s">
        <v>444</v>
      </c>
      <c r="G24" s="13" t="s">
        <v>446</v>
      </c>
      <c r="H24" s="13">
        <v>287</v>
      </c>
      <c r="I24" s="13" t="s">
        <v>446</v>
      </c>
      <c r="J24" s="26">
        <v>261</v>
      </c>
    </row>
    <row r="25" spans="1:10" x14ac:dyDescent="0.25">
      <c r="A25" s="148">
        <v>23</v>
      </c>
      <c r="B25" s="32" t="s">
        <v>422</v>
      </c>
      <c r="C25" s="32" t="s">
        <v>103</v>
      </c>
      <c r="D25" s="33" t="s">
        <v>444</v>
      </c>
      <c r="E25" s="33">
        <v>173</v>
      </c>
      <c r="F25" s="33" t="s">
        <v>444</v>
      </c>
      <c r="G25" s="33" t="s">
        <v>446</v>
      </c>
      <c r="H25" s="33">
        <v>287</v>
      </c>
      <c r="I25" s="33" t="s">
        <v>446</v>
      </c>
      <c r="J25" s="25">
        <v>261</v>
      </c>
    </row>
    <row r="26" spans="1:10" x14ac:dyDescent="0.25">
      <c r="A26" s="148">
        <v>24</v>
      </c>
      <c r="B26" s="32" t="s">
        <v>422</v>
      </c>
      <c r="C26" s="32" t="s">
        <v>103</v>
      </c>
      <c r="D26" s="33" t="s">
        <v>444</v>
      </c>
      <c r="E26" s="33">
        <v>171</v>
      </c>
      <c r="F26" s="33" t="s">
        <v>445</v>
      </c>
      <c r="G26" s="33" t="s">
        <v>446</v>
      </c>
      <c r="H26" s="33">
        <v>289</v>
      </c>
      <c r="I26" s="33" t="s">
        <v>446</v>
      </c>
      <c r="J26" s="25">
        <v>261</v>
      </c>
    </row>
    <row r="27" spans="1:10" x14ac:dyDescent="0.25">
      <c r="A27" s="148">
        <v>25</v>
      </c>
      <c r="B27" s="32" t="s">
        <v>422</v>
      </c>
      <c r="C27" s="32" t="s">
        <v>103</v>
      </c>
      <c r="D27" s="33" t="s">
        <v>444</v>
      </c>
      <c r="E27" s="33">
        <v>171</v>
      </c>
      <c r="F27" s="33" t="s">
        <v>445</v>
      </c>
      <c r="G27" s="33" t="s">
        <v>446</v>
      </c>
      <c r="H27" s="33">
        <v>289</v>
      </c>
      <c r="I27" s="33" t="s">
        <v>446</v>
      </c>
      <c r="J27" s="25">
        <v>261</v>
      </c>
    </row>
    <row r="28" spans="1:10" x14ac:dyDescent="0.25">
      <c r="A28" s="148">
        <v>26</v>
      </c>
      <c r="B28" s="32" t="s">
        <v>422</v>
      </c>
      <c r="C28" s="32" t="s">
        <v>103</v>
      </c>
      <c r="D28" s="33" t="s">
        <v>444</v>
      </c>
      <c r="E28" s="33">
        <v>171</v>
      </c>
      <c r="F28" s="33" t="s">
        <v>445</v>
      </c>
      <c r="G28" s="33" t="s">
        <v>446</v>
      </c>
      <c r="H28" s="33">
        <v>289</v>
      </c>
      <c r="I28" s="33" t="s">
        <v>446</v>
      </c>
      <c r="J28" s="25">
        <v>261</v>
      </c>
    </row>
    <row r="29" spans="1:10" x14ac:dyDescent="0.25">
      <c r="A29" s="148">
        <v>27</v>
      </c>
      <c r="B29" s="32" t="s">
        <v>422</v>
      </c>
      <c r="C29" s="32" t="s">
        <v>103</v>
      </c>
      <c r="D29" s="33" t="s">
        <v>444</v>
      </c>
      <c r="E29" s="33">
        <v>171</v>
      </c>
      <c r="F29" s="33" t="s">
        <v>445</v>
      </c>
      <c r="G29" s="33" t="s">
        <v>446</v>
      </c>
      <c r="H29" s="33">
        <v>289</v>
      </c>
      <c r="I29" s="33" t="s">
        <v>446</v>
      </c>
      <c r="J29" s="25">
        <v>261</v>
      </c>
    </row>
    <row r="30" spans="1:10" x14ac:dyDescent="0.25">
      <c r="A30" s="148">
        <v>28</v>
      </c>
      <c r="B30" s="32" t="s">
        <v>422</v>
      </c>
      <c r="C30" s="32" t="s">
        <v>103</v>
      </c>
      <c r="D30" s="33" t="s">
        <v>444</v>
      </c>
      <c r="E30" s="33">
        <v>171</v>
      </c>
      <c r="F30" s="33" t="s">
        <v>445</v>
      </c>
      <c r="G30" s="33" t="s">
        <v>446</v>
      </c>
      <c r="H30" s="33">
        <v>289</v>
      </c>
      <c r="I30" s="33" t="s">
        <v>446</v>
      </c>
      <c r="J30" s="25">
        <v>261</v>
      </c>
    </row>
    <row r="31" spans="1:10" x14ac:dyDescent="0.25">
      <c r="A31" s="148">
        <v>29</v>
      </c>
      <c r="B31" s="32" t="s">
        <v>422</v>
      </c>
      <c r="C31" s="32" t="s">
        <v>103</v>
      </c>
      <c r="D31" s="33" t="s">
        <v>444</v>
      </c>
      <c r="E31" s="33">
        <v>171</v>
      </c>
      <c r="F31" s="33" t="s">
        <v>445</v>
      </c>
      <c r="G31" s="33" t="s">
        <v>446</v>
      </c>
      <c r="H31" s="33">
        <v>287</v>
      </c>
      <c r="I31" s="33" t="s">
        <v>446</v>
      </c>
      <c r="J31" s="25">
        <v>259</v>
      </c>
    </row>
    <row r="32" spans="1:10" x14ac:dyDescent="0.25">
      <c r="A32" s="148">
        <v>30</v>
      </c>
      <c r="B32" s="32" t="s">
        <v>422</v>
      </c>
      <c r="C32" s="32" t="s">
        <v>103</v>
      </c>
      <c r="D32" s="33" t="s">
        <v>444</v>
      </c>
      <c r="E32" s="33">
        <v>171</v>
      </c>
      <c r="F32" s="33" t="s">
        <v>445</v>
      </c>
      <c r="G32" s="33" t="s">
        <v>446</v>
      </c>
      <c r="H32" s="33">
        <v>287</v>
      </c>
      <c r="I32" s="33" t="s">
        <v>446</v>
      </c>
      <c r="J32" s="25">
        <v>259</v>
      </c>
    </row>
    <row r="33" spans="1:10" x14ac:dyDescent="0.25">
      <c r="A33" s="148">
        <v>31</v>
      </c>
      <c r="B33" s="32" t="s">
        <v>422</v>
      </c>
      <c r="C33" s="32" t="s">
        <v>103</v>
      </c>
      <c r="D33" s="33" t="s">
        <v>446</v>
      </c>
      <c r="E33" s="33">
        <v>171</v>
      </c>
      <c r="F33" s="33" t="s">
        <v>445</v>
      </c>
      <c r="G33" s="33" t="s">
        <v>446</v>
      </c>
      <c r="H33" s="33">
        <v>280</v>
      </c>
      <c r="I33" s="33" t="s">
        <v>444</v>
      </c>
      <c r="J33" s="25">
        <v>259</v>
      </c>
    </row>
    <row r="34" spans="1:10" x14ac:dyDescent="0.25">
      <c r="A34" s="148">
        <v>32</v>
      </c>
      <c r="B34" s="32" t="s">
        <v>422</v>
      </c>
      <c r="C34" s="32" t="s">
        <v>103</v>
      </c>
      <c r="D34" s="33" t="s">
        <v>446</v>
      </c>
      <c r="E34" s="33">
        <v>171</v>
      </c>
      <c r="F34" s="33" t="s">
        <v>445</v>
      </c>
      <c r="G34" s="33" t="s">
        <v>446</v>
      </c>
      <c r="H34" s="33">
        <v>280</v>
      </c>
      <c r="I34" s="33" t="s">
        <v>444</v>
      </c>
      <c r="J34" s="25">
        <v>259</v>
      </c>
    </row>
    <row r="35" spans="1:10" x14ac:dyDescent="0.25">
      <c r="A35" s="148">
        <v>33</v>
      </c>
      <c r="B35" s="32" t="s">
        <v>422</v>
      </c>
      <c r="C35" s="32" t="s">
        <v>103</v>
      </c>
      <c r="D35" s="33" t="s">
        <v>446</v>
      </c>
      <c r="E35" s="33">
        <v>171</v>
      </c>
      <c r="F35" s="33" t="s">
        <v>445</v>
      </c>
      <c r="G35" s="33" t="s">
        <v>446</v>
      </c>
      <c r="H35" s="33">
        <v>280</v>
      </c>
      <c r="I35" s="33" t="s">
        <v>444</v>
      </c>
      <c r="J35" s="25">
        <v>259</v>
      </c>
    </row>
    <row r="36" spans="1:10" x14ac:dyDescent="0.25">
      <c r="A36" s="148">
        <v>34</v>
      </c>
      <c r="B36" s="32" t="s">
        <v>422</v>
      </c>
      <c r="C36" s="32" t="s">
        <v>103</v>
      </c>
      <c r="D36" s="33" t="s">
        <v>444</v>
      </c>
      <c r="E36" s="33">
        <v>177</v>
      </c>
      <c r="F36" s="33" t="s">
        <v>445</v>
      </c>
      <c r="G36" s="33" t="s">
        <v>446</v>
      </c>
      <c r="H36" s="33">
        <v>280</v>
      </c>
      <c r="I36" s="33" t="s">
        <v>446</v>
      </c>
      <c r="J36" s="25">
        <v>253</v>
      </c>
    </row>
    <row r="37" spans="1:10" x14ac:dyDescent="0.25">
      <c r="A37" s="148">
        <v>35</v>
      </c>
      <c r="B37" s="32" t="s">
        <v>422</v>
      </c>
      <c r="C37" s="32" t="s">
        <v>103</v>
      </c>
      <c r="D37" s="33" t="s">
        <v>444</v>
      </c>
      <c r="E37" s="33">
        <v>177</v>
      </c>
      <c r="F37" s="33" t="s">
        <v>445</v>
      </c>
      <c r="G37" s="33" t="s">
        <v>446</v>
      </c>
      <c r="H37" s="33">
        <v>280</v>
      </c>
      <c r="I37" s="33" t="s">
        <v>446</v>
      </c>
      <c r="J37" s="25">
        <v>253</v>
      </c>
    </row>
    <row r="38" spans="1:10" x14ac:dyDescent="0.25">
      <c r="A38" s="148">
        <v>36</v>
      </c>
      <c r="B38" s="32" t="s">
        <v>422</v>
      </c>
      <c r="C38" s="32" t="s">
        <v>103</v>
      </c>
      <c r="D38" s="33" t="s">
        <v>444</v>
      </c>
      <c r="E38" s="33">
        <v>177</v>
      </c>
      <c r="F38" s="33" t="s">
        <v>445</v>
      </c>
      <c r="G38" s="33" t="s">
        <v>446</v>
      </c>
      <c r="H38" s="33">
        <v>280</v>
      </c>
      <c r="I38" s="33" t="s">
        <v>446</v>
      </c>
      <c r="J38" s="25">
        <v>253</v>
      </c>
    </row>
    <row r="39" spans="1:10" x14ac:dyDescent="0.25">
      <c r="A39" s="148">
        <v>37</v>
      </c>
      <c r="B39" s="32" t="s">
        <v>422</v>
      </c>
      <c r="C39" s="32" t="s">
        <v>103</v>
      </c>
      <c r="D39" s="33" t="s">
        <v>444</v>
      </c>
      <c r="E39" s="33">
        <v>164</v>
      </c>
      <c r="F39" s="33" t="s">
        <v>445</v>
      </c>
      <c r="G39" s="33" t="s">
        <v>446</v>
      </c>
      <c r="H39" s="33">
        <v>280</v>
      </c>
      <c r="I39" s="33" t="s">
        <v>446</v>
      </c>
      <c r="J39" s="25">
        <v>259</v>
      </c>
    </row>
    <row r="40" spans="1:10" x14ac:dyDescent="0.25">
      <c r="A40" s="148">
        <v>38</v>
      </c>
      <c r="B40" s="32" t="s">
        <v>422</v>
      </c>
      <c r="C40" s="32" t="s">
        <v>103</v>
      </c>
      <c r="D40" s="33" t="s">
        <v>444</v>
      </c>
      <c r="E40" s="33">
        <v>164</v>
      </c>
      <c r="F40" s="33" t="s">
        <v>445</v>
      </c>
      <c r="G40" s="33" t="s">
        <v>446</v>
      </c>
      <c r="H40" s="33">
        <v>280</v>
      </c>
      <c r="I40" s="33" t="s">
        <v>444</v>
      </c>
      <c r="J40" s="25">
        <v>259</v>
      </c>
    </row>
    <row r="41" spans="1:10" x14ac:dyDescent="0.25">
      <c r="A41" s="148">
        <v>39</v>
      </c>
      <c r="B41" s="32" t="s">
        <v>422</v>
      </c>
      <c r="C41" s="32" t="s">
        <v>103</v>
      </c>
      <c r="D41" s="33" t="s">
        <v>444</v>
      </c>
      <c r="E41" s="33">
        <v>171</v>
      </c>
      <c r="F41" s="33" t="s">
        <v>445</v>
      </c>
      <c r="G41" s="33" t="s">
        <v>446</v>
      </c>
      <c r="H41" s="33">
        <v>272</v>
      </c>
      <c r="I41" s="33" t="s">
        <v>444</v>
      </c>
      <c r="J41" s="25">
        <v>251</v>
      </c>
    </row>
    <row r="42" spans="1:10" x14ac:dyDescent="0.25">
      <c r="A42" s="148">
        <v>40</v>
      </c>
      <c r="B42" s="32" t="s">
        <v>422</v>
      </c>
      <c r="C42" s="32" t="s">
        <v>103</v>
      </c>
      <c r="D42" s="33" t="s">
        <v>444</v>
      </c>
      <c r="E42" s="33">
        <v>171</v>
      </c>
      <c r="F42" s="33" t="s">
        <v>445</v>
      </c>
      <c r="G42" s="33" t="s">
        <v>446</v>
      </c>
      <c r="H42" s="33">
        <v>272</v>
      </c>
      <c r="I42" s="33" t="s">
        <v>446</v>
      </c>
      <c r="J42" s="25">
        <v>261</v>
      </c>
    </row>
    <row r="43" spans="1:10" x14ac:dyDescent="0.25">
      <c r="A43" s="148">
        <v>41</v>
      </c>
      <c r="B43" s="32" t="s">
        <v>422</v>
      </c>
      <c r="C43" s="32" t="s">
        <v>103</v>
      </c>
      <c r="D43" s="33" t="s">
        <v>444</v>
      </c>
      <c r="E43" s="33">
        <v>173</v>
      </c>
      <c r="F43" s="33" t="s">
        <v>445</v>
      </c>
      <c r="G43" s="33" t="s">
        <v>446</v>
      </c>
      <c r="H43" s="33">
        <v>272</v>
      </c>
      <c r="I43" s="33" t="s">
        <v>446</v>
      </c>
      <c r="J43" s="25">
        <v>261</v>
      </c>
    </row>
    <row r="44" spans="1:10" x14ac:dyDescent="0.25">
      <c r="A44" s="148">
        <v>42</v>
      </c>
      <c r="B44" s="32" t="s">
        <v>422</v>
      </c>
      <c r="C44" s="32" t="s">
        <v>103</v>
      </c>
      <c r="D44" s="33" t="s">
        <v>444</v>
      </c>
      <c r="E44" s="33">
        <v>173</v>
      </c>
      <c r="F44" s="33" t="s">
        <v>445</v>
      </c>
      <c r="G44" s="33" t="s">
        <v>446</v>
      </c>
      <c r="H44" s="33">
        <v>285</v>
      </c>
      <c r="I44" s="33" t="s">
        <v>446</v>
      </c>
      <c r="J44" s="25">
        <v>257</v>
      </c>
    </row>
    <row r="45" spans="1:10" x14ac:dyDescent="0.25">
      <c r="A45" s="148">
        <v>43</v>
      </c>
      <c r="B45" s="32" t="s">
        <v>422</v>
      </c>
      <c r="C45" s="32" t="s">
        <v>103</v>
      </c>
      <c r="D45" s="33" t="s">
        <v>446</v>
      </c>
      <c r="E45" s="33">
        <v>173</v>
      </c>
      <c r="F45" s="33" t="s">
        <v>445</v>
      </c>
      <c r="G45" s="33" t="s">
        <v>446</v>
      </c>
      <c r="H45" s="33">
        <v>289</v>
      </c>
      <c r="I45" s="33" t="s">
        <v>446</v>
      </c>
      <c r="J45" s="25">
        <v>261</v>
      </c>
    </row>
    <row r="46" spans="1:10" x14ac:dyDescent="0.25">
      <c r="A46" s="148">
        <v>44</v>
      </c>
      <c r="B46" s="32" t="s">
        <v>422</v>
      </c>
      <c r="C46" s="32" t="s">
        <v>103</v>
      </c>
      <c r="D46" s="33" t="s">
        <v>444</v>
      </c>
      <c r="E46" s="33">
        <v>163</v>
      </c>
      <c r="F46" s="33" t="s">
        <v>445</v>
      </c>
      <c r="G46" s="33" t="s">
        <v>446</v>
      </c>
      <c r="H46" s="33">
        <v>287</v>
      </c>
      <c r="I46" s="33" t="s">
        <v>446</v>
      </c>
      <c r="J46" s="25">
        <v>249</v>
      </c>
    </row>
    <row r="47" spans="1:10" x14ac:dyDescent="0.25">
      <c r="A47" s="148">
        <v>45</v>
      </c>
      <c r="B47" s="32" t="s">
        <v>422</v>
      </c>
      <c r="C47" s="32" t="s">
        <v>103</v>
      </c>
      <c r="D47" s="33" t="s">
        <v>446</v>
      </c>
      <c r="E47" s="33">
        <v>169</v>
      </c>
      <c r="F47" s="33" t="s">
        <v>445</v>
      </c>
      <c r="G47" s="33" t="s">
        <v>446</v>
      </c>
      <c r="H47" s="33">
        <v>287</v>
      </c>
      <c r="I47" s="33" t="s">
        <v>446</v>
      </c>
      <c r="J47" s="25">
        <v>261</v>
      </c>
    </row>
    <row r="48" spans="1:10" x14ac:dyDescent="0.25">
      <c r="A48" s="148">
        <v>46</v>
      </c>
      <c r="B48" s="32" t="s">
        <v>422</v>
      </c>
      <c r="C48" s="32" t="s">
        <v>103</v>
      </c>
      <c r="D48" s="33" t="s">
        <v>446</v>
      </c>
      <c r="E48" s="33">
        <v>169</v>
      </c>
      <c r="F48" s="33" t="s">
        <v>445</v>
      </c>
      <c r="G48" s="33" t="s">
        <v>446</v>
      </c>
      <c r="H48" s="33">
        <v>280</v>
      </c>
      <c r="I48" s="33" t="s">
        <v>444</v>
      </c>
      <c r="J48" s="25">
        <v>259</v>
      </c>
    </row>
    <row r="49" spans="1:10" x14ac:dyDescent="0.25">
      <c r="A49" s="148">
        <v>47</v>
      </c>
      <c r="B49" s="32" t="s">
        <v>422</v>
      </c>
      <c r="C49" s="32" t="s">
        <v>103</v>
      </c>
      <c r="D49" s="33" t="s">
        <v>444</v>
      </c>
      <c r="E49" s="33">
        <v>177</v>
      </c>
      <c r="F49" s="33" t="s">
        <v>444</v>
      </c>
      <c r="G49" s="33" t="s">
        <v>446</v>
      </c>
      <c r="H49" s="33">
        <v>285</v>
      </c>
      <c r="I49" s="33" t="s">
        <v>446</v>
      </c>
      <c r="J49" s="25">
        <v>259</v>
      </c>
    </row>
    <row r="50" spans="1:10" x14ac:dyDescent="0.25">
      <c r="A50" s="148">
        <v>48</v>
      </c>
      <c r="B50" s="32" t="s">
        <v>422</v>
      </c>
      <c r="C50" s="32" t="s">
        <v>103</v>
      </c>
      <c r="D50" s="33" t="s">
        <v>444</v>
      </c>
      <c r="E50" s="33">
        <v>177</v>
      </c>
      <c r="F50" s="33" t="s">
        <v>444</v>
      </c>
      <c r="G50" s="33" t="s">
        <v>446</v>
      </c>
      <c r="H50" s="33">
        <v>287</v>
      </c>
      <c r="I50" s="33" t="s">
        <v>444</v>
      </c>
      <c r="J50" s="25">
        <v>253</v>
      </c>
    </row>
    <row r="51" spans="1:10" x14ac:dyDescent="0.25">
      <c r="A51" s="148">
        <v>49</v>
      </c>
      <c r="B51" s="32" t="s">
        <v>422</v>
      </c>
      <c r="C51" s="32" t="s">
        <v>103</v>
      </c>
      <c r="D51" s="33" t="s">
        <v>444</v>
      </c>
      <c r="E51" s="33">
        <v>173</v>
      </c>
      <c r="F51" s="33" t="s">
        <v>444</v>
      </c>
      <c r="G51" s="33" t="s">
        <v>446</v>
      </c>
      <c r="H51" s="33">
        <v>280</v>
      </c>
      <c r="I51" s="33" t="s">
        <v>444</v>
      </c>
      <c r="J51" s="25">
        <v>259</v>
      </c>
    </row>
    <row r="52" spans="1:10" x14ac:dyDescent="0.25">
      <c r="A52" s="148">
        <v>50</v>
      </c>
      <c r="B52" s="32" t="s">
        <v>422</v>
      </c>
      <c r="C52" s="32" t="s">
        <v>103</v>
      </c>
      <c r="D52" s="33" t="s">
        <v>446</v>
      </c>
      <c r="E52" s="33">
        <v>173</v>
      </c>
      <c r="F52" s="33" t="s">
        <v>444</v>
      </c>
      <c r="G52" s="33" t="s">
        <v>446</v>
      </c>
      <c r="H52" s="33">
        <v>287</v>
      </c>
      <c r="I52" s="33" t="s">
        <v>446</v>
      </c>
      <c r="J52" s="25">
        <v>261</v>
      </c>
    </row>
    <row r="53" spans="1:10" x14ac:dyDescent="0.25">
      <c r="A53" s="148">
        <v>51</v>
      </c>
      <c r="B53" s="32" t="s">
        <v>422</v>
      </c>
      <c r="C53" s="32" t="s">
        <v>103</v>
      </c>
      <c r="D53" s="33" t="s">
        <v>446</v>
      </c>
      <c r="E53" s="33">
        <v>171</v>
      </c>
      <c r="F53" s="33" t="s">
        <v>444</v>
      </c>
      <c r="G53" s="33" t="s">
        <v>450</v>
      </c>
      <c r="H53" s="33">
        <v>280</v>
      </c>
      <c r="I53" s="33" t="s">
        <v>446</v>
      </c>
      <c r="J53" s="25">
        <v>259</v>
      </c>
    </row>
    <row r="54" spans="1:10" ht="15.75" thickBot="1" x14ac:dyDescent="0.3">
      <c r="A54" s="149">
        <v>52</v>
      </c>
      <c r="B54" s="34" t="s">
        <v>422</v>
      </c>
      <c r="C54" s="34" t="s">
        <v>103</v>
      </c>
      <c r="D54" s="35" t="s">
        <v>444</v>
      </c>
      <c r="E54" s="35">
        <v>171</v>
      </c>
      <c r="F54" s="35" t="s">
        <v>444</v>
      </c>
      <c r="G54" s="35" t="s">
        <v>450</v>
      </c>
      <c r="H54" s="35">
        <v>280</v>
      </c>
      <c r="I54" s="35" t="s">
        <v>444</v>
      </c>
      <c r="J54" s="36">
        <v>259</v>
      </c>
    </row>
    <row r="55" spans="1:10" x14ac:dyDescent="0.25">
      <c r="A55" s="148">
        <v>53</v>
      </c>
      <c r="B55" s="32" t="s">
        <v>421</v>
      </c>
      <c r="C55" s="32" t="s">
        <v>129</v>
      </c>
      <c r="D55" s="33" t="s">
        <v>446</v>
      </c>
      <c r="E55" s="33">
        <v>169</v>
      </c>
      <c r="F55" s="33" t="s">
        <v>445</v>
      </c>
      <c r="G55" s="33" t="s">
        <v>450</v>
      </c>
      <c r="H55" s="33">
        <v>277</v>
      </c>
      <c r="I55" s="33" t="s">
        <v>446</v>
      </c>
      <c r="J55" s="25">
        <v>259</v>
      </c>
    </row>
    <row r="56" spans="1:10" x14ac:dyDescent="0.25">
      <c r="A56" s="148">
        <v>54</v>
      </c>
      <c r="B56" s="32" t="s">
        <v>421</v>
      </c>
      <c r="C56" s="32" t="s">
        <v>129</v>
      </c>
      <c r="D56" s="33" t="s">
        <v>446</v>
      </c>
      <c r="E56" s="33">
        <v>169</v>
      </c>
      <c r="F56" s="33" t="s">
        <v>445</v>
      </c>
      <c r="G56" s="33" t="s">
        <v>450</v>
      </c>
      <c r="H56" s="33">
        <v>277</v>
      </c>
      <c r="I56" s="33" t="s">
        <v>446</v>
      </c>
      <c r="J56" s="25">
        <v>259</v>
      </c>
    </row>
    <row r="57" spans="1:10" x14ac:dyDescent="0.25">
      <c r="A57" s="148">
        <v>55</v>
      </c>
      <c r="B57" s="32" t="s">
        <v>421</v>
      </c>
      <c r="C57" s="32" t="s">
        <v>129</v>
      </c>
      <c r="D57" s="33" t="s">
        <v>446</v>
      </c>
      <c r="E57" s="33">
        <v>169</v>
      </c>
      <c r="F57" s="33" t="s">
        <v>445</v>
      </c>
      <c r="G57" s="33" t="s">
        <v>450</v>
      </c>
      <c r="H57" s="33">
        <v>277</v>
      </c>
      <c r="I57" s="33" t="s">
        <v>446</v>
      </c>
      <c r="J57" s="25">
        <v>259</v>
      </c>
    </row>
    <row r="58" spans="1:10" x14ac:dyDescent="0.25">
      <c r="A58" s="148">
        <v>56</v>
      </c>
      <c r="B58" s="32" t="s">
        <v>421</v>
      </c>
      <c r="C58" s="32" t="s">
        <v>129</v>
      </c>
      <c r="D58" s="33" t="s">
        <v>446</v>
      </c>
      <c r="E58" s="33">
        <v>168</v>
      </c>
      <c r="F58" s="33" t="s">
        <v>444</v>
      </c>
      <c r="G58" s="33" t="s">
        <v>446</v>
      </c>
      <c r="H58" s="33">
        <v>287</v>
      </c>
      <c r="I58" s="33" t="s">
        <v>446</v>
      </c>
      <c r="J58" s="25">
        <v>259</v>
      </c>
    </row>
    <row r="59" spans="1:10" ht="15.75" thickBot="1" x14ac:dyDescent="0.3">
      <c r="A59" s="148">
        <v>57</v>
      </c>
      <c r="B59" s="32" t="s">
        <v>421</v>
      </c>
      <c r="C59" s="32" t="s">
        <v>129</v>
      </c>
      <c r="D59" s="33" t="s">
        <v>444</v>
      </c>
      <c r="E59" s="33">
        <v>165</v>
      </c>
      <c r="F59" s="33" t="s">
        <v>444</v>
      </c>
      <c r="G59" s="33" t="s">
        <v>446</v>
      </c>
      <c r="H59" s="33">
        <v>287</v>
      </c>
      <c r="I59" s="33" t="s">
        <v>446</v>
      </c>
      <c r="J59" s="25">
        <v>259</v>
      </c>
    </row>
    <row r="60" spans="1:10" x14ac:dyDescent="0.25">
      <c r="A60" s="147">
        <v>58</v>
      </c>
      <c r="B60" s="31" t="s">
        <v>425</v>
      </c>
      <c r="C60" s="31" t="s">
        <v>442</v>
      </c>
      <c r="D60" s="13" t="s">
        <v>444</v>
      </c>
      <c r="E60" s="13">
        <v>163</v>
      </c>
      <c r="F60" s="13" t="s">
        <v>445</v>
      </c>
      <c r="G60" s="13" t="s">
        <v>450</v>
      </c>
      <c r="H60" s="13">
        <v>278</v>
      </c>
      <c r="I60" s="13" t="s">
        <v>446</v>
      </c>
      <c r="J60" s="26">
        <v>255</v>
      </c>
    </row>
    <row r="61" spans="1:10" x14ac:dyDescent="0.25">
      <c r="A61" s="148">
        <v>59</v>
      </c>
      <c r="B61" s="32" t="s">
        <v>425</v>
      </c>
      <c r="C61" s="32" t="s">
        <v>442</v>
      </c>
      <c r="D61" s="33" t="s">
        <v>446</v>
      </c>
      <c r="E61" s="33">
        <v>163</v>
      </c>
      <c r="F61" s="33" t="s">
        <v>445</v>
      </c>
      <c r="G61" s="33" t="s">
        <v>450</v>
      </c>
      <c r="H61" s="33">
        <v>278</v>
      </c>
      <c r="I61" s="33" t="s">
        <v>446</v>
      </c>
      <c r="J61" s="25">
        <v>255</v>
      </c>
    </row>
    <row r="62" spans="1:10" x14ac:dyDescent="0.25">
      <c r="A62" s="148">
        <v>60</v>
      </c>
      <c r="B62" s="32" t="s">
        <v>425</v>
      </c>
      <c r="C62" s="32" t="s">
        <v>442</v>
      </c>
      <c r="D62" s="33" t="s">
        <v>446</v>
      </c>
      <c r="E62" s="33">
        <v>163</v>
      </c>
      <c r="F62" s="33" t="s">
        <v>445</v>
      </c>
      <c r="G62" s="33" t="s">
        <v>450</v>
      </c>
      <c r="H62" s="33">
        <v>278</v>
      </c>
      <c r="I62" s="33" t="s">
        <v>446</v>
      </c>
      <c r="J62" s="25">
        <v>255</v>
      </c>
    </row>
    <row r="63" spans="1:10" x14ac:dyDescent="0.25">
      <c r="A63" s="148">
        <v>61</v>
      </c>
      <c r="B63" s="32" t="s">
        <v>425</v>
      </c>
      <c r="C63" s="32" t="s">
        <v>442</v>
      </c>
      <c r="D63" s="33" t="s">
        <v>446</v>
      </c>
      <c r="E63" s="33">
        <v>163</v>
      </c>
      <c r="F63" s="33" t="s">
        <v>445</v>
      </c>
      <c r="G63" s="33" t="s">
        <v>450</v>
      </c>
      <c r="H63" s="33">
        <v>278</v>
      </c>
      <c r="I63" s="33" t="s">
        <v>444</v>
      </c>
      <c r="J63" s="25">
        <v>253</v>
      </c>
    </row>
    <row r="64" spans="1:10" x14ac:dyDescent="0.25">
      <c r="A64" s="148">
        <v>62</v>
      </c>
      <c r="B64" s="32" t="s">
        <v>425</v>
      </c>
      <c r="C64" s="32" t="s">
        <v>442</v>
      </c>
      <c r="D64" s="33" t="s">
        <v>444</v>
      </c>
      <c r="E64" s="33">
        <v>176</v>
      </c>
      <c r="F64" s="33" t="s">
        <v>445</v>
      </c>
      <c r="G64" s="33" t="s">
        <v>450</v>
      </c>
      <c r="H64" s="33">
        <v>278</v>
      </c>
      <c r="I64" s="33" t="s">
        <v>444</v>
      </c>
      <c r="J64" s="25">
        <v>253</v>
      </c>
    </row>
    <row r="65" spans="1:10" ht="15.75" thickBot="1" x14ac:dyDescent="0.3">
      <c r="A65" s="149">
        <v>63</v>
      </c>
      <c r="B65" s="34" t="s">
        <v>425</v>
      </c>
      <c r="C65" s="34" t="s">
        <v>442</v>
      </c>
      <c r="D65" s="35" t="s">
        <v>444</v>
      </c>
      <c r="E65" s="35">
        <v>170</v>
      </c>
      <c r="F65" s="35" t="s">
        <v>445</v>
      </c>
      <c r="G65" s="35" t="s">
        <v>446</v>
      </c>
      <c r="H65" s="35">
        <v>272</v>
      </c>
      <c r="I65" s="35" t="s">
        <v>444</v>
      </c>
      <c r="J65" s="36">
        <v>257</v>
      </c>
    </row>
    <row r="66" spans="1:10" x14ac:dyDescent="0.25">
      <c r="A66" s="148">
        <v>64</v>
      </c>
      <c r="B66" s="32" t="s">
        <v>414</v>
      </c>
      <c r="C66" s="32" t="s">
        <v>144</v>
      </c>
      <c r="D66" s="33" t="s">
        <v>446</v>
      </c>
      <c r="E66" s="33">
        <v>171</v>
      </c>
      <c r="F66" s="33" t="s">
        <v>445</v>
      </c>
      <c r="G66" s="33" t="s">
        <v>446</v>
      </c>
      <c r="H66" s="33">
        <v>280</v>
      </c>
      <c r="I66" s="33" t="s">
        <v>446</v>
      </c>
      <c r="J66" s="25">
        <v>261</v>
      </c>
    </row>
    <row r="67" spans="1:10" x14ac:dyDescent="0.25">
      <c r="A67" s="148">
        <v>65</v>
      </c>
      <c r="B67" s="32" t="s">
        <v>414</v>
      </c>
      <c r="C67" s="32" t="s">
        <v>144</v>
      </c>
      <c r="D67" s="33" t="s">
        <v>446</v>
      </c>
      <c r="E67" s="33">
        <v>171</v>
      </c>
      <c r="F67" s="33" t="s">
        <v>445</v>
      </c>
      <c r="G67" s="33" t="s">
        <v>446</v>
      </c>
      <c r="H67" s="33">
        <v>280</v>
      </c>
      <c r="I67" s="33" t="s">
        <v>446</v>
      </c>
      <c r="J67" s="25">
        <v>261</v>
      </c>
    </row>
    <row r="68" spans="1:10" x14ac:dyDescent="0.25">
      <c r="A68" s="148">
        <v>66</v>
      </c>
      <c r="B68" s="32" t="s">
        <v>414</v>
      </c>
      <c r="C68" s="32" t="s">
        <v>144</v>
      </c>
      <c r="D68" s="33" t="s">
        <v>444</v>
      </c>
      <c r="E68" s="33">
        <v>171</v>
      </c>
      <c r="F68" s="33" t="s">
        <v>445</v>
      </c>
      <c r="G68" s="33" t="s">
        <v>446</v>
      </c>
      <c r="H68" s="33">
        <v>280</v>
      </c>
      <c r="I68" s="33" t="s">
        <v>446</v>
      </c>
      <c r="J68" s="25">
        <v>261</v>
      </c>
    </row>
    <row r="69" spans="1:10" x14ac:dyDescent="0.25">
      <c r="A69" s="148">
        <v>67</v>
      </c>
      <c r="B69" s="32" t="s">
        <v>414</v>
      </c>
      <c r="C69" s="32" t="s">
        <v>144</v>
      </c>
      <c r="D69" s="33" t="s">
        <v>444</v>
      </c>
      <c r="E69" s="33">
        <v>171</v>
      </c>
      <c r="F69" s="33" t="s">
        <v>445</v>
      </c>
      <c r="G69" s="33" t="s">
        <v>446</v>
      </c>
      <c r="H69" s="33">
        <v>280</v>
      </c>
      <c r="I69" s="33" t="s">
        <v>446</v>
      </c>
      <c r="J69" s="25">
        <v>261</v>
      </c>
    </row>
    <row r="70" spans="1:10" x14ac:dyDescent="0.25">
      <c r="A70" s="148">
        <v>68</v>
      </c>
      <c r="B70" s="32" t="s">
        <v>414</v>
      </c>
      <c r="C70" s="32" t="s">
        <v>144</v>
      </c>
      <c r="D70" s="33" t="s">
        <v>444</v>
      </c>
      <c r="E70" s="33">
        <v>171</v>
      </c>
      <c r="F70" s="33" t="s">
        <v>445</v>
      </c>
      <c r="G70" s="33" t="s">
        <v>446</v>
      </c>
      <c r="H70" s="33">
        <v>280</v>
      </c>
      <c r="I70" s="33" t="s">
        <v>446</v>
      </c>
      <c r="J70" s="25">
        <v>261</v>
      </c>
    </row>
    <row r="71" spans="1:10" x14ac:dyDescent="0.25">
      <c r="A71" s="148">
        <v>69</v>
      </c>
      <c r="B71" s="32" t="s">
        <v>414</v>
      </c>
      <c r="C71" s="32" t="s">
        <v>144</v>
      </c>
      <c r="D71" s="33" t="s">
        <v>444</v>
      </c>
      <c r="E71" s="33">
        <v>171</v>
      </c>
      <c r="F71" s="33" t="s">
        <v>445</v>
      </c>
      <c r="G71" s="33" t="s">
        <v>446</v>
      </c>
      <c r="H71" s="33">
        <v>280</v>
      </c>
      <c r="I71" s="33" t="s">
        <v>446</v>
      </c>
      <c r="J71" s="25">
        <v>261</v>
      </c>
    </row>
    <row r="72" spans="1:10" x14ac:dyDescent="0.25">
      <c r="A72" s="148">
        <v>70</v>
      </c>
      <c r="B72" s="32" t="s">
        <v>414</v>
      </c>
      <c r="C72" s="32" t="s">
        <v>144</v>
      </c>
      <c r="D72" s="33" t="s">
        <v>444</v>
      </c>
      <c r="E72" s="33">
        <v>171</v>
      </c>
      <c r="F72" s="33" t="s">
        <v>445</v>
      </c>
      <c r="G72" s="33" t="s">
        <v>446</v>
      </c>
      <c r="H72" s="33">
        <v>280</v>
      </c>
      <c r="I72" s="33" t="s">
        <v>446</v>
      </c>
      <c r="J72" s="25">
        <v>261</v>
      </c>
    </row>
    <row r="73" spans="1:10" x14ac:dyDescent="0.25">
      <c r="A73" s="148">
        <v>71</v>
      </c>
      <c r="B73" s="32" t="s">
        <v>414</v>
      </c>
      <c r="C73" s="32" t="s">
        <v>144</v>
      </c>
      <c r="D73" s="33" t="s">
        <v>444</v>
      </c>
      <c r="E73" s="33">
        <v>171</v>
      </c>
      <c r="F73" s="33" t="s">
        <v>445</v>
      </c>
      <c r="G73" s="33" t="s">
        <v>446</v>
      </c>
      <c r="H73" s="33">
        <v>280</v>
      </c>
      <c r="I73" s="33" t="s">
        <v>446</v>
      </c>
      <c r="J73" s="25">
        <v>261</v>
      </c>
    </row>
    <row r="74" spans="1:10" x14ac:dyDescent="0.25">
      <c r="A74" s="148">
        <v>72</v>
      </c>
      <c r="B74" s="32" t="s">
        <v>414</v>
      </c>
      <c r="C74" s="32" t="s">
        <v>144</v>
      </c>
      <c r="D74" s="33" t="s">
        <v>444</v>
      </c>
      <c r="E74" s="33">
        <v>171</v>
      </c>
      <c r="F74" s="33" t="s">
        <v>445</v>
      </c>
      <c r="G74" s="33" t="s">
        <v>446</v>
      </c>
      <c r="H74" s="33">
        <v>280</v>
      </c>
      <c r="I74" s="33" t="s">
        <v>446</v>
      </c>
      <c r="J74" s="25">
        <v>261</v>
      </c>
    </row>
    <row r="75" spans="1:10" x14ac:dyDescent="0.25">
      <c r="A75" s="148">
        <v>73</v>
      </c>
      <c r="B75" s="32" t="s">
        <v>414</v>
      </c>
      <c r="C75" s="32" t="s">
        <v>144</v>
      </c>
      <c r="D75" s="33" t="s">
        <v>444</v>
      </c>
      <c r="E75" s="33">
        <v>171</v>
      </c>
      <c r="F75" s="33" t="s">
        <v>445</v>
      </c>
      <c r="G75" s="33" t="s">
        <v>446</v>
      </c>
      <c r="H75" s="33">
        <v>280</v>
      </c>
      <c r="I75" s="33" t="s">
        <v>446</v>
      </c>
      <c r="J75" s="25">
        <v>261</v>
      </c>
    </row>
    <row r="76" spans="1:10" x14ac:dyDescent="0.25">
      <c r="A76" s="148">
        <v>74</v>
      </c>
      <c r="B76" s="32" t="s">
        <v>414</v>
      </c>
      <c r="C76" s="32" t="s">
        <v>144</v>
      </c>
      <c r="D76" s="33" t="s">
        <v>444</v>
      </c>
      <c r="E76" s="33">
        <v>171</v>
      </c>
      <c r="F76" s="33" t="s">
        <v>445</v>
      </c>
      <c r="G76" s="33" t="s">
        <v>446</v>
      </c>
      <c r="H76" s="33">
        <v>280</v>
      </c>
      <c r="I76" s="33" t="s">
        <v>446</v>
      </c>
      <c r="J76" s="25">
        <v>261</v>
      </c>
    </row>
    <row r="77" spans="1:10" x14ac:dyDescent="0.25">
      <c r="A77" s="148">
        <v>75</v>
      </c>
      <c r="B77" s="32" t="s">
        <v>414</v>
      </c>
      <c r="C77" s="32" t="s">
        <v>144</v>
      </c>
      <c r="D77" s="33" t="s">
        <v>444</v>
      </c>
      <c r="E77" s="33">
        <v>171</v>
      </c>
      <c r="F77" s="33" t="s">
        <v>445</v>
      </c>
      <c r="G77" s="33" t="s">
        <v>446</v>
      </c>
      <c r="H77" s="33">
        <v>280</v>
      </c>
      <c r="I77" s="33" t="s">
        <v>446</v>
      </c>
      <c r="J77" s="25">
        <v>261</v>
      </c>
    </row>
    <row r="78" spans="1:10" x14ac:dyDescent="0.25">
      <c r="A78" s="148">
        <v>76</v>
      </c>
      <c r="B78" s="32" t="s">
        <v>414</v>
      </c>
      <c r="C78" s="32" t="s">
        <v>144</v>
      </c>
      <c r="D78" s="33" t="s">
        <v>444</v>
      </c>
      <c r="E78" s="33">
        <v>171</v>
      </c>
      <c r="F78" s="33" t="s">
        <v>445</v>
      </c>
      <c r="G78" s="33" t="s">
        <v>446</v>
      </c>
      <c r="H78" s="33">
        <v>280</v>
      </c>
      <c r="I78" s="33" t="s">
        <v>446</v>
      </c>
      <c r="J78" s="25">
        <v>261</v>
      </c>
    </row>
    <row r="79" spans="1:10" x14ac:dyDescent="0.25">
      <c r="A79" s="148">
        <v>77</v>
      </c>
      <c r="B79" s="32" t="s">
        <v>414</v>
      </c>
      <c r="C79" s="32" t="s">
        <v>144</v>
      </c>
      <c r="D79" s="33" t="s">
        <v>444</v>
      </c>
      <c r="E79" s="33">
        <v>171</v>
      </c>
      <c r="F79" s="33" t="s">
        <v>445</v>
      </c>
      <c r="G79" s="33" t="s">
        <v>446</v>
      </c>
      <c r="H79" s="33">
        <v>280</v>
      </c>
      <c r="I79" s="33" t="s">
        <v>446</v>
      </c>
      <c r="J79" s="25">
        <v>261</v>
      </c>
    </row>
    <row r="80" spans="1:10" x14ac:dyDescent="0.25">
      <c r="A80" s="148">
        <v>78</v>
      </c>
      <c r="B80" s="32" t="s">
        <v>414</v>
      </c>
      <c r="C80" s="32" t="s">
        <v>144</v>
      </c>
      <c r="D80" s="33" t="s">
        <v>444</v>
      </c>
      <c r="E80" s="33">
        <v>171</v>
      </c>
      <c r="F80" s="33" t="s">
        <v>445</v>
      </c>
      <c r="G80" s="33" t="s">
        <v>446</v>
      </c>
      <c r="H80" s="33">
        <v>280</v>
      </c>
      <c r="I80" s="33" t="s">
        <v>446</v>
      </c>
      <c r="J80" s="25">
        <v>261</v>
      </c>
    </row>
    <row r="81" spans="1:10" x14ac:dyDescent="0.25">
      <c r="A81" s="148">
        <v>79</v>
      </c>
      <c r="B81" s="32" t="s">
        <v>414</v>
      </c>
      <c r="C81" s="32" t="s">
        <v>144</v>
      </c>
      <c r="D81" s="33" t="s">
        <v>444</v>
      </c>
      <c r="E81" s="33">
        <v>171</v>
      </c>
      <c r="F81" s="33" t="s">
        <v>445</v>
      </c>
      <c r="G81" s="33" t="s">
        <v>446</v>
      </c>
      <c r="H81" s="33">
        <v>280</v>
      </c>
      <c r="I81" s="33" t="s">
        <v>446</v>
      </c>
      <c r="J81" s="25">
        <v>261</v>
      </c>
    </row>
    <row r="82" spans="1:10" x14ac:dyDescent="0.25">
      <c r="A82" s="148">
        <v>80</v>
      </c>
      <c r="B82" s="32" t="s">
        <v>414</v>
      </c>
      <c r="C82" s="32" t="s">
        <v>144</v>
      </c>
      <c r="D82" s="33" t="s">
        <v>444</v>
      </c>
      <c r="E82" s="33">
        <v>171</v>
      </c>
      <c r="F82" s="33" t="s">
        <v>445</v>
      </c>
      <c r="G82" s="33" t="s">
        <v>446</v>
      </c>
      <c r="H82" s="33">
        <v>280</v>
      </c>
      <c r="I82" s="33" t="s">
        <v>446</v>
      </c>
      <c r="J82" s="25">
        <v>261</v>
      </c>
    </row>
    <row r="83" spans="1:10" x14ac:dyDescent="0.25">
      <c r="A83" s="148">
        <v>81</v>
      </c>
      <c r="B83" s="32" t="s">
        <v>414</v>
      </c>
      <c r="C83" s="32" t="s">
        <v>144</v>
      </c>
      <c r="D83" s="33" t="s">
        <v>444</v>
      </c>
      <c r="E83" s="33">
        <v>171</v>
      </c>
      <c r="F83" s="33" t="s">
        <v>445</v>
      </c>
      <c r="G83" s="33" t="s">
        <v>446</v>
      </c>
      <c r="H83" s="33">
        <v>282</v>
      </c>
      <c r="I83" s="33" t="s">
        <v>444</v>
      </c>
      <c r="J83" s="25">
        <v>253</v>
      </c>
    </row>
    <row r="84" spans="1:10" x14ac:dyDescent="0.25">
      <c r="A84" s="148">
        <v>82</v>
      </c>
      <c r="B84" s="32" t="s">
        <v>414</v>
      </c>
      <c r="C84" s="32" t="s">
        <v>144</v>
      </c>
      <c r="D84" s="33" t="s">
        <v>444</v>
      </c>
      <c r="E84" s="33">
        <v>171</v>
      </c>
      <c r="F84" s="33" t="s">
        <v>445</v>
      </c>
      <c r="G84" s="33" t="s">
        <v>446</v>
      </c>
      <c r="H84" s="33">
        <v>282</v>
      </c>
      <c r="I84" s="33" t="s">
        <v>444</v>
      </c>
      <c r="J84" s="25">
        <v>253</v>
      </c>
    </row>
    <row r="85" spans="1:10" ht="15.75" thickBot="1" x14ac:dyDescent="0.3">
      <c r="A85" s="148">
        <v>83</v>
      </c>
      <c r="B85" s="32" t="s">
        <v>414</v>
      </c>
      <c r="C85" s="32" t="s">
        <v>144</v>
      </c>
      <c r="D85" s="33" t="s">
        <v>446</v>
      </c>
      <c r="E85" s="33">
        <v>163</v>
      </c>
      <c r="F85" s="33" t="s">
        <v>444</v>
      </c>
      <c r="G85" s="33" t="s">
        <v>446</v>
      </c>
      <c r="H85" s="33">
        <v>277</v>
      </c>
      <c r="I85" s="33" t="s">
        <v>446</v>
      </c>
      <c r="J85" s="25">
        <v>253</v>
      </c>
    </row>
    <row r="86" spans="1:10" x14ac:dyDescent="0.25">
      <c r="A86" s="147">
        <v>84</v>
      </c>
      <c r="B86" s="31" t="s">
        <v>480</v>
      </c>
      <c r="C86" s="31" t="s">
        <v>158</v>
      </c>
      <c r="D86" s="13" t="s">
        <v>444</v>
      </c>
      <c r="E86" s="13">
        <v>175</v>
      </c>
      <c r="F86" s="13" t="s">
        <v>444</v>
      </c>
      <c r="G86" s="13" t="s">
        <v>446</v>
      </c>
      <c r="H86" s="13">
        <v>272</v>
      </c>
      <c r="I86" s="13" t="s">
        <v>446</v>
      </c>
      <c r="J86" s="26">
        <v>259</v>
      </c>
    </row>
    <row r="87" spans="1:10" x14ac:dyDescent="0.25">
      <c r="A87" s="148">
        <v>85</v>
      </c>
      <c r="B87" s="32" t="s">
        <v>480</v>
      </c>
      <c r="C87" s="32" t="s">
        <v>158</v>
      </c>
      <c r="D87" s="33" t="s">
        <v>444</v>
      </c>
      <c r="E87" s="33">
        <v>175</v>
      </c>
      <c r="F87" s="33" t="s">
        <v>444</v>
      </c>
      <c r="G87" s="33" t="s">
        <v>446</v>
      </c>
      <c r="H87" s="33">
        <v>272</v>
      </c>
      <c r="I87" s="33" t="s">
        <v>446</v>
      </c>
      <c r="J87" s="25">
        <v>259</v>
      </c>
    </row>
    <row r="88" spans="1:10" x14ac:dyDescent="0.25">
      <c r="A88" s="148">
        <v>86</v>
      </c>
      <c r="B88" s="32" t="s">
        <v>480</v>
      </c>
      <c r="C88" s="32" t="s">
        <v>158</v>
      </c>
      <c r="D88" s="33" t="s">
        <v>444</v>
      </c>
      <c r="E88" s="33">
        <v>175</v>
      </c>
      <c r="F88" s="33" t="s">
        <v>444</v>
      </c>
      <c r="G88" s="33" t="s">
        <v>446</v>
      </c>
      <c r="H88" s="33">
        <v>272</v>
      </c>
      <c r="I88" s="33" t="s">
        <v>446</v>
      </c>
      <c r="J88" s="25">
        <v>259</v>
      </c>
    </row>
    <row r="89" spans="1:10" x14ac:dyDescent="0.25">
      <c r="A89" s="148">
        <v>87</v>
      </c>
      <c r="B89" s="32" t="s">
        <v>480</v>
      </c>
      <c r="C89" s="32" t="s">
        <v>158</v>
      </c>
      <c r="D89" s="33" t="s">
        <v>444</v>
      </c>
      <c r="E89" s="33">
        <v>175</v>
      </c>
      <c r="F89" s="33" t="s">
        <v>444</v>
      </c>
      <c r="G89" s="33" t="s">
        <v>446</v>
      </c>
      <c r="H89" s="33">
        <v>272</v>
      </c>
      <c r="I89" s="33" t="s">
        <v>446</v>
      </c>
      <c r="J89" s="25">
        <v>259</v>
      </c>
    </row>
    <row r="90" spans="1:10" x14ac:dyDescent="0.25">
      <c r="A90" s="148">
        <v>88</v>
      </c>
      <c r="B90" s="32" t="s">
        <v>480</v>
      </c>
      <c r="C90" s="32" t="s">
        <v>158</v>
      </c>
      <c r="D90" s="33" t="s">
        <v>444</v>
      </c>
      <c r="E90" s="33">
        <v>175</v>
      </c>
      <c r="F90" s="33" t="s">
        <v>444</v>
      </c>
      <c r="G90" s="33" t="s">
        <v>446</v>
      </c>
      <c r="H90" s="33">
        <v>272</v>
      </c>
      <c r="I90" s="33" t="s">
        <v>446</v>
      </c>
      <c r="J90" s="25">
        <v>259</v>
      </c>
    </row>
    <row r="91" spans="1:10" x14ac:dyDescent="0.25">
      <c r="A91" s="148">
        <v>89</v>
      </c>
      <c r="B91" s="32" t="s">
        <v>480</v>
      </c>
      <c r="C91" s="32" t="s">
        <v>158</v>
      </c>
      <c r="D91" s="33" t="s">
        <v>444</v>
      </c>
      <c r="E91" s="33">
        <v>175</v>
      </c>
      <c r="F91" s="33" t="s">
        <v>444</v>
      </c>
      <c r="G91" s="33" t="s">
        <v>446</v>
      </c>
      <c r="H91" s="33">
        <v>272</v>
      </c>
      <c r="I91" s="33" t="s">
        <v>446</v>
      </c>
      <c r="J91" s="25">
        <v>261</v>
      </c>
    </row>
    <row r="92" spans="1:10" x14ac:dyDescent="0.25">
      <c r="A92" s="148">
        <v>90</v>
      </c>
      <c r="B92" s="32" t="s">
        <v>480</v>
      </c>
      <c r="C92" s="32" t="s">
        <v>158</v>
      </c>
      <c r="D92" s="33" t="s">
        <v>446</v>
      </c>
      <c r="E92" s="33">
        <v>171</v>
      </c>
      <c r="F92" s="33" t="s">
        <v>444</v>
      </c>
      <c r="G92" s="33" t="s">
        <v>446</v>
      </c>
      <c r="H92" s="33">
        <v>272</v>
      </c>
      <c r="I92" s="33" t="s">
        <v>446</v>
      </c>
      <c r="J92" s="25">
        <v>259</v>
      </c>
    </row>
    <row r="93" spans="1:10" x14ac:dyDescent="0.25">
      <c r="A93" s="148">
        <v>91</v>
      </c>
      <c r="B93" s="32" t="s">
        <v>480</v>
      </c>
      <c r="C93" s="32" t="s">
        <v>158</v>
      </c>
      <c r="D93" s="33" t="s">
        <v>446</v>
      </c>
      <c r="E93" s="33">
        <v>166</v>
      </c>
      <c r="F93" s="33" t="s">
        <v>444</v>
      </c>
      <c r="G93" s="33" t="s">
        <v>446</v>
      </c>
      <c r="H93" s="33">
        <v>280</v>
      </c>
      <c r="I93" s="33" t="s">
        <v>446</v>
      </c>
      <c r="J93" s="25">
        <v>261</v>
      </c>
    </row>
    <row r="94" spans="1:10" x14ac:dyDescent="0.25">
      <c r="A94" s="148">
        <v>92</v>
      </c>
      <c r="B94" s="32" t="s">
        <v>480</v>
      </c>
      <c r="C94" s="32" t="s">
        <v>158</v>
      </c>
      <c r="D94" s="33" t="s">
        <v>444</v>
      </c>
      <c r="E94" s="33">
        <v>166</v>
      </c>
      <c r="F94" s="33" t="s">
        <v>444</v>
      </c>
      <c r="G94" s="33" t="s">
        <v>446</v>
      </c>
      <c r="H94" s="33">
        <v>284</v>
      </c>
      <c r="I94" s="33" t="s">
        <v>444</v>
      </c>
      <c r="J94" s="25">
        <v>259</v>
      </c>
    </row>
    <row r="95" spans="1:10" x14ac:dyDescent="0.25">
      <c r="A95" s="148">
        <v>93</v>
      </c>
      <c r="B95" s="32" t="s">
        <v>480</v>
      </c>
      <c r="C95" s="32" t="s">
        <v>158</v>
      </c>
      <c r="D95" s="33" t="s">
        <v>444</v>
      </c>
      <c r="E95" s="33">
        <v>166</v>
      </c>
      <c r="F95" s="33" t="s">
        <v>444</v>
      </c>
      <c r="G95" s="33" t="s">
        <v>446</v>
      </c>
      <c r="H95" s="33">
        <v>286</v>
      </c>
      <c r="I95" s="33" t="s">
        <v>444</v>
      </c>
      <c r="J95" s="25">
        <v>253</v>
      </c>
    </row>
    <row r="96" spans="1:10" x14ac:dyDescent="0.25">
      <c r="A96" s="148">
        <v>94</v>
      </c>
      <c r="B96" s="32" t="s">
        <v>480</v>
      </c>
      <c r="C96" s="32" t="s">
        <v>158</v>
      </c>
      <c r="D96" s="33" t="s">
        <v>446</v>
      </c>
      <c r="E96" s="33">
        <v>168</v>
      </c>
      <c r="F96" s="33" t="s">
        <v>444</v>
      </c>
      <c r="G96" s="33" t="s">
        <v>446</v>
      </c>
      <c r="H96" s="33">
        <v>287</v>
      </c>
      <c r="I96" s="33" t="s">
        <v>444</v>
      </c>
      <c r="J96" s="25">
        <v>253</v>
      </c>
    </row>
    <row r="97" spans="1:10" x14ac:dyDescent="0.25">
      <c r="A97" s="148">
        <v>95</v>
      </c>
      <c r="B97" s="32" t="s">
        <v>480</v>
      </c>
      <c r="C97" s="32" t="s">
        <v>158</v>
      </c>
      <c r="D97" s="33" t="s">
        <v>444</v>
      </c>
      <c r="E97" s="33">
        <v>169</v>
      </c>
      <c r="F97" s="33" t="s">
        <v>445</v>
      </c>
      <c r="G97" s="33" t="s">
        <v>446</v>
      </c>
      <c r="H97" s="33">
        <v>287</v>
      </c>
      <c r="I97" s="33" t="s">
        <v>477</v>
      </c>
      <c r="J97" s="25">
        <v>253</v>
      </c>
    </row>
    <row r="98" spans="1:10" x14ac:dyDescent="0.25">
      <c r="A98" s="148">
        <v>96</v>
      </c>
      <c r="B98" s="32" t="s">
        <v>480</v>
      </c>
      <c r="C98" s="32" t="s">
        <v>158</v>
      </c>
      <c r="D98" s="33" t="s">
        <v>444</v>
      </c>
      <c r="E98" s="33">
        <v>173</v>
      </c>
      <c r="F98" s="33" t="s">
        <v>444</v>
      </c>
      <c r="G98" s="33" t="s">
        <v>450</v>
      </c>
      <c r="H98" s="33">
        <v>287</v>
      </c>
      <c r="I98" s="33" t="s">
        <v>446</v>
      </c>
      <c r="J98" s="25">
        <v>261</v>
      </c>
    </row>
    <row r="99" spans="1:10" ht="15.75" thickBot="1" x14ac:dyDescent="0.3">
      <c r="A99" s="149">
        <v>97</v>
      </c>
      <c r="B99" s="34" t="s">
        <v>480</v>
      </c>
      <c r="C99" s="34" t="s">
        <v>158</v>
      </c>
      <c r="D99" s="35" t="s">
        <v>446</v>
      </c>
      <c r="E99" s="35">
        <v>168</v>
      </c>
      <c r="F99" s="35" t="s">
        <v>444</v>
      </c>
      <c r="G99" s="35" t="s">
        <v>450</v>
      </c>
      <c r="H99" s="35">
        <v>280</v>
      </c>
      <c r="I99" s="35" t="s">
        <v>446</v>
      </c>
      <c r="J99" s="36">
        <v>259</v>
      </c>
    </row>
    <row r="100" spans="1:10" x14ac:dyDescent="0.25">
      <c r="A100" s="148">
        <v>98</v>
      </c>
      <c r="B100" s="32" t="s">
        <v>426</v>
      </c>
      <c r="C100" s="32" t="s">
        <v>164</v>
      </c>
      <c r="D100" s="33" t="s">
        <v>444</v>
      </c>
      <c r="E100" s="33">
        <v>166</v>
      </c>
      <c r="F100" s="33" t="s">
        <v>444</v>
      </c>
      <c r="G100" s="33" t="s">
        <v>446</v>
      </c>
      <c r="H100" s="33">
        <v>280</v>
      </c>
      <c r="I100" s="33" t="s">
        <v>446</v>
      </c>
      <c r="J100" s="25">
        <v>253</v>
      </c>
    </row>
    <row r="101" spans="1:10" x14ac:dyDescent="0.25">
      <c r="A101" s="148">
        <v>99</v>
      </c>
      <c r="B101" s="32" t="s">
        <v>426</v>
      </c>
      <c r="C101" s="32" t="s">
        <v>164</v>
      </c>
      <c r="D101" s="33" t="s">
        <v>444</v>
      </c>
      <c r="E101" s="33">
        <v>166</v>
      </c>
      <c r="F101" s="33" t="s">
        <v>444</v>
      </c>
      <c r="G101" s="33" t="s">
        <v>446</v>
      </c>
      <c r="H101" s="33">
        <v>280</v>
      </c>
      <c r="I101" s="33" t="s">
        <v>446</v>
      </c>
      <c r="J101" s="25">
        <v>253</v>
      </c>
    </row>
    <row r="102" spans="1:10" x14ac:dyDescent="0.25">
      <c r="A102" s="148">
        <v>100</v>
      </c>
      <c r="B102" s="32" t="s">
        <v>426</v>
      </c>
      <c r="C102" s="32" t="s">
        <v>164</v>
      </c>
      <c r="D102" s="33" t="s">
        <v>444</v>
      </c>
      <c r="E102" s="33">
        <v>169</v>
      </c>
      <c r="F102" s="33" t="s">
        <v>444</v>
      </c>
      <c r="G102" s="33" t="s">
        <v>446</v>
      </c>
      <c r="H102" s="33">
        <v>280</v>
      </c>
      <c r="I102" s="33" t="s">
        <v>446</v>
      </c>
      <c r="J102" s="25">
        <v>253</v>
      </c>
    </row>
    <row r="103" spans="1:10" x14ac:dyDescent="0.25">
      <c r="A103" s="148">
        <v>101</v>
      </c>
      <c r="B103" s="32" t="s">
        <v>426</v>
      </c>
      <c r="C103" s="32" t="s">
        <v>164</v>
      </c>
      <c r="D103" s="33" t="s">
        <v>444</v>
      </c>
      <c r="E103" s="33">
        <v>168</v>
      </c>
      <c r="F103" s="33" t="s">
        <v>444</v>
      </c>
      <c r="G103" s="33" t="s">
        <v>446</v>
      </c>
      <c r="H103" s="33">
        <v>287</v>
      </c>
      <c r="I103" s="33" t="s">
        <v>446</v>
      </c>
      <c r="J103" s="25">
        <v>253</v>
      </c>
    </row>
    <row r="104" spans="1:10" x14ac:dyDescent="0.25">
      <c r="A104" s="148">
        <v>102</v>
      </c>
      <c r="B104" s="32" t="s">
        <v>426</v>
      </c>
      <c r="C104" s="32" t="s">
        <v>164</v>
      </c>
      <c r="D104" s="33" t="s">
        <v>444</v>
      </c>
      <c r="E104" s="33">
        <v>173</v>
      </c>
      <c r="F104" s="33" t="s">
        <v>444</v>
      </c>
      <c r="G104" s="33" t="s">
        <v>446</v>
      </c>
      <c r="H104" s="33">
        <v>287</v>
      </c>
      <c r="I104" s="33" t="s">
        <v>444</v>
      </c>
      <c r="J104" s="25">
        <v>253</v>
      </c>
    </row>
    <row r="105" spans="1:10" x14ac:dyDescent="0.25">
      <c r="A105" s="148">
        <v>103</v>
      </c>
      <c r="B105" s="32" t="s">
        <v>426</v>
      </c>
      <c r="C105" s="32" t="s">
        <v>164</v>
      </c>
      <c r="D105" s="33" t="s">
        <v>446</v>
      </c>
      <c r="E105" s="33">
        <v>164</v>
      </c>
      <c r="F105" s="33" t="s">
        <v>444</v>
      </c>
      <c r="G105" s="33" t="s">
        <v>446</v>
      </c>
      <c r="H105" s="33">
        <v>287</v>
      </c>
      <c r="I105" s="33" t="s">
        <v>446</v>
      </c>
      <c r="J105" s="25">
        <v>259</v>
      </c>
    </row>
    <row r="106" spans="1:10" x14ac:dyDescent="0.25">
      <c r="A106" s="148">
        <v>104</v>
      </c>
      <c r="B106" s="32" t="s">
        <v>426</v>
      </c>
      <c r="C106" s="32" t="s">
        <v>164</v>
      </c>
      <c r="D106" s="33" t="s">
        <v>444</v>
      </c>
      <c r="E106" s="33">
        <v>169</v>
      </c>
      <c r="F106" s="33" t="s">
        <v>445</v>
      </c>
      <c r="G106" s="33" t="s">
        <v>446</v>
      </c>
      <c r="H106" s="33">
        <v>287</v>
      </c>
      <c r="I106" s="33" t="s">
        <v>444</v>
      </c>
      <c r="J106" s="25">
        <v>253</v>
      </c>
    </row>
    <row r="107" spans="1:10" x14ac:dyDescent="0.25">
      <c r="A107" s="148">
        <v>105</v>
      </c>
      <c r="B107" s="32" t="s">
        <v>426</v>
      </c>
      <c r="C107" s="32" t="s">
        <v>164</v>
      </c>
      <c r="D107" s="33" t="s">
        <v>446</v>
      </c>
      <c r="E107" s="33">
        <v>169</v>
      </c>
      <c r="F107" s="33" t="s">
        <v>445</v>
      </c>
      <c r="G107" s="33" t="s">
        <v>446</v>
      </c>
      <c r="H107" s="33">
        <v>280</v>
      </c>
      <c r="I107" s="33" t="s">
        <v>446</v>
      </c>
      <c r="J107" s="25">
        <v>259</v>
      </c>
    </row>
    <row r="108" spans="1:10" x14ac:dyDescent="0.25">
      <c r="A108" s="148">
        <v>106</v>
      </c>
      <c r="B108" s="32" t="s">
        <v>426</v>
      </c>
      <c r="C108" s="32" t="s">
        <v>164</v>
      </c>
      <c r="D108" s="33" t="s">
        <v>446</v>
      </c>
      <c r="E108" s="33">
        <v>173</v>
      </c>
      <c r="F108" s="33" t="s">
        <v>445</v>
      </c>
      <c r="G108" s="33" t="s">
        <v>446</v>
      </c>
      <c r="H108" s="33">
        <v>280</v>
      </c>
      <c r="I108" s="33" t="s">
        <v>446</v>
      </c>
      <c r="J108" s="25">
        <v>259</v>
      </c>
    </row>
    <row r="109" spans="1:10" x14ac:dyDescent="0.25">
      <c r="A109" s="148">
        <v>107</v>
      </c>
      <c r="B109" s="32" t="s">
        <v>426</v>
      </c>
      <c r="C109" s="32" t="s">
        <v>164</v>
      </c>
      <c r="D109" s="33" t="s">
        <v>444</v>
      </c>
      <c r="E109" s="33">
        <v>177</v>
      </c>
      <c r="F109" s="33" t="s">
        <v>445</v>
      </c>
      <c r="G109" s="33" t="s">
        <v>446</v>
      </c>
      <c r="H109" s="33">
        <v>272</v>
      </c>
      <c r="I109" s="33" t="s">
        <v>446</v>
      </c>
      <c r="J109" s="25">
        <v>259</v>
      </c>
    </row>
    <row r="110" spans="1:10" x14ac:dyDescent="0.25">
      <c r="A110" s="148">
        <v>108</v>
      </c>
      <c r="B110" s="32" t="s">
        <v>426</v>
      </c>
      <c r="C110" s="32" t="s">
        <v>164</v>
      </c>
      <c r="D110" s="33" t="s">
        <v>444</v>
      </c>
      <c r="E110" s="33">
        <v>179</v>
      </c>
      <c r="F110" s="33" t="s">
        <v>445</v>
      </c>
      <c r="G110" s="33" t="s">
        <v>446</v>
      </c>
      <c r="H110" s="33">
        <v>282</v>
      </c>
      <c r="I110" s="33" t="s">
        <v>444</v>
      </c>
      <c r="J110" s="25">
        <v>261</v>
      </c>
    </row>
    <row r="111" spans="1:10" x14ac:dyDescent="0.25">
      <c r="A111" s="148">
        <v>109</v>
      </c>
      <c r="B111" s="32" t="s">
        <v>426</v>
      </c>
      <c r="C111" s="32" t="s">
        <v>164</v>
      </c>
      <c r="D111" s="33" t="s">
        <v>444</v>
      </c>
      <c r="E111" s="33">
        <v>170</v>
      </c>
      <c r="F111" s="33" t="s">
        <v>444</v>
      </c>
      <c r="G111" s="33" t="s">
        <v>450</v>
      </c>
      <c r="H111" s="33">
        <v>272</v>
      </c>
      <c r="I111" s="33" t="s">
        <v>446</v>
      </c>
      <c r="J111" s="25">
        <v>255</v>
      </c>
    </row>
    <row r="112" spans="1:10" x14ac:dyDescent="0.25">
      <c r="A112" s="148">
        <v>110</v>
      </c>
      <c r="B112" s="32" t="s">
        <v>426</v>
      </c>
      <c r="C112" s="32" t="s">
        <v>164</v>
      </c>
      <c r="D112" s="33" t="s">
        <v>444</v>
      </c>
      <c r="E112" s="33">
        <v>179</v>
      </c>
      <c r="F112" s="33" t="s">
        <v>444</v>
      </c>
      <c r="G112" s="33" t="s">
        <v>450</v>
      </c>
      <c r="H112" s="33">
        <v>272</v>
      </c>
      <c r="I112" s="33" t="s">
        <v>446</v>
      </c>
      <c r="J112" s="25">
        <v>255</v>
      </c>
    </row>
    <row r="113" spans="1:10" ht="15.75" thickBot="1" x14ac:dyDescent="0.3">
      <c r="A113" s="148">
        <v>111</v>
      </c>
      <c r="B113" s="32" t="s">
        <v>426</v>
      </c>
      <c r="C113" s="32" t="s">
        <v>164</v>
      </c>
      <c r="D113" s="33" t="s">
        <v>446</v>
      </c>
      <c r="E113" s="33">
        <v>175</v>
      </c>
      <c r="F113" s="33" t="s">
        <v>445</v>
      </c>
      <c r="G113" s="33" t="s">
        <v>450</v>
      </c>
      <c r="H113" s="33">
        <v>277</v>
      </c>
      <c r="I113" s="33" t="s">
        <v>446</v>
      </c>
      <c r="J113" s="25">
        <v>259</v>
      </c>
    </row>
    <row r="114" spans="1:10" x14ac:dyDescent="0.25">
      <c r="A114" s="147">
        <v>112</v>
      </c>
      <c r="B114" s="31" t="s">
        <v>423</v>
      </c>
      <c r="C114" s="31" t="s">
        <v>227</v>
      </c>
      <c r="D114" s="13" t="s">
        <v>446</v>
      </c>
      <c r="E114" s="13">
        <v>175</v>
      </c>
      <c r="F114" s="13" t="s">
        <v>444</v>
      </c>
      <c r="G114" s="13" t="s">
        <v>446</v>
      </c>
      <c r="H114" s="13">
        <v>272</v>
      </c>
      <c r="I114" s="13" t="s">
        <v>446</v>
      </c>
      <c r="J114" s="26">
        <v>253</v>
      </c>
    </row>
    <row r="115" spans="1:10" x14ac:dyDescent="0.25">
      <c r="A115" s="148">
        <v>113</v>
      </c>
      <c r="B115" s="32" t="s">
        <v>423</v>
      </c>
      <c r="C115" s="32" t="s">
        <v>227</v>
      </c>
      <c r="D115" s="33" t="s">
        <v>446</v>
      </c>
      <c r="E115" s="33">
        <v>175</v>
      </c>
      <c r="F115" s="33" t="s">
        <v>444</v>
      </c>
      <c r="G115" s="33" t="s">
        <v>446</v>
      </c>
      <c r="H115" s="33">
        <v>272</v>
      </c>
      <c r="I115" s="33" t="s">
        <v>446</v>
      </c>
      <c r="J115" s="25">
        <v>253</v>
      </c>
    </row>
    <row r="116" spans="1:10" x14ac:dyDescent="0.25">
      <c r="A116" s="148">
        <v>114</v>
      </c>
      <c r="B116" s="32" t="s">
        <v>423</v>
      </c>
      <c r="C116" s="32" t="s">
        <v>227</v>
      </c>
      <c r="D116" s="33" t="s">
        <v>444</v>
      </c>
      <c r="E116" s="33">
        <v>171</v>
      </c>
      <c r="F116" s="33" t="s">
        <v>445</v>
      </c>
      <c r="G116" s="33" t="s">
        <v>446</v>
      </c>
      <c r="H116" s="33">
        <v>278</v>
      </c>
      <c r="I116" s="33" t="s">
        <v>444</v>
      </c>
      <c r="J116" s="25">
        <v>253</v>
      </c>
    </row>
    <row r="117" spans="1:10" x14ac:dyDescent="0.25">
      <c r="A117" s="148">
        <v>115</v>
      </c>
      <c r="B117" s="32" t="s">
        <v>423</v>
      </c>
      <c r="C117" s="32" t="s">
        <v>227</v>
      </c>
      <c r="D117" s="33" t="s">
        <v>444</v>
      </c>
      <c r="E117" s="33">
        <v>171</v>
      </c>
      <c r="F117" s="33" t="s">
        <v>445</v>
      </c>
      <c r="G117" s="33" t="s">
        <v>446</v>
      </c>
      <c r="H117" s="33">
        <v>278</v>
      </c>
      <c r="I117" s="33" t="s">
        <v>444</v>
      </c>
      <c r="J117" s="25">
        <v>261</v>
      </c>
    </row>
    <row r="118" spans="1:10" ht="15.75" thickBot="1" x14ac:dyDescent="0.3">
      <c r="A118" s="149">
        <v>116</v>
      </c>
      <c r="B118" s="34" t="s">
        <v>423</v>
      </c>
      <c r="C118" s="34" t="s">
        <v>227</v>
      </c>
      <c r="D118" s="35" t="s">
        <v>446</v>
      </c>
      <c r="E118" s="35">
        <v>171</v>
      </c>
      <c r="F118" s="35" t="s">
        <v>445</v>
      </c>
      <c r="G118" s="35" t="s">
        <v>450</v>
      </c>
      <c r="H118" s="35">
        <v>278</v>
      </c>
      <c r="I118" s="35" t="s">
        <v>446</v>
      </c>
      <c r="J118" s="36">
        <v>259</v>
      </c>
    </row>
    <row r="119" spans="1:10" x14ac:dyDescent="0.25">
      <c r="A119" s="148">
        <v>117</v>
      </c>
      <c r="B119" s="32" t="s">
        <v>427</v>
      </c>
      <c r="C119" s="32" t="s">
        <v>231</v>
      </c>
      <c r="D119" s="33" t="s">
        <v>444</v>
      </c>
      <c r="E119" s="33">
        <v>171</v>
      </c>
      <c r="F119" s="33" t="s">
        <v>445</v>
      </c>
      <c r="G119" s="33" t="s">
        <v>446</v>
      </c>
      <c r="H119" s="33">
        <v>272</v>
      </c>
      <c r="I119" s="33" t="s">
        <v>446</v>
      </c>
      <c r="J119" s="25">
        <v>261</v>
      </c>
    </row>
    <row r="120" spans="1:10" x14ac:dyDescent="0.25">
      <c r="A120" s="148">
        <v>118</v>
      </c>
      <c r="B120" s="32" t="s">
        <v>427</v>
      </c>
      <c r="C120" s="32" t="s">
        <v>231</v>
      </c>
      <c r="D120" s="33" t="s">
        <v>444</v>
      </c>
      <c r="E120" s="33">
        <v>171</v>
      </c>
      <c r="F120" s="33" t="s">
        <v>445</v>
      </c>
      <c r="G120" s="33" t="s">
        <v>446</v>
      </c>
      <c r="H120" s="33">
        <v>287</v>
      </c>
      <c r="I120" s="33" t="s">
        <v>446</v>
      </c>
      <c r="J120" s="25">
        <v>261</v>
      </c>
    </row>
    <row r="121" spans="1:10" x14ac:dyDescent="0.25">
      <c r="A121" s="148">
        <v>119</v>
      </c>
      <c r="B121" s="32" t="s">
        <v>427</v>
      </c>
      <c r="C121" s="32" t="s">
        <v>231</v>
      </c>
      <c r="D121" s="33" t="s">
        <v>444</v>
      </c>
      <c r="E121" s="33">
        <v>175</v>
      </c>
      <c r="F121" s="33" t="s">
        <v>445</v>
      </c>
      <c r="G121" s="33" t="s">
        <v>446</v>
      </c>
      <c r="H121" s="33">
        <v>289</v>
      </c>
      <c r="I121" s="33" t="s">
        <v>446</v>
      </c>
      <c r="J121" s="25">
        <v>263</v>
      </c>
    </row>
    <row r="122" spans="1:10" x14ac:dyDescent="0.25">
      <c r="A122" s="148">
        <v>120</v>
      </c>
      <c r="B122" s="32" t="s">
        <v>427</v>
      </c>
      <c r="C122" s="32" t="s">
        <v>231</v>
      </c>
      <c r="D122" s="33" t="s">
        <v>444</v>
      </c>
      <c r="E122" s="33">
        <v>177</v>
      </c>
      <c r="F122" s="33" t="s">
        <v>445</v>
      </c>
      <c r="G122" s="33" t="s">
        <v>446</v>
      </c>
      <c r="H122" s="33">
        <v>280</v>
      </c>
      <c r="I122" s="33" t="s">
        <v>446</v>
      </c>
      <c r="J122" s="25">
        <v>259</v>
      </c>
    </row>
    <row r="123" spans="1:10" x14ac:dyDescent="0.25">
      <c r="A123" s="148">
        <v>121</v>
      </c>
      <c r="B123" s="32" t="s">
        <v>427</v>
      </c>
      <c r="C123" s="32" t="s">
        <v>231</v>
      </c>
      <c r="D123" s="33" t="s">
        <v>446</v>
      </c>
      <c r="E123" s="33">
        <v>168</v>
      </c>
      <c r="F123" s="33" t="s">
        <v>445</v>
      </c>
      <c r="G123" s="33" t="s">
        <v>450</v>
      </c>
      <c r="H123" s="33">
        <v>277</v>
      </c>
      <c r="I123" s="33" t="s">
        <v>446</v>
      </c>
      <c r="J123" s="25">
        <v>259</v>
      </c>
    </row>
    <row r="124" spans="1:10" ht="15.75" thickBot="1" x14ac:dyDescent="0.3">
      <c r="A124" s="148">
        <v>122</v>
      </c>
      <c r="B124" s="32" t="s">
        <v>427</v>
      </c>
      <c r="C124" s="32" t="s">
        <v>231</v>
      </c>
      <c r="D124" s="33" t="s">
        <v>446</v>
      </c>
      <c r="E124" s="33">
        <v>170</v>
      </c>
      <c r="F124" s="33" t="s">
        <v>444</v>
      </c>
      <c r="G124" s="33" t="s">
        <v>450</v>
      </c>
      <c r="H124" s="33">
        <v>272</v>
      </c>
      <c r="I124" s="33" t="s">
        <v>446</v>
      </c>
      <c r="J124" s="25">
        <v>259</v>
      </c>
    </row>
    <row r="125" spans="1:10" x14ac:dyDescent="0.25">
      <c r="A125" s="147">
        <v>123</v>
      </c>
      <c r="B125" s="31" t="s">
        <v>415</v>
      </c>
      <c r="C125" s="31" t="s">
        <v>441</v>
      </c>
      <c r="D125" s="13" t="s">
        <v>444</v>
      </c>
      <c r="E125" s="13">
        <v>171</v>
      </c>
      <c r="F125" s="13" t="s">
        <v>444</v>
      </c>
      <c r="G125" s="13" t="s">
        <v>446</v>
      </c>
      <c r="H125" s="13">
        <v>287</v>
      </c>
      <c r="I125" s="13" t="s">
        <v>446</v>
      </c>
      <c r="J125" s="26">
        <v>253</v>
      </c>
    </row>
    <row r="126" spans="1:10" x14ac:dyDescent="0.25">
      <c r="A126" s="148">
        <v>124</v>
      </c>
      <c r="B126" s="32" t="s">
        <v>415</v>
      </c>
      <c r="C126" s="32" t="s">
        <v>441</v>
      </c>
      <c r="D126" s="33" t="s">
        <v>444</v>
      </c>
      <c r="E126" s="33">
        <v>171</v>
      </c>
      <c r="F126" s="33" t="s">
        <v>444</v>
      </c>
      <c r="G126" s="33" t="s">
        <v>446</v>
      </c>
      <c r="H126" s="33">
        <v>287</v>
      </c>
      <c r="I126" s="33" t="s">
        <v>446</v>
      </c>
      <c r="J126" s="25">
        <v>253</v>
      </c>
    </row>
    <row r="127" spans="1:10" x14ac:dyDescent="0.25">
      <c r="A127" s="148">
        <v>125</v>
      </c>
      <c r="B127" s="32" t="s">
        <v>415</v>
      </c>
      <c r="C127" s="32" t="s">
        <v>441</v>
      </c>
      <c r="D127" s="33" t="s">
        <v>444</v>
      </c>
      <c r="E127" s="33">
        <v>171</v>
      </c>
      <c r="F127" s="33" t="s">
        <v>444</v>
      </c>
      <c r="G127" s="33" t="s">
        <v>446</v>
      </c>
      <c r="H127" s="33">
        <v>287</v>
      </c>
      <c r="I127" s="33" t="s">
        <v>446</v>
      </c>
      <c r="J127" s="25">
        <v>253</v>
      </c>
    </row>
    <row r="128" spans="1:10" x14ac:dyDescent="0.25">
      <c r="A128" s="148">
        <v>126</v>
      </c>
      <c r="B128" s="32" t="s">
        <v>415</v>
      </c>
      <c r="C128" s="32" t="s">
        <v>441</v>
      </c>
      <c r="D128" s="33" t="s">
        <v>444</v>
      </c>
      <c r="E128" s="33">
        <v>171</v>
      </c>
      <c r="F128" s="33" t="s">
        <v>444</v>
      </c>
      <c r="G128" s="33" t="s">
        <v>446</v>
      </c>
      <c r="H128" s="33">
        <v>287</v>
      </c>
      <c r="I128" s="33" t="s">
        <v>446</v>
      </c>
      <c r="J128" s="25">
        <v>253</v>
      </c>
    </row>
    <row r="129" spans="1:10" x14ac:dyDescent="0.25">
      <c r="A129" s="148">
        <v>127</v>
      </c>
      <c r="B129" s="32" t="s">
        <v>415</v>
      </c>
      <c r="C129" s="32" t="s">
        <v>441</v>
      </c>
      <c r="D129" s="33" t="s">
        <v>444</v>
      </c>
      <c r="E129" s="33">
        <v>171</v>
      </c>
      <c r="F129" s="33" t="s">
        <v>444</v>
      </c>
      <c r="G129" s="33" t="s">
        <v>446</v>
      </c>
      <c r="H129" s="33">
        <v>287</v>
      </c>
      <c r="I129" s="33" t="s">
        <v>446</v>
      </c>
      <c r="J129" s="25">
        <v>253</v>
      </c>
    </row>
    <row r="130" spans="1:10" x14ac:dyDescent="0.25">
      <c r="A130" s="148">
        <v>128</v>
      </c>
      <c r="B130" s="32" t="s">
        <v>415</v>
      </c>
      <c r="C130" s="32" t="s">
        <v>441</v>
      </c>
      <c r="D130" s="33" t="s">
        <v>444</v>
      </c>
      <c r="E130" s="33">
        <v>171</v>
      </c>
      <c r="F130" s="33" t="s">
        <v>444</v>
      </c>
      <c r="G130" s="33" t="s">
        <v>446</v>
      </c>
      <c r="H130" s="33">
        <v>287</v>
      </c>
      <c r="I130" s="33" t="s">
        <v>446</v>
      </c>
      <c r="J130" s="25">
        <v>253</v>
      </c>
    </row>
    <row r="131" spans="1:10" ht="15.75" thickBot="1" x14ac:dyDescent="0.3">
      <c r="A131" s="149">
        <v>129</v>
      </c>
      <c r="B131" s="34" t="s">
        <v>415</v>
      </c>
      <c r="C131" s="34" t="s">
        <v>441</v>
      </c>
      <c r="D131" s="35" t="s">
        <v>444</v>
      </c>
      <c r="E131" s="35">
        <v>173</v>
      </c>
      <c r="F131" s="35" t="s">
        <v>444</v>
      </c>
      <c r="G131" s="35" t="s">
        <v>446</v>
      </c>
      <c r="H131" s="35">
        <v>287</v>
      </c>
      <c r="I131" s="35" t="s">
        <v>446</v>
      </c>
      <c r="J131" s="36">
        <v>253</v>
      </c>
    </row>
    <row r="132" spans="1:10" x14ac:dyDescent="0.25">
      <c r="A132" s="148">
        <v>130</v>
      </c>
      <c r="B132" s="32" t="s">
        <v>481</v>
      </c>
      <c r="C132" s="32" t="s">
        <v>270</v>
      </c>
      <c r="D132" s="33" t="s">
        <v>444</v>
      </c>
      <c r="E132" s="33">
        <v>171</v>
      </c>
      <c r="F132" s="33" t="s">
        <v>445</v>
      </c>
      <c r="G132" s="33" t="s">
        <v>446</v>
      </c>
      <c r="H132" s="33">
        <v>287</v>
      </c>
      <c r="I132" s="33" t="s">
        <v>446</v>
      </c>
      <c r="J132" s="25">
        <v>255</v>
      </c>
    </row>
    <row r="133" spans="1:10" x14ac:dyDescent="0.25">
      <c r="A133" s="148">
        <v>131</v>
      </c>
      <c r="B133" s="32" t="s">
        <v>481</v>
      </c>
      <c r="C133" s="32" t="s">
        <v>270</v>
      </c>
      <c r="D133" s="33" t="s">
        <v>444</v>
      </c>
      <c r="E133" s="33">
        <v>171</v>
      </c>
      <c r="F133" s="33" t="s">
        <v>445</v>
      </c>
      <c r="G133" s="33" t="s">
        <v>446</v>
      </c>
      <c r="H133" s="33">
        <v>287</v>
      </c>
      <c r="I133" s="33" t="s">
        <v>446</v>
      </c>
      <c r="J133" s="25">
        <v>255</v>
      </c>
    </row>
    <row r="134" spans="1:10" x14ac:dyDescent="0.25">
      <c r="A134" s="148">
        <v>132</v>
      </c>
      <c r="B134" s="32" t="s">
        <v>481</v>
      </c>
      <c r="C134" s="32" t="s">
        <v>270</v>
      </c>
      <c r="D134" s="33" t="s">
        <v>444</v>
      </c>
      <c r="E134" s="33">
        <v>171</v>
      </c>
      <c r="F134" s="33" t="s">
        <v>445</v>
      </c>
      <c r="G134" s="33" t="s">
        <v>446</v>
      </c>
      <c r="H134" s="33">
        <v>287</v>
      </c>
      <c r="I134" s="33" t="s">
        <v>446</v>
      </c>
      <c r="J134" s="25">
        <v>255</v>
      </c>
    </row>
    <row r="135" spans="1:10" x14ac:dyDescent="0.25">
      <c r="A135" s="148">
        <v>133</v>
      </c>
      <c r="B135" s="32" t="s">
        <v>481</v>
      </c>
      <c r="C135" s="32" t="s">
        <v>270</v>
      </c>
      <c r="D135" s="33" t="s">
        <v>444</v>
      </c>
      <c r="E135" s="33">
        <v>171</v>
      </c>
      <c r="F135" s="33" t="s">
        <v>445</v>
      </c>
      <c r="G135" s="33" t="s">
        <v>446</v>
      </c>
      <c r="H135" s="33">
        <v>287</v>
      </c>
      <c r="I135" s="33" t="s">
        <v>446</v>
      </c>
      <c r="J135" s="25">
        <v>255</v>
      </c>
    </row>
    <row r="136" spans="1:10" x14ac:dyDescent="0.25">
      <c r="A136" s="148">
        <v>134</v>
      </c>
      <c r="B136" s="32" t="s">
        <v>481</v>
      </c>
      <c r="C136" s="32" t="s">
        <v>270</v>
      </c>
      <c r="D136" s="33" t="s">
        <v>444</v>
      </c>
      <c r="E136" s="33">
        <v>171</v>
      </c>
      <c r="F136" s="33" t="s">
        <v>445</v>
      </c>
      <c r="G136" s="33" t="s">
        <v>446</v>
      </c>
      <c r="H136" s="33">
        <v>287</v>
      </c>
      <c r="I136" s="33" t="s">
        <v>446</v>
      </c>
      <c r="J136" s="25">
        <v>255</v>
      </c>
    </row>
    <row r="137" spans="1:10" x14ac:dyDescent="0.25">
      <c r="A137" s="148">
        <v>135</v>
      </c>
      <c r="B137" s="32" t="s">
        <v>481</v>
      </c>
      <c r="C137" s="32" t="s">
        <v>270</v>
      </c>
      <c r="D137" s="33" t="s">
        <v>444</v>
      </c>
      <c r="E137" s="33">
        <v>171</v>
      </c>
      <c r="F137" s="33" t="s">
        <v>445</v>
      </c>
      <c r="G137" s="33" t="s">
        <v>446</v>
      </c>
      <c r="H137" s="33">
        <v>287</v>
      </c>
      <c r="I137" s="33" t="s">
        <v>446</v>
      </c>
      <c r="J137" s="25">
        <v>253</v>
      </c>
    </row>
    <row r="138" spans="1:10" x14ac:dyDescent="0.25">
      <c r="A138" s="148">
        <v>136</v>
      </c>
      <c r="B138" s="32" t="s">
        <v>481</v>
      </c>
      <c r="C138" s="32" t="s">
        <v>270</v>
      </c>
      <c r="D138" s="33" t="s">
        <v>444</v>
      </c>
      <c r="E138" s="33">
        <v>171</v>
      </c>
      <c r="F138" s="33" t="s">
        <v>445</v>
      </c>
      <c r="G138" s="33" t="s">
        <v>446</v>
      </c>
      <c r="H138" s="33">
        <v>287</v>
      </c>
      <c r="I138" s="33" t="s">
        <v>446</v>
      </c>
      <c r="J138" s="25">
        <v>253</v>
      </c>
    </row>
    <row r="139" spans="1:10" x14ac:dyDescent="0.25">
      <c r="A139" s="148">
        <v>137</v>
      </c>
      <c r="B139" s="32" t="s">
        <v>481</v>
      </c>
      <c r="C139" s="32" t="s">
        <v>270</v>
      </c>
      <c r="D139" s="33" t="s">
        <v>444</v>
      </c>
      <c r="E139" s="33">
        <v>171</v>
      </c>
      <c r="F139" s="33" t="s">
        <v>445</v>
      </c>
      <c r="G139" s="33" t="s">
        <v>446</v>
      </c>
      <c r="H139" s="33">
        <v>287</v>
      </c>
      <c r="I139" s="33" t="s">
        <v>446</v>
      </c>
      <c r="J139" s="25">
        <v>253</v>
      </c>
    </row>
    <row r="140" spans="1:10" x14ac:dyDescent="0.25">
      <c r="A140" s="148">
        <v>138</v>
      </c>
      <c r="B140" s="32" t="s">
        <v>481</v>
      </c>
      <c r="C140" s="32" t="s">
        <v>270</v>
      </c>
      <c r="D140" s="33" t="s">
        <v>444</v>
      </c>
      <c r="E140" s="33">
        <v>169</v>
      </c>
      <c r="F140" s="33" t="s">
        <v>445</v>
      </c>
      <c r="G140" s="33" t="s">
        <v>446</v>
      </c>
      <c r="H140" s="33">
        <v>287</v>
      </c>
      <c r="I140" s="33" t="s">
        <v>446</v>
      </c>
      <c r="J140" s="25">
        <v>255</v>
      </c>
    </row>
    <row r="141" spans="1:10" ht="15.75" thickBot="1" x14ac:dyDescent="0.3">
      <c r="A141" s="148">
        <v>139</v>
      </c>
      <c r="B141" s="32" t="s">
        <v>481</v>
      </c>
      <c r="C141" s="32" t="s">
        <v>270</v>
      </c>
      <c r="D141" s="33" t="s">
        <v>444</v>
      </c>
      <c r="E141" s="33">
        <v>166</v>
      </c>
      <c r="F141" s="33" t="s">
        <v>444</v>
      </c>
      <c r="G141" s="33" t="s">
        <v>446</v>
      </c>
      <c r="H141" s="33">
        <v>287</v>
      </c>
      <c r="I141" s="33" t="s">
        <v>446</v>
      </c>
      <c r="J141" s="25">
        <v>255</v>
      </c>
    </row>
    <row r="142" spans="1:10" x14ac:dyDescent="0.25">
      <c r="A142" s="147">
        <v>140</v>
      </c>
      <c r="B142" s="31" t="s">
        <v>428</v>
      </c>
      <c r="C142" s="31" t="s">
        <v>293</v>
      </c>
      <c r="D142" s="13" t="s">
        <v>444</v>
      </c>
      <c r="E142" s="13">
        <v>169</v>
      </c>
      <c r="F142" s="13" t="s">
        <v>444</v>
      </c>
      <c r="G142" s="13" t="s">
        <v>446</v>
      </c>
      <c r="H142" s="13">
        <v>287</v>
      </c>
      <c r="I142" s="13" t="s">
        <v>446</v>
      </c>
      <c r="J142" s="26">
        <v>259</v>
      </c>
    </row>
    <row r="143" spans="1:10" x14ac:dyDescent="0.25">
      <c r="A143" s="148">
        <v>141</v>
      </c>
      <c r="B143" s="32" t="s">
        <v>428</v>
      </c>
      <c r="C143" s="32" t="s">
        <v>293</v>
      </c>
      <c r="D143" s="33" t="s">
        <v>444</v>
      </c>
      <c r="E143" s="33">
        <v>173</v>
      </c>
      <c r="F143" s="33" t="s">
        <v>444</v>
      </c>
      <c r="G143" s="33" t="s">
        <v>450</v>
      </c>
      <c r="H143" s="33">
        <v>287</v>
      </c>
      <c r="I143" s="33" t="s">
        <v>446</v>
      </c>
      <c r="J143" s="25">
        <v>259</v>
      </c>
    </row>
    <row r="144" spans="1:10" x14ac:dyDescent="0.25">
      <c r="A144" s="148">
        <v>142</v>
      </c>
      <c r="B144" s="32" t="s">
        <v>428</v>
      </c>
      <c r="C144" s="32" t="s">
        <v>293</v>
      </c>
      <c r="D144" s="33" t="s">
        <v>444</v>
      </c>
      <c r="E144" s="33">
        <v>168</v>
      </c>
      <c r="F144" s="33" t="s">
        <v>445</v>
      </c>
      <c r="G144" s="33" t="s">
        <v>450</v>
      </c>
      <c r="H144" s="33">
        <v>287</v>
      </c>
      <c r="I144" s="33" t="s">
        <v>446</v>
      </c>
      <c r="J144" s="25">
        <v>261</v>
      </c>
    </row>
    <row r="145" spans="1:10" ht="15.75" thickBot="1" x14ac:dyDescent="0.3">
      <c r="A145" s="149">
        <v>143</v>
      </c>
      <c r="B145" s="34" t="s">
        <v>428</v>
      </c>
      <c r="C145" s="34" t="s">
        <v>293</v>
      </c>
      <c r="D145" s="35" t="s">
        <v>446</v>
      </c>
      <c r="E145" s="35">
        <v>179</v>
      </c>
      <c r="F145" s="35" t="s">
        <v>445</v>
      </c>
      <c r="G145" s="35" t="s">
        <v>446</v>
      </c>
      <c r="H145" s="35">
        <v>272</v>
      </c>
      <c r="I145" s="35" t="s">
        <v>444</v>
      </c>
      <c r="J145" s="36">
        <v>253</v>
      </c>
    </row>
    <row r="146" spans="1:10" x14ac:dyDescent="0.25">
      <c r="A146" s="148">
        <v>144</v>
      </c>
      <c r="B146" s="32" t="s">
        <v>418</v>
      </c>
      <c r="C146" s="32" t="s">
        <v>303</v>
      </c>
      <c r="D146" s="33" t="s">
        <v>444</v>
      </c>
      <c r="E146" s="33">
        <v>170</v>
      </c>
      <c r="F146" s="33" t="s">
        <v>444</v>
      </c>
      <c r="G146" s="33" t="s">
        <v>450</v>
      </c>
      <c r="H146" s="33">
        <v>282</v>
      </c>
      <c r="I146" s="33" t="s">
        <v>446</v>
      </c>
      <c r="J146" s="25">
        <v>255</v>
      </c>
    </row>
    <row r="147" spans="1:10" x14ac:dyDescent="0.25">
      <c r="A147" s="148">
        <v>145</v>
      </c>
      <c r="B147" s="32" t="s">
        <v>418</v>
      </c>
      <c r="C147" s="32" t="s">
        <v>303</v>
      </c>
      <c r="D147" s="33" t="s">
        <v>444</v>
      </c>
      <c r="E147" s="33">
        <v>170</v>
      </c>
      <c r="F147" s="33" t="s">
        <v>444</v>
      </c>
      <c r="G147" s="33" t="s">
        <v>450</v>
      </c>
      <c r="H147" s="33">
        <v>282</v>
      </c>
      <c r="I147" s="33" t="s">
        <v>446</v>
      </c>
      <c r="J147" s="25">
        <v>255</v>
      </c>
    </row>
    <row r="148" spans="1:10" x14ac:dyDescent="0.25">
      <c r="A148" s="148">
        <v>146</v>
      </c>
      <c r="B148" s="32" t="s">
        <v>418</v>
      </c>
      <c r="C148" s="32" t="s">
        <v>303</v>
      </c>
      <c r="D148" s="33" t="s">
        <v>444</v>
      </c>
      <c r="E148" s="33">
        <v>170</v>
      </c>
      <c r="F148" s="33" t="s">
        <v>444</v>
      </c>
      <c r="G148" s="33" t="s">
        <v>450</v>
      </c>
      <c r="H148" s="33">
        <v>282</v>
      </c>
      <c r="I148" s="33" t="s">
        <v>446</v>
      </c>
      <c r="J148" s="25">
        <v>255</v>
      </c>
    </row>
    <row r="149" spans="1:10" x14ac:dyDescent="0.25">
      <c r="A149" s="148">
        <v>147</v>
      </c>
      <c r="B149" s="32" t="s">
        <v>418</v>
      </c>
      <c r="C149" s="32" t="s">
        <v>303</v>
      </c>
      <c r="D149" s="33" t="s">
        <v>444</v>
      </c>
      <c r="E149" s="33">
        <v>170</v>
      </c>
      <c r="F149" s="33" t="s">
        <v>444</v>
      </c>
      <c r="G149" s="33" t="s">
        <v>450</v>
      </c>
      <c r="H149" s="33">
        <v>282</v>
      </c>
      <c r="I149" s="33" t="s">
        <v>446</v>
      </c>
      <c r="J149" s="25">
        <v>255</v>
      </c>
    </row>
    <row r="150" spans="1:10" ht="15.75" thickBot="1" x14ac:dyDescent="0.3">
      <c r="A150" s="148">
        <v>148</v>
      </c>
      <c r="B150" s="32" t="s">
        <v>418</v>
      </c>
      <c r="C150" s="32" t="s">
        <v>303</v>
      </c>
      <c r="D150" s="33" t="s">
        <v>444</v>
      </c>
      <c r="E150" s="33">
        <v>170</v>
      </c>
      <c r="F150" s="33" t="s">
        <v>444</v>
      </c>
      <c r="G150" s="33" t="s">
        <v>450</v>
      </c>
      <c r="H150" s="33">
        <v>289</v>
      </c>
      <c r="I150" s="33" t="s">
        <v>446</v>
      </c>
      <c r="J150" s="25">
        <v>259</v>
      </c>
    </row>
    <row r="151" spans="1:10" x14ac:dyDescent="0.25">
      <c r="A151" s="147">
        <v>149</v>
      </c>
      <c r="B151" s="31" t="s">
        <v>429</v>
      </c>
      <c r="C151" s="31" t="s">
        <v>306</v>
      </c>
      <c r="D151" s="39" t="s">
        <v>446</v>
      </c>
      <c r="E151" s="39">
        <v>165</v>
      </c>
      <c r="F151" s="39" t="s">
        <v>444</v>
      </c>
      <c r="G151" s="39" t="s">
        <v>450</v>
      </c>
      <c r="H151" s="39">
        <v>278</v>
      </c>
      <c r="I151" s="39" t="s">
        <v>446</v>
      </c>
      <c r="J151" s="40">
        <v>253</v>
      </c>
    </row>
    <row r="152" spans="1:10" x14ac:dyDescent="0.25">
      <c r="A152" s="148">
        <v>150</v>
      </c>
      <c r="B152" s="32" t="s">
        <v>429</v>
      </c>
      <c r="C152" s="32" t="s">
        <v>306</v>
      </c>
      <c r="D152" s="38" t="s">
        <v>444</v>
      </c>
      <c r="E152" s="38">
        <v>168</v>
      </c>
      <c r="F152" s="38" t="s">
        <v>444</v>
      </c>
      <c r="G152" s="38" t="s">
        <v>450</v>
      </c>
      <c r="H152" s="38">
        <v>272</v>
      </c>
      <c r="I152" s="38" t="s">
        <v>446</v>
      </c>
      <c r="J152" s="41">
        <v>259</v>
      </c>
    </row>
    <row r="153" spans="1:10" x14ac:dyDescent="0.25">
      <c r="A153" s="148">
        <v>151</v>
      </c>
      <c r="B153" s="32" t="s">
        <v>429</v>
      </c>
      <c r="C153" s="32" t="s">
        <v>306</v>
      </c>
      <c r="D153" s="38" t="s">
        <v>446</v>
      </c>
      <c r="E153" s="38">
        <v>173</v>
      </c>
      <c r="F153" s="38" t="s">
        <v>445</v>
      </c>
      <c r="G153" s="38" t="s">
        <v>450</v>
      </c>
      <c r="H153" s="38">
        <v>285</v>
      </c>
      <c r="I153" s="38" t="s">
        <v>446</v>
      </c>
      <c r="J153" s="41">
        <v>261</v>
      </c>
    </row>
    <row r="154" spans="1:10" x14ac:dyDescent="0.25">
      <c r="A154" s="148">
        <v>152</v>
      </c>
      <c r="B154" s="32" t="s">
        <v>429</v>
      </c>
      <c r="C154" s="32" t="s">
        <v>306</v>
      </c>
      <c r="D154" s="38" t="s">
        <v>444</v>
      </c>
      <c r="E154" s="38">
        <v>170</v>
      </c>
      <c r="F154" s="38" t="s">
        <v>445</v>
      </c>
      <c r="G154" s="38" t="s">
        <v>450</v>
      </c>
      <c r="H154" s="38">
        <v>277</v>
      </c>
      <c r="I154" s="38" t="s">
        <v>446</v>
      </c>
      <c r="J154" s="41">
        <v>261</v>
      </c>
    </row>
    <row r="155" spans="1:10" x14ac:dyDescent="0.25">
      <c r="A155" s="148">
        <v>153</v>
      </c>
      <c r="B155" s="32" t="s">
        <v>429</v>
      </c>
      <c r="C155" s="32" t="s">
        <v>306</v>
      </c>
      <c r="D155" s="38" t="s">
        <v>444</v>
      </c>
      <c r="E155" s="38">
        <v>170</v>
      </c>
      <c r="F155" s="38" t="s">
        <v>445</v>
      </c>
      <c r="G155" s="38" t="s">
        <v>450</v>
      </c>
      <c r="H155" s="38">
        <v>287</v>
      </c>
      <c r="I155" s="38" t="s">
        <v>444</v>
      </c>
      <c r="J155" s="41">
        <v>261</v>
      </c>
    </row>
    <row r="156" spans="1:10" x14ac:dyDescent="0.25">
      <c r="A156" s="148">
        <v>154</v>
      </c>
      <c r="B156" s="32" t="s">
        <v>429</v>
      </c>
      <c r="C156" s="32" t="s">
        <v>306</v>
      </c>
      <c r="D156" s="38" t="s">
        <v>444</v>
      </c>
      <c r="E156" s="38">
        <v>170</v>
      </c>
      <c r="F156" s="38" t="s">
        <v>445</v>
      </c>
      <c r="G156" s="38" t="s">
        <v>446</v>
      </c>
      <c r="H156" s="38">
        <v>287</v>
      </c>
      <c r="I156" s="38" t="s">
        <v>446</v>
      </c>
      <c r="J156" s="41">
        <v>253</v>
      </c>
    </row>
    <row r="157" spans="1:10" x14ac:dyDescent="0.25">
      <c r="A157" s="148">
        <v>155</v>
      </c>
      <c r="B157" s="32" t="s">
        <v>429</v>
      </c>
      <c r="C157" s="32" t="s">
        <v>306</v>
      </c>
      <c r="D157" s="38" t="s">
        <v>444</v>
      </c>
      <c r="E157" s="38">
        <v>173</v>
      </c>
      <c r="F157" s="38" t="s">
        <v>445</v>
      </c>
      <c r="G157" s="38" t="s">
        <v>446</v>
      </c>
      <c r="H157" s="38">
        <v>287</v>
      </c>
      <c r="I157" s="38" t="s">
        <v>446</v>
      </c>
      <c r="J157" s="41">
        <v>261</v>
      </c>
    </row>
    <row r="158" spans="1:10" x14ac:dyDescent="0.25">
      <c r="A158" s="148">
        <v>156</v>
      </c>
      <c r="B158" s="32" t="s">
        <v>429</v>
      </c>
      <c r="C158" s="32" t="s">
        <v>306</v>
      </c>
      <c r="D158" s="38" t="s">
        <v>444</v>
      </c>
      <c r="E158" s="38">
        <v>173</v>
      </c>
      <c r="F158" s="38" t="s">
        <v>445</v>
      </c>
      <c r="G158" s="38" t="s">
        <v>446</v>
      </c>
      <c r="H158" s="38">
        <v>287</v>
      </c>
      <c r="I158" s="38" t="s">
        <v>446</v>
      </c>
      <c r="J158" s="41">
        <v>253</v>
      </c>
    </row>
    <row r="159" spans="1:10" x14ac:dyDescent="0.25">
      <c r="A159" s="148">
        <v>157</v>
      </c>
      <c r="B159" s="32" t="s">
        <v>429</v>
      </c>
      <c r="C159" s="32" t="s">
        <v>306</v>
      </c>
      <c r="D159" s="38" t="s">
        <v>444</v>
      </c>
      <c r="E159" s="38">
        <v>168</v>
      </c>
      <c r="F159" s="38" t="s">
        <v>445</v>
      </c>
      <c r="G159" s="38" t="s">
        <v>446</v>
      </c>
      <c r="H159" s="38">
        <v>287</v>
      </c>
      <c r="I159" s="38" t="s">
        <v>446</v>
      </c>
      <c r="J159" s="41">
        <v>253</v>
      </c>
    </row>
    <row r="160" spans="1:10" x14ac:dyDescent="0.25">
      <c r="A160" s="148">
        <v>158</v>
      </c>
      <c r="B160" s="32" t="s">
        <v>429</v>
      </c>
      <c r="C160" s="32" t="s">
        <v>306</v>
      </c>
      <c r="D160" s="38" t="s">
        <v>444</v>
      </c>
      <c r="E160" s="38">
        <v>175</v>
      </c>
      <c r="F160" s="38" t="s">
        <v>445</v>
      </c>
      <c r="G160" s="38" t="s">
        <v>446</v>
      </c>
      <c r="H160" s="38">
        <v>287</v>
      </c>
      <c r="I160" s="38" t="s">
        <v>446</v>
      </c>
      <c r="J160" s="41">
        <v>259</v>
      </c>
    </row>
    <row r="161" spans="1:10" x14ac:dyDescent="0.25">
      <c r="A161" s="148">
        <v>159</v>
      </c>
      <c r="B161" s="32" t="s">
        <v>429</v>
      </c>
      <c r="C161" s="32" t="s">
        <v>306</v>
      </c>
      <c r="D161" s="38" t="s">
        <v>444</v>
      </c>
      <c r="E161" s="38">
        <v>171</v>
      </c>
      <c r="F161" s="38" t="s">
        <v>445</v>
      </c>
      <c r="G161" s="38" t="s">
        <v>446</v>
      </c>
      <c r="H161" s="38">
        <v>280</v>
      </c>
      <c r="I161" s="38" t="s">
        <v>444</v>
      </c>
      <c r="J161" s="41">
        <v>251</v>
      </c>
    </row>
    <row r="162" spans="1:10" x14ac:dyDescent="0.25">
      <c r="A162" s="148">
        <v>160</v>
      </c>
      <c r="B162" s="32" t="s">
        <v>429</v>
      </c>
      <c r="C162" s="32" t="s">
        <v>306</v>
      </c>
      <c r="D162" s="38" t="s">
        <v>444</v>
      </c>
      <c r="E162" s="38">
        <v>169</v>
      </c>
      <c r="F162" s="38" t="s">
        <v>445</v>
      </c>
      <c r="G162" s="38" t="s">
        <v>446</v>
      </c>
      <c r="H162" s="38">
        <v>280</v>
      </c>
      <c r="I162" s="38" t="s">
        <v>446</v>
      </c>
      <c r="J162" s="41">
        <v>255</v>
      </c>
    </row>
    <row r="163" spans="1:10" x14ac:dyDescent="0.25">
      <c r="A163" s="148">
        <v>161</v>
      </c>
      <c r="B163" s="32" t="s">
        <v>429</v>
      </c>
      <c r="C163" s="32" t="s">
        <v>306</v>
      </c>
      <c r="D163" s="38" t="s">
        <v>444</v>
      </c>
      <c r="E163" s="38">
        <v>169</v>
      </c>
      <c r="F163" s="38" t="s">
        <v>445</v>
      </c>
      <c r="G163" s="38" t="s">
        <v>446</v>
      </c>
      <c r="H163" s="38">
        <v>289</v>
      </c>
      <c r="I163" s="38" t="s">
        <v>446</v>
      </c>
      <c r="J163" s="41">
        <v>253</v>
      </c>
    </row>
    <row r="164" spans="1:10" ht="15.75" thickBot="1" x14ac:dyDescent="0.3">
      <c r="A164" s="149">
        <v>162</v>
      </c>
      <c r="B164" s="34" t="s">
        <v>429</v>
      </c>
      <c r="C164" s="34" t="s">
        <v>306</v>
      </c>
      <c r="D164" s="42" t="s">
        <v>444</v>
      </c>
      <c r="E164" s="42">
        <v>163</v>
      </c>
      <c r="F164" s="42" t="s">
        <v>445</v>
      </c>
      <c r="G164" s="42" t="s">
        <v>446</v>
      </c>
      <c r="H164" s="42">
        <v>271</v>
      </c>
      <c r="I164" s="42" t="s">
        <v>446</v>
      </c>
      <c r="J164" s="43">
        <v>261</v>
      </c>
    </row>
    <row r="165" spans="1:10" x14ac:dyDescent="0.25">
      <c r="A165" s="147">
        <v>163</v>
      </c>
      <c r="B165" s="31" t="s">
        <v>430</v>
      </c>
      <c r="C165" s="31" t="s">
        <v>313</v>
      </c>
      <c r="D165" s="13" t="s">
        <v>444</v>
      </c>
      <c r="E165" s="13">
        <v>169</v>
      </c>
      <c r="F165" s="13" t="s">
        <v>445</v>
      </c>
      <c r="G165" s="13" t="s">
        <v>446</v>
      </c>
      <c r="H165" s="13">
        <v>280</v>
      </c>
      <c r="I165" s="13" t="s">
        <v>444</v>
      </c>
      <c r="J165" s="26">
        <v>259</v>
      </c>
    </row>
    <row r="166" spans="1:10" x14ac:dyDescent="0.25">
      <c r="A166" s="148">
        <v>164</v>
      </c>
      <c r="B166" s="32" t="s">
        <v>430</v>
      </c>
      <c r="C166" s="32" t="s">
        <v>313</v>
      </c>
      <c r="D166" s="33" t="s">
        <v>444</v>
      </c>
      <c r="E166" s="33">
        <v>169</v>
      </c>
      <c r="F166" s="33" t="s">
        <v>445</v>
      </c>
      <c r="G166" s="33" t="s">
        <v>446</v>
      </c>
      <c r="H166" s="33">
        <v>284</v>
      </c>
      <c r="I166" s="33" t="s">
        <v>446</v>
      </c>
      <c r="J166" s="25">
        <v>259</v>
      </c>
    </row>
    <row r="167" spans="1:10" x14ac:dyDescent="0.25">
      <c r="A167" s="148">
        <v>165</v>
      </c>
      <c r="B167" s="32" t="s">
        <v>430</v>
      </c>
      <c r="C167" s="32" t="s">
        <v>313</v>
      </c>
      <c r="D167" s="33" t="s">
        <v>444</v>
      </c>
      <c r="E167" s="33">
        <v>173</v>
      </c>
      <c r="F167" s="33" t="s">
        <v>445</v>
      </c>
      <c r="G167" s="33" t="s">
        <v>446</v>
      </c>
      <c r="H167" s="33">
        <v>272</v>
      </c>
      <c r="I167" s="33" t="s">
        <v>446</v>
      </c>
      <c r="J167" s="25">
        <v>255</v>
      </c>
    </row>
    <row r="168" spans="1:10" x14ac:dyDescent="0.25">
      <c r="A168" s="148">
        <v>166</v>
      </c>
      <c r="B168" s="32" t="s">
        <v>430</v>
      </c>
      <c r="C168" s="32" t="s">
        <v>313</v>
      </c>
      <c r="D168" s="33" t="s">
        <v>444</v>
      </c>
      <c r="E168" s="33">
        <v>173</v>
      </c>
      <c r="F168" s="33" t="s">
        <v>445</v>
      </c>
      <c r="G168" s="33" t="s">
        <v>446</v>
      </c>
      <c r="H168" s="33">
        <v>278</v>
      </c>
      <c r="I168" s="33" t="s">
        <v>446</v>
      </c>
      <c r="J168" s="25">
        <v>253</v>
      </c>
    </row>
    <row r="169" spans="1:10" x14ac:dyDescent="0.25">
      <c r="A169" s="148">
        <v>167</v>
      </c>
      <c r="B169" s="32" t="s">
        <v>430</v>
      </c>
      <c r="C169" s="32" t="s">
        <v>313</v>
      </c>
      <c r="D169" s="33" t="s">
        <v>446</v>
      </c>
      <c r="E169" s="33">
        <v>173</v>
      </c>
      <c r="F169" s="33" t="s">
        <v>444</v>
      </c>
      <c r="G169" s="33" t="s">
        <v>446</v>
      </c>
      <c r="H169" s="33">
        <v>280</v>
      </c>
      <c r="I169" s="33" t="s">
        <v>446</v>
      </c>
      <c r="J169" s="25">
        <v>253</v>
      </c>
    </row>
    <row r="170" spans="1:10" ht="15.75" thickBot="1" x14ac:dyDescent="0.3">
      <c r="A170" s="149">
        <v>168</v>
      </c>
      <c r="B170" s="34" t="s">
        <v>430</v>
      </c>
      <c r="C170" s="34" t="s">
        <v>313</v>
      </c>
      <c r="D170" s="35" t="s">
        <v>444</v>
      </c>
      <c r="E170" s="35">
        <v>169</v>
      </c>
      <c r="F170" s="35" t="s">
        <v>444</v>
      </c>
      <c r="G170" s="35" t="s">
        <v>446</v>
      </c>
      <c r="H170" s="35">
        <v>287</v>
      </c>
      <c r="I170" s="35" t="s">
        <v>446</v>
      </c>
      <c r="J170" s="36">
        <v>259</v>
      </c>
    </row>
    <row r="171" spans="1:10" x14ac:dyDescent="0.25">
      <c r="A171" s="147">
        <v>169</v>
      </c>
      <c r="B171" s="31" t="s">
        <v>431</v>
      </c>
      <c r="C171" s="31" t="s">
        <v>321</v>
      </c>
      <c r="D171" s="13" t="s">
        <v>444</v>
      </c>
      <c r="E171" s="13">
        <v>176</v>
      </c>
      <c r="F171" s="13" t="s">
        <v>444</v>
      </c>
      <c r="G171" s="13" t="s">
        <v>450</v>
      </c>
      <c r="H171" s="13">
        <v>287</v>
      </c>
      <c r="I171" s="13" t="s">
        <v>444</v>
      </c>
      <c r="J171" s="26">
        <v>253</v>
      </c>
    </row>
    <row r="172" spans="1:10" x14ac:dyDescent="0.25">
      <c r="A172" s="148">
        <v>170</v>
      </c>
      <c r="B172" s="32" t="s">
        <v>431</v>
      </c>
      <c r="C172" s="32" t="s">
        <v>321</v>
      </c>
      <c r="D172" s="33" t="s">
        <v>444</v>
      </c>
      <c r="E172" s="33">
        <v>173</v>
      </c>
      <c r="F172" s="33" t="s">
        <v>445</v>
      </c>
      <c r="G172" s="33" t="s">
        <v>446</v>
      </c>
      <c r="H172" s="33">
        <v>284</v>
      </c>
      <c r="I172" s="33" t="s">
        <v>446</v>
      </c>
      <c r="J172" s="25">
        <v>253</v>
      </c>
    </row>
    <row r="173" spans="1:10" x14ac:dyDescent="0.25">
      <c r="A173" s="148">
        <v>171</v>
      </c>
      <c r="B173" s="32" t="s">
        <v>431</v>
      </c>
      <c r="C173" s="32" t="s">
        <v>321</v>
      </c>
      <c r="D173" s="33" t="s">
        <v>444</v>
      </c>
      <c r="E173" s="33">
        <v>181</v>
      </c>
      <c r="F173" s="33" t="s">
        <v>445</v>
      </c>
      <c r="G173" s="33" t="s">
        <v>446</v>
      </c>
      <c r="H173" s="33">
        <v>289</v>
      </c>
      <c r="I173" s="33" t="s">
        <v>446</v>
      </c>
      <c r="J173" s="25">
        <v>255</v>
      </c>
    </row>
    <row r="174" spans="1:10" ht="15.75" thickBot="1" x14ac:dyDescent="0.3">
      <c r="A174" s="149">
        <v>172</v>
      </c>
      <c r="B174" s="34" t="s">
        <v>431</v>
      </c>
      <c r="C174" s="34" t="s">
        <v>321</v>
      </c>
      <c r="D174" s="35" t="s">
        <v>446</v>
      </c>
      <c r="E174" s="35">
        <v>168</v>
      </c>
      <c r="F174" s="35" t="s">
        <v>445</v>
      </c>
      <c r="G174" s="35" t="s">
        <v>446</v>
      </c>
      <c r="H174" s="35">
        <v>278</v>
      </c>
      <c r="I174" s="35" t="s">
        <v>446</v>
      </c>
      <c r="J174" s="36">
        <v>259</v>
      </c>
    </row>
    <row r="175" spans="1:10" x14ac:dyDescent="0.25">
      <c r="A175" s="147">
        <v>173</v>
      </c>
      <c r="B175" s="31" t="s">
        <v>417</v>
      </c>
      <c r="C175" s="31" t="s">
        <v>338</v>
      </c>
      <c r="D175" s="13" t="s">
        <v>444</v>
      </c>
      <c r="E175" s="13">
        <v>175</v>
      </c>
      <c r="F175" s="13" t="s">
        <v>445</v>
      </c>
      <c r="G175" s="13" t="s">
        <v>446</v>
      </c>
      <c r="H175" s="13">
        <v>272</v>
      </c>
      <c r="I175" s="13" t="s">
        <v>446</v>
      </c>
      <c r="J175" s="26">
        <v>259</v>
      </c>
    </row>
    <row r="176" spans="1:10" x14ac:dyDescent="0.25">
      <c r="A176" s="148">
        <v>174</v>
      </c>
      <c r="B176" s="32" t="s">
        <v>417</v>
      </c>
      <c r="C176" s="32" t="s">
        <v>338</v>
      </c>
      <c r="D176" s="33" t="s">
        <v>444</v>
      </c>
      <c r="E176" s="33">
        <v>175</v>
      </c>
      <c r="F176" s="33" t="s">
        <v>445</v>
      </c>
      <c r="G176" s="33" t="s">
        <v>446</v>
      </c>
      <c r="H176" s="33">
        <v>272</v>
      </c>
      <c r="I176" s="33" t="s">
        <v>446</v>
      </c>
      <c r="J176" s="25">
        <v>259</v>
      </c>
    </row>
    <row r="177" spans="1:10" x14ac:dyDescent="0.25">
      <c r="A177" s="148">
        <v>175</v>
      </c>
      <c r="B177" s="32" t="s">
        <v>417</v>
      </c>
      <c r="C177" s="32" t="s">
        <v>338</v>
      </c>
      <c r="D177" s="33" t="s">
        <v>446</v>
      </c>
      <c r="E177" s="33">
        <v>167</v>
      </c>
      <c r="F177" s="33" t="s">
        <v>445</v>
      </c>
      <c r="G177" s="33" t="s">
        <v>446</v>
      </c>
      <c r="H177" s="33">
        <v>287</v>
      </c>
      <c r="I177" s="33" t="s">
        <v>446</v>
      </c>
      <c r="J177" s="25">
        <v>261</v>
      </c>
    </row>
    <row r="178" spans="1:10" x14ac:dyDescent="0.25">
      <c r="A178" s="148">
        <v>176</v>
      </c>
      <c r="B178" s="32" t="s">
        <v>417</v>
      </c>
      <c r="C178" s="32" t="s">
        <v>338</v>
      </c>
      <c r="D178" s="33" t="s">
        <v>446</v>
      </c>
      <c r="E178" s="33">
        <v>167</v>
      </c>
      <c r="F178" s="33" t="s">
        <v>445</v>
      </c>
      <c r="G178" s="33" t="s">
        <v>446</v>
      </c>
      <c r="H178" s="33">
        <v>287</v>
      </c>
      <c r="I178" s="33" t="s">
        <v>446</v>
      </c>
      <c r="J178" s="25">
        <v>261</v>
      </c>
    </row>
    <row r="179" spans="1:10" ht="15.75" thickBot="1" x14ac:dyDescent="0.3">
      <c r="A179" s="149">
        <v>177</v>
      </c>
      <c r="B179" s="34" t="s">
        <v>417</v>
      </c>
      <c r="C179" s="34" t="s">
        <v>338</v>
      </c>
      <c r="D179" s="35" t="s">
        <v>446</v>
      </c>
      <c r="E179" s="35">
        <v>168</v>
      </c>
      <c r="F179" s="35" t="s">
        <v>444</v>
      </c>
      <c r="G179" s="35" t="s">
        <v>446</v>
      </c>
      <c r="H179" s="35">
        <v>287</v>
      </c>
      <c r="I179" s="35" t="s">
        <v>446</v>
      </c>
      <c r="J179" s="36">
        <v>259</v>
      </c>
    </row>
    <row r="180" spans="1:10" x14ac:dyDescent="0.25">
      <c r="A180" s="147">
        <v>178</v>
      </c>
      <c r="B180" s="31" t="s">
        <v>366</v>
      </c>
      <c r="C180" s="31"/>
      <c r="D180" s="13" t="s">
        <v>444</v>
      </c>
      <c r="E180" s="13">
        <v>168</v>
      </c>
      <c r="F180" s="13" t="s">
        <v>445</v>
      </c>
      <c r="G180" s="13" t="s">
        <v>450</v>
      </c>
      <c r="H180" s="13">
        <v>287</v>
      </c>
      <c r="I180" s="13" t="s">
        <v>446</v>
      </c>
      <c r="J180" s="26">
        <v>253</v>
      </c>
    </row>
    <row r="181" spans="1:10" x14ac:dyDescent="0.25">
      <c r="A181" s="148">
        <v>179</v>
      </c>
      <c r="B181" s="32" t="s">
        <v>366</v>
      </c>
      <c r="C181" s="32"/>
      <c r="D181" s="33" t="s">
        <v>444</v>
      </c>
      <c r="E181" s="33">
        <v>168</v>
      </c>
      <c r="F181" s="33" t="s">
        <v>445</v>
      </c>
      <c r="G181" s="33" t="s">
        <v>450</v>
      </c>
      <c r="H181" s="33">
        <v>287</v>
      </c>
      <c r="I181" s="33" t="s">
        <v>446</v>
      </c>
      <c r="J181" s="25">
        <v>253</v>
      </c>
    </row>
    <row r="182" spans="1:10" x14ac:dyDescent="0.25">
      <c r="A182" s="148">
        <v>180</v>
      </c>
      <c r="B182" s="32" t="s">
        <v>366</v>
      </c>
      <c r="C182" s="32"/>
      <c r="D182" s="33" t="s">
        <v>444</v>
      </c>
      <c r="E182" s="33">
        <v>168</v>
      </c>
      <c r="F182" s="33" t="s">
        <v>445</v>
      </c>
      <c r="G182" s="33" t="s">
        <v>450</v>
      </c>
      <c r="H182" s="33">
        <v>287</v>
      </c>
      <c r="I182" s="33" t="s">
        <v>446</v>
      </c>
      <c r="J182" s="25">
        <v>253</v>
      </c>
    </row>
    <row r="183" spans="1:10" x14ac:dyDescent="0.25">
      <c r="A183" s="148">
        <v>181</v>
      </c>
      <c r="B183" s="32" t="s">
        <v>366</v>
      </c>
      <c r="C183" s="32"/>
      <c r="D183" s="33" t="s">
        <v>444</v>
      </c>
      <c r="E183" s="33">
        <v>168</v>
      </c>
      <c r="F183" s="33" t="s">
        <v>445</v>
      </c>
      <c r="G183" s="33" t="s">
        <v>450</v>
      </c>
      <c r="H183" s="33">
        <v>287</v>
      </c>
      <c r="I183" s="33" t="s">
        <v>446</v>
      </c>
      <c r="J183" s="25">
        <v>253</v>
      </c>
    </row>
    <row r="184" spans="1:10" x14ac:dyDescent="0.25">
      <c r="A184" s="148">
        <v>182</v>
      </c>
      <c r="B184" s="32" t="s">
        <v>366</v>
      </c>
      <c r="C184" s="32"/>
      <c r="D184" s="33" t="s">
        <v>444</v>
      </c>
      <c r="E184" s="33">
        <v>168</v>
      </c>
      <c r="F184" s="33" t="s">
        <v>445</v>
      </c>
      <c r="G184" s="33" t="s">
        <v>450</v>
      </c>
      <c r="H184" s="33">
        <v>287</v>
      </c>
      <c r="I184" s="33" t="s">
        <v>446</v>
      </c>
      <c r="J184" s="25">
        <v>253</v>
      </c>
    </row>
    <row r="185" spans="1:10" x14ac:dyDescent="0.25">
      <c r="A185" s="148">
        <v>183</v>
      </c>
      <c r="B185" s="32" t="s">
        <v>366</v>
      </c>
      <c r="C185" s="32"/>
      <c r="D185" s="33" t="s">
        <v>444</v>
      </c>
      <c r="E185" s="33">
        <v>168</v>
      </c>
      <c r="F185" s="33" t="s">
        <v>445</v>
      </c>
      <c r="G185" s="33" t="s">
        <v>450</v>
      </c>
      <c r="H185" s="33">
        <v>287</v>
      </c>
      <c r="I185" s="33" t="s">
        <v>446</v>
      </c>
      <c r="J185" s="25">
        <v>253</v>
      </c>
    </row>
    <row r="186" spans="1:10" x14ac:dyDescent="0.25">
      <c r="A186" s="148">
        <v>184</v>
      </c>
      <c r="B186" s="32" t="s">
        <v>366</v>
      </c>
      <c r="C186" s="32"/>
      <c r="D186" s="33" t="s">
        <v>444</v>
      </c>
      <c r="E186" s="33">
        <v>168</v>
      </c>
      <c r="F186" s="33" t="s">
        <v>445</v>
      </c>
      <c r="G186" s="33" t="s">
        <v>450</v>
      </c>
      <c r="H186" s="33">
        <v>287</v>
      </c>
      <c r="I186" s="33" t="s">
        <v>446</v>
      </c>
      <c r="J186" s="25">
        <v>253</v>
      </c>
    </row>
    <row r="187" spans="1:10" x14ac:dyDescent="0.25">
      <c r="A187" s="148">
        <v>185</v>
      </c>
      <c r="B187" s="32" t="s">
        <v>366</v>
      </c>
      <c r="C187" s="32"/>
      <c r="D187" s="33" t="s">
        <v>444</v>
      </c>
      <c r="E187" s="33">
        <v>168</v>
      </c>
      <c r="F187" s="33" t="s">
        <v>445</v>
      </c>
      <c r="G187" s="33" t="s">
        <v>450</v>
      </c>
      <c r="H187" s="33">
        <v>287</v>
      </c>
      <c r="I187" s="33" t="s">
        <v>446</v>
      </c>
      <c r="J187" s="25">
        <v>253</v>
      </c>
    </row>
    <row r="188" spans="1:10" x14ac:dyDescent="0.25">
      <c r="A188" s="148">
        <v>186</v>
      </c>
      <c r="B188" s="32" t="s">
        <v>366</v>
      </c>
      <c r="C188" s="32"/>
      <c r="D188" s="33" t="s">
        <v>444</v>
      </c>
      <c r="E188" s="33">
        <v>168</v>
      </c>
      <c r="F188" s="33" t="s">
        <v>445</v>
      </c>
      <c r="G188" s="33" t="s">
        <v>450</v>
      </c>
      <c r="H188" s="33">
        <v>287</v>
      </c>
      <c r="I188" s="33" t="s">
        <v>446</v>
      </c>
      <c r="J188" s="25">
        <v>253</v>
      </c>
    </row>
    <row r="189" spans="1:10" x14ac:dyDescent="0.25">
      <c r="A189" s="148">
        <v>187</v>
      </c>
      <c r="B189" s="32" t="s">
        <v>366</v>
      </c>
      <c r="C189" s="32"/>
      <c r="D189" s="33" t="s">
        <v>444</v>
      </c>
      <c r="E189" s="33">
        <v>168</v>
      </c>
      <c r="F189" s="33" t="s">
        <v>445</v>
      </c>
      <c r="G189" s="33" t="s">
        <v>450</v>
      </c>
      <c r="H189" s="33">
        <v>287</v>
      </c>
      <c r="I189" s="33" t="s">
        <v>446</v>
      </c>
      <c r="J189" s="25">
        <v>253</v>
      </c>
    </row>
    <row r="190" spans="1:10" x14ac:dyDescent="0.25">
      <c r="A190" s="148">
        <v>188</v>
      </c>
      <c r="B190" s="32" t="s">
        <v>366</v>
      </c>
      <c r="C190" s="32"/>
      <c r="D190" s="33" t="s">
        <v>444</v>
      </c>
      <c r="E190" s="33">
        <v>168</v>
      </c>
      <c r="F190" s="33" t="s">
        <v>445</v>
      </c>
      <c r="G190" s="33" t="s">
        <v>450</v>
      </c>
      <c r="H190" s="33">
        <v>287</v>
      </c>
      <c r="I190" s="33" t="s">
        <v>446</v>
      </c>
      <c r="J190" s="25">
        <v>253</v>
      </c>
    </row>
    <row r="191" spans="1:10" x14ac:dyDescent="0.25">
      <c r="A191" s="148">
        <v>189</v>
      </c>
      <c r="B191" s="32" t="s">
        <v>366</v>
      </c>
      <c r="C191" s="32"/>
      <c r="D191" s="33" t="s">
        <v>444</v>
      </c>
      <c r="E191" s="33">
        <v>168</v>
      </c>
      <c r="F191" s="33" t="s">
        <v>445</v>
      </c>
      <c r="G191" s="33" t="s">
        <v>450</v>
      </c>
      <c r="H191" s="33">
        <v>287</v>
      </c>
      <c r="I191" s="33" t="s">
        <v>446</v>
      </c>
      <c r="J191" s="25">
        <v>253</v>
      </c>
    </row>
    <row r="192" spans="1:10" ht="15.75" thickBot="1" x14ac:dyDescent="0.3">
      <c r="A192" s="149">
        <v>190</v>
      </c>
      <c r="B192" s="34" t="s">
        <v>366</v>
      </c>
      <c r="C192" s="34"/>
      <c r="D192" s="35" t="s">
        <v>444</v>
      </c>
      <c r="E192" s="35">
        <v>166</v>
      </c>
      <c r="F192" s="35" t="s">
        <v>445</v>
      </c>
      <c r="G192" s="35" t="s">
        <v>450</v>
      </c>
      <c r="H192" s="35">
        <v>287</v>
      </c>
      <c r="I192" s="35" t="s">
        <v>446</v>
      </c>
      <c r="J192" s="36">
        <v>253</v>
      </c>
    </row>
    <row r="193" spans="1:10" x14ac:dyDescent="0.25">
      <c r="A193" s="32"/>
      <c r="B193" s="32"/>
      <c r="C193" s="32"/>
      <c r="D193" s="32"/>
      <c r="E193" s="32"/>
      <c r="F193" s="32"/>
      <c r="G193" s="32"/>
      <c r="H193" s="32"/>
      <c r="I193" s="32"/>
      <c r="J193" s="32"/>
    </row>
    <row r="194" spans="1:10" x14ac:dyDescent="0.25">
      <c r="A194" s="32"/>
      <c r="B194" s="32"/>
      <c r="C194" s="32"/>
      <c r="D194" s="32"/>
      <c r="E194" s="32"/>
      <c r="F194" s="32"/>
      <c r="G194" s="32"/>
      <c r="H194" s="32"/>
      <c r="I194" s="32"/>
      <c r="J194" s="32"/>
    </row>
  </sheetData>
  <sortState xmlns:xlrd2="http://schemas.microsoft.com/office/spreadsheetml/2017/richdata2" ref="A26:J54">
    <sortCondition ref="D26:D54"/>
    <sortCondition ref="E26:E54"/>
    <sortCondition ref="F26:F54"/>
    <sortCondition ref="G26:G54"/>
    <sortCondition ref="H26:H54"/>
    <sortCondition ref="I26:I54"/>
    <sortCondition ref="J26:J54"/>
  </sortState>
  <mergeCells count="1">
    <mergeCell ref="A1:J1"/>
  </mergeCells>
  <phoneticPr fontId="7" type="noConversion"/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3420F5-B1B9-4D17-9574-FB1CFE52B787}">
  <dimension ref="A1:T37"/>
  <sheetViews>
    <sheetView topLeftCell="A19" workbookViewId="0">
      <selection activeCell="A28" sqref="A28"/>
    </sheetView>
  </sheetViews>
  <sheetFormatPr defaultRowHeight="15" x14ac:dyDescent="0.25"/>
  <cols>
    <col min="1" max="1" width="13.42578125" customWidth="1"/>
    <col min="2" max="2" width="10.42578125" customWidth="1"/>
    <col min="9" max="9" width="12.28515625" customWidth="1"/>
    <col min="17" max="17" width="12.42578125" customWidth="1"/>
    <col min="19" max="19" width="12.5703125" customWidth="1"/>
    <col min="20" max="20" width="84.7109375" customWidth="1"/>
  </cols>
  <sheetData>
    <row r="1" spans="1:20" s="151" customFormat="1" ht="32.25" customHeight="1" thickBot="1" x14ac:dyDescent="0.3">
      <c r="A1" s="185" t="s">
        <v>624</v>
      </c>
      <c r="B1" s="185"/>
      <c r="C1" s="185"/>
      <c r="D1" s="185"/>
      <c r="E1" s="185"/>
      <c r="F1" s="185"/>
      <c r="G1" s="185"/>
      <c r="H1" s="185"/>
      <c r="I1" s="185"/>
      <c r="J1" s="185"/>
      <c r="K1" s="185"/>
      <c r="L1" s="185"/>
      <c r="M1" s="185"/>
      <c r="N1" s="185"/>
      <c r="O1" s="185"/>
      <c r="P1" s="185"/>
      <c r="Q1" s="185"/>
      <c r="R1" s="185"/>
      <c r="S1" s="185"/>
      <c r="T1" s="185"/>
    </row>
    <row r="2" spans="1:20" ht="14.65" customHeight="1" x14ac:dyDescent="0.25">
      <c r="A2" s="188" t="s">
        <v>1</v>
      </c>
      <c r="B2" s="190" t="s">
        <v>2</v>
      </c>
      <c r="C2" s="192" t="s">
        <v>500</v>
      </c>
      <c r="D2" s="192"/>
      <c r="E2" s="192"/>
      <c r="F2" s="192"/>
      <c r="G2" s="192"/>
      <c r="H2" s="192"/>
      <c r="I2" s="192" t="s">
        <v>501</v>
      </c>
      <c r="J2" s="192"/>
      <c r="K2" s="192"/>
      <c r="L2" s="192"/>
      <c r="M2" s="192"/>
      <c r="N2" s="192"/>
      <c r="O2" s="192"/>
      <c r="P2" s="190" t="s">
        <v>502</v>
      </c>
      <c r="Q2" s="190" t="s">
        <v>503</v>
      </c>
      <c r="R2" s="190" t="s">
        <v>547</v>
      </c>
      <c r="S2" s="190" t="s">
        <v>504</v>
      </c>
      <c r="T2" s="193" t="s">
        <v>505</v>
      </c>
    </row>
    <row r="3" spans="1:20" ht="15.75" thickBot="1" x14ac:dyDescent="0.3">
      <c r="A3" s="189"/>
      <c r="B3" s="191"/>
      <c r="C3" s="109" t="s">
        <v>506</v>
      </c>
      <c r="D3" s="123" t="s">
        <v>511</v>
      </c>
      <c r="E3" s="123" t="s">
        <v>512</v>
      </c>
      <c r="F3" s="123" t="s">
        <v>507</v>
      </c>
      <c r="G3" s="123" t="s">
        <v>508</v>
      </c>
      <c r="H3" s="123" t="s">
        <v>509</v>
      </c>
      <c r="I3" s="109" t="s">
        <v>510</v>
      </c>
      <c r="J3" s="109" t="s">
        <v>506</v>
      </c>
      <c r="K3" s="123" t="s">
        <v>511</v>
      </c>
      <c r="L3" s="123" t="s">
        <v>512</v>
      </c>
      <c r="M3" s="123" t="s">
        <v>507</v>
      </c>
      <c r="N3" s="123" t="s">
        <v>508</v>
      </c>
      <c r="O3" s="123" t="s">
        <v>509</v>
      </c>
      <c r="P3" s="191"/>
      <c r="Q3" s="191"/>
      <c r="R3" s="191"/>
      <c r="S3" s="191"/>
      <c r="T3" s="194"/>
    </row>
    <row r="4" spans="1:20" ht="24" x14ac:dyDescent="0.25">
      <c r="A4" s="199" t="s">
        <v>513</v>
      </c>
      <c r="B4" s="199" t="s">
        <v>514</v>
      </c>
      <c r="C4" s="89" t="s">
        <v>515</v>
      </c>
      <c r="D4" s="91">
        <v>1</v>
      </c>
      <c r="E4" s="91">
        <v>115568</v>
      </c>
      <c r="F4" s="91">
        <v>0</v>
      </c>
      <c r="G4" s="91">
        <v>0</v>
      </c>
      <c r="H4" s="95">
        <v>8.6500000000000002E-6</v>
      </c>
      <c r="I4" s="89" t="s">
        <v>516</v>
      </c>
      <c r="J4" s="89" t="s">
        <v>515</v>
      </c>
      <c r="K4" s="91">
        <v>1</v>
      </c>
      <c r="L4" s="91">
        <v>10374</v>
      </c>
      <c r="M4" s="91">
        <v>0</v>
      </c>
      <c r="N4" s="91">
        <v>0</v>
      </c>
      <c r="O4" s="91">
        <v>9.6390000000000004E-5</v>
      </c>
      <c r="P4" s="89" t="s">
        <v>517</v>
      </c>
      <c r="Q4" s="196" t="s">
        <v>20</v>
      </c>
      <c r="R4" s="196" t="s">
        <v>518</v>
      </c>
      <c r="S4" s="196" t="s">
        <v>20</v>
      </c>
      <c r="T4" s="186" t="s">
        <v>546</v>
      </c>
    </row>
    <row r="5" spans="1:20" ht="15.75" thickBot="1" x14ac:dyDescent="0.3">
      <c r="A5" s="200"/>
      <c r="B5" s="200"/>
      <c r="C5" s="88" t="s">
        <v>519</v>
      </c>
      <c r="D5" s="93">
        <v>1</v>
      </c>
      <c r="E5" s="93">
        <v>67872</v>
      </c>
      <c r="F5" s="93">
        <v>0</v>
      </c>
      <c r="G5" s="93">
        <v>1</v>
      </c>
      <c r="H5" s="96">
        <v>1.47E-5</v>
      </c>
      <c r="I5" s="88" t="s">
        <v>520</v>
      </c>
      <c r="J5" s="88" t="s">
        <v>519</v>
      </c>
      <c r="K5" s="93">
        <v>1</v>
      </c>
      <c r="L5" s="93">
        <v>11531</v>
      </c>
      <c r="M5" s="93">
        <v>0</v>
      </c>
      <c r="N5" s="93">
        <v>1</v>
      </c>
      <c r="O5" s="93">
        <v>8.6719999999999996E-5</v>
      </c>
      <c r="P5" s="88"/>
      <c r="Q5" s="197"/>
      <c r="R5" s="197"/>
      <c r="S5" s="197"/>
      <c r="T5" s="187"/>
    </row>
    <row r="6" spans="1:20" ht="24" x14ac:dyDescent="0.25">
      <c r="A6" s="199" t="s">
        <v>521</v>
      </c>
      <c r="B6" s="199" t="s">
        <v>522</v>
      </c>
      <c r="C6" s="89" t="s">
        <v>515</v>
      </c>
      <c r="D6" s="91">
        <v>1</v>
      </c>
      <c r="E6" s="91">
        <v>13918</v>
      </c>
      <c r="F6" s="91">
        <v>0</v>
      </c>
      <c r="G6" s="91">
        <v>0</v>
      </c>
      <c r="H6" s="95">
        <v>7.1899999999999999E-5</v>
      </c>
      <c r="I6" s="89" t="s">
        <v>516</v>
      </c>
      <c r="J6" s="89" t="s">
        <v>515</v>
      </c>
      <c r="K6" s="91">
        <v>1</v>
      </c>
      <c r="L6" s="91">
        <v>1846</v>
      </c>
      <c r="M6" s="91">
        <v>0</v>
      </c>
      <c r="N6" s="91">
        <v>0</v>
      </c>
      <c r="O6" s="91">
        <v>5.4169999999999999E-4</v>
      </c>
      <c r="P6" s="89" t="s">
        <v>523</v>
      </c>
      <c r="Q6" s="196" t="s">
        <v>20</v>
      </c>
      <c r="R6" s="196"/>
      <c r="S6" s="196" t="s">
        <v>524</v>
      </c>
      <c r="T6" s="186" t="s">
        <v>552</v>
      </c>
    </row>
    <row r="7" spans="1:20" ht="15.75" thickBot="1" x14ac:dyDescent="0.3">
      <c r="A7" s="200"/>
      <c r="B7" s="200"/>
      <c r="C7" s="88" t="s">
        <v>519</v>
      </c>
      <c r="D7" s="93">
        <v>0</v>
      </c>
      <c r="E7" s="93">
        <v>7932</v>
      </c>
      <c r="F7" s="93">
        <v>0</v>
      </c>
      <c r="G7" s="93">
        <v>0</v>
      </c>
      <c r="H7" s="93">
        <v>0</v>
      </c>
      <c r="I7" s="88"/>
      <c r="J7" s="88"/>
      <c r="K7" s="93"/>
      <c r="L7" s="93"/>
      <c r="M7" s="93"/>
      <c r="N7" s="93"/>
      <c r="O7" s="93"/>
      <c r="P7" s="88"/>
      <c r="Q7" s="197"/>
      <c r="R7" s="197"/>
      <c r="S7" s="197"/>
      <c r="T7" s="187"/>
    </row>
    <row r="8" spans="1:20" ht="24" x14ac:dyDescent="0.25">
      <c r="A8" s="201" t="s">
        <v>525</v>
      </c>
      <c r="B8" s="201" t="s">
        <v>526</v>
      </c>
      <c r="C8" s="89" t="s">
        <v>515</v>
      </c>
      <c r="D8" s="91">
        <v>1</v>
      </c>
      <c r="E8" s="91">
        <v>115570</v>
      </c>
      <c r="F8" s="91">
        <v>0</v>
      </c>
      <c r="G8" s="91">
        <v>0</v>
      </c>
      <c r="H8" s="91">
        <v>8.653E-6</v>
      </c>
      <c r="I8" s="89" t="s">
        <v>527</v>
      </c>
      <c r="J8" s="89" t="s">
        <v>515</v>
      </c>
      <c r="K8" s="91">
        <v>1</v>
      </c>
      <c r="L8" s="91">
        <v>20270</v>
      </c>
      <c r="M8" s="91">
        <v>0</v>
      </c>
      <c r="N8" s="91">
        <v>0</v>
      </c>
      <c r="O8" s="91">
        <v>4.9329999999999997E-5</v>
      </c>
      <c r="P8" s="89" t="s">
        <v>517</v>
      </c>
      <c r="Q8" s="196"/>
      <c r="R8" s="196"/>
      <c r="S8" s="196" t="s">
        <v>528</v>
      </c>
      <c r="T8" s="186" t="s">
        <v>553</v>
      </c>
    </row>
    <row r="9" spans="1:20" ht="15.75" thickBot="1" x14ac:dyDescent="0.3">
      <c r="A9" s="202"/>
      <c r="B9" s="202"/>
      <c r="C9" s="88" t="s">
        <v>519</v>
      </c>
      <c r="D9" s="93">
        <v>0</v>
      </c>
      <c r="E9" s="93">
        <v>67913</v>
      </c>
      <c r="F9" s="93">
        <v>0</v>
      </c>
      <c r="G9" s="93">
        <v>0</v>
      </c>
      <c r="H9" s="93">
        <v>0</v>
      </c>
      <c r="I9" s="88"/>
      <c r="J9" s="88"/>
      <c r="K9" s="93"/>
      <c r="L9" s="93"/>
      <c r="M9" s="93"/>
      <c r="N9" s="93"/>
      <c r="O9" s="93"/>
      <c r="P9" s="88"/>
      <c r="Q9" s="197"/>
      <c r="R9" s="197"/>
      <c r="S9" s="197"/>
      <c r="T9" s="187"/>
    </row>
    <row r="10" spans="1:20" x14ac:dyDescent="0.25">
      <c r="A10" s="199" t="s">
        <v>480</v>
      </c>
      <c r="B10" s="199" t="s">
        <v>529</v>
      </c>
      <c r="C10" s="89" t="s">
        <v>515</v>
      </c>
      <c r="D10" s="91">
        <v>1</v>
      </c>
      <c r="E10" s="91">
        <v>115552</v>
      </c>
      <c r="F10" s="91">
        <v>0</v>
      </c>
      <c r="G10" s="91">
        <v>0</v>
      </c>
      <c r="H10" s="95">
        <v>8.6500000000000002E-6</v>
      </c>
      <c r="I10" s="89" t="s">
        <v>530</v>
      </c>
      <c r="J10" s="89" t="s">
        <v>515</v>
      </c>
      <c r="K10" s="91">
        <v>1</v>
      </c>
      <c r="L10" s="91">
        <v>9324</v>
      </c>
      <c r="M10" s="91">
        <v>0</v>
      </c>
      <c r="N10" s="91">
        <v>0</v>
      </c>
      <c r="O10" s="91">
        <v>1.0730000000000001E-4</v>
      </c>
      <c r="P10" s="89" t="s">
        <v>517</v>
      </c>
      <c r="Q10" s="196" t="s">
        <v>531</v>
      </c>
      <c r="R10" s="196" t="s">
        <v>518</v>
      </c>
      <c r="S10" s="196" t="s">
        <v>20</v>
      </c>
      <c r="T10" s="186" t="s">
        <v>161</v>
      </c>
    </row>
    <row r="11" spans="1:20" ht="15.75" thickBot="1" x14ac:dyDescent="0.3">
      <c r="A11" s="200"/>
      <c r="B11" s="200"/>
      <c r="C11" s="88" t="s">
        <v>519</v>
      </c>
      <c r="D11" s="93">
        <v>0</v>
      </c>
      <c r="E11" s="93">
        <v>67747</v>
      </c>
      <c r="F11" s="93">
        <v>0</v>
      </c>
      <c r="G11" s="93">
        <v>0</v>
      </c>
      <c r="H11" s="93">
        <v>0</v>
      </c>
      <c r="I11" s="88"/>
      <c r="J11" s="88"/>
      <c r="K11" s="93"/>
      <c r="L11" s="93"/>
      <c r="M11" s="93"/>
      <c r="N11" s="93"/>
      <c r="O11" s="93"/>
      <c r="P11" s="88"/>
      <c r="Q11" s="197"/>
      <c r="R11" s="197"/>
      <c r="S11" s="197"/>
      <c r="T11" s="187"/>
    </row>
    <row r="12" spans="1:20" ht="24" x14ac:dyDescent="0.25">
      <c r="A12" s="199" t="s">
        <v>426</v>
      </c>
      <c r="B12" s="199" t="s">
        <v>532</v>
      </c>
      <c r="C12" s="89" t="s">
        <v>515</v>
      </c>
      <c r="D12" s="91">
        <v>1</v>
      </c>
      <c r="E12" s="91">
        <v>115564</v>
      </c>
      <c r="F12" s="91">
        <v>0</v>
      </c>
      <c r="G12" s="91">
        <v>0</v>
      </c>
      <c r="H12" s="95">
        <v>8.6500000000000002E-6</v>
      </c>
      <c r="I12" s="89" t="s">
        <v>533</v>
      </c>
      <c r="J12" s="89" t="s">
        <v>515</v>
      </c>
      <c r="K12" s="91">
        <v>1</v>
      </c>
      <c r="L12" s="91">
        <v>50154</v>
      </c>
      <c r="M12" s="91">
        <v>0</v>
      </c>
      <c r="N12" s="91">
        <v>0</v>
      </c>
      <c r="O12" s="91">
        <v>1.9939999999999999E-5</v>
      </c>
      <c r="P12" s="89" t="s">
        <v>517</v>
      </c>
      <c r="Q12" s="196" t="s">
        <v>20</v>
      </c>
      <c r="R12" s="196" t="s">
        <v>518</v>
      </c>
      <c r="S12" s="196" t="s">
        <v>20</v>
      </c>
      <c r="T12" s="186" t="s">
        <v>167</v>
      </c>
    </row>
    <row r="13" spans="1:20" ht="15.75" thickBot="1" x14ac:dyDescent="0.3">
      <c r="A13" s="200"/>
      <c r="B13" s="200"/>
      <c r="C13" s="88" t="s">
        <v>519</v>
      </c>
      <c r="D13" s="93">
        <v>0</v>
      </c>
      <c r="E13" s="93">
        <v>67740</v>
      </c>
      <c r="F13" s="93">
        <v>0</v>
      </c>
      <c r="G13" s="93">
        <v>0</v>
      </c>
      <c r="H13" s="93">
        <v>0</v>
      </c>
      <c r="I13" s="88"/>
      <c r="J13" s="88"/>
      <c r="K13" s="93"/>
      <c r="L13" s="93"/>
      <c r="M13" s="93"/>
      <c r="N13" s="93"/>
      <c r="O13" s="93"/>
      <c r="P13" s="88"/>
      <c r="Q13" s="197"/>
      <c r="R13" s="197"/>
      <c r="S13" s="197"/>
      <c r="T13" s="187"/>
    </row>
    <row r="14" spans="1:20" ht="24" x14ac:dyDescent="0.25">
      <c r="A14" s="199" t="s">
        <v>534</v>
      </c>
      <c r="B14" s="199" t="s">
        <v>535</v>
      </c>
      <c r="C14" s="89" t="s">
        <v>515</v>
      </c>
      <c r="D14" s="91">
        <v>3</v>
      </c>
      <c r="E14" s="91">
        <v>115498</v>
      </c>
      <c r="F14" s="91">
        <v>0</v>
      </c>
      <c r="G14" s="91">
        <v>0</v>
      </c>
      <c r="H14" s="95">
        <v>2.5999999999999998E-5</v>
      </c>
      <c r="I14" s="89" t="s">
        <v>516</v>
      </c>
      <c r="J14" s="89" t="s">
        <v>515</v>
      </c>
      <c r="K14" s="91">
        <v>3</v>
      </c>
      <c r="L14" s="91">
        <v>10370</v>
      </c>
      <c r="M14" s="91">
        <v>0</v>
      </c>
      <c r="N14" s="91">
        <v>0</v>
      </c>
      <c r="O14" s="91">
        <v>2.8929999999999998E-4</v>
      </c>
      <c r="P14" s="89" t="s">
        <v>517</v>
      </c>
      <c r="Q14" s="196" t="s">
        <v>20</v>
      </c>
      <c r="R14" s="196" t="s">
        <v>518</v>
      </c>
      <c r="S14" s="196" t="s">
        <v>20</v>
      </c>
      <c r="T14" s="186" t="s">
        <v>180</v>
      </c>
    </row>
    <row r="15" spans="1:20" ht="15.75" thickBot="1" x14ac:dyDescent="0.3">
      <c r="A15" s="200"/>
      <c r="B15" s="200"/>
      <c r="C15" s="88" t="s">
        <v>519</v>
      </c>
      <c r="D15" s="93">
        <v>0</v>
      </c>
      <c r="E15" s="93">
        <v>67602</v>
      </c>
      <c r="F15" s="93">
        <v>0</v>
      </c>
      <c r="G15" s="93">
        <v>0</v>
      </c>
      <c r="H15" s="93">
        <v>0</v>
      </c>
      <c r="I15" s="88"/>
      <c r="J15" s="88"/>
      <c r="K15" s="93"/>
      <c r="L15" s="93"/>
      <c r="M15" s="93"/>
      <c r="N15" s="93"/>
      <c r="O15" s="93"/>
      <c r="P15" s="88"/>
      <c r="Q15" s="197"/>
      <c r="R15" s="197"/>
      <c r="S15" s="197"/>
      <c r="T15" s="187"/>
    </row>
    <row r="16" spans="1:20" ht="24" x14ac:dyDescent="0.25">
      <c r="A16" s="199" t="s">
        <v>536</v>
      </c>
      <c r="B16" s="199" t="s">
        <v>537</v>
      </c>
      <c r="C16" s="89" t="s">
        <v>515</v>
      </c>
      <c r="D16" s="91">
        <v>1</v>
      </c>
      <c r="E16" s="91">
        <v>115150</v>
      </c>
      <c r="F16" s="91">
        <v>0</v>
      </c>
      <c r="G16" s="91">
        <v>0</v>
      </c>
      <c r="H16" s="95">
        <v>8.6799999999999999E-6</v>
      </c>
      <c r="I16" s="89" t="s">
        <v>516</v>
      </c>
      <c r="J16" s="89" t="s">
        <v>515</v>
      </c>
      <c r="K16" s="91">
        <v>1</v>
      </c>
      <c r="L16" s="91">
        <v>10374</v>
      </c>
      <c r="M16" s="91">
        <v>0</v>
      </c>
      <c r="N16" s="91">
        <v>0</v>
      </c>
      <c r="O16" s="91">
        <v>9.6390000000000004E-5</v>
      </c>
      <c r="P16" s="89" t="s">
        <v>517</v>
      </c>
      <c r="Q16" s="196" t="s">
        <v>531</v>
      </c>
      <c r="R16" s="196"/>
      <c r="S16" s="196" t="s">
        <v>20</v>
      </c>
      <c r="T16" s="186" t="s">
        <v>554</v>
      </c>
    </row>
    <row r="17" spans="1:20" ht="15.75" thickBot="1" x14ac:dyDescent="0.3">
      <c r="A17" s="200"/>
      <c r="B17" s="200"/>
      <c r="C17" s="88" t="s">
        <v>519</v>
      </c>
      <c r="D17" s="93">
        <v>0</v>
      </c>
      <c r="E17" s="93">
        <v>67492</v>
      </c>
      <c r="F17" s="93">
        <v>0</v>
      </c>
      <c r="G17" s="93">
        <v>0</v>
      </c>
      <c r="H17" s="93">
        <v>0</v>
      </c>
      <c r="I17" s="88"/>
      <c r="J17" s="88"/>
      <c r="K17" s="93"/>
      <c r="L17" s="93"/>
      <c r="M17" s="93"/>
      <c r="N17" s="93"/>
      <c r="O17" s="93"/>
      <c r="P17" s="88"/>
      <c r="Q17" s="197"/>
      <c r="R17" s="197"/>
      <c r="S17" s="197"/>
      <c r="T17" s="187"/>
    </row>
    <row r="18" spans="1:20" x14ac:dyDescent="0.25">
      <c r="A18" s="199" t="s">
        <v>538</v>
      </c>
      <c r="B18" s="199" t="s">
        <v>539</v>
      </c>
      <c r="C18" s="89" t="s">
        <v>515</v>
      </c>
      <c r="D18" s="91">
        <v>1</v>
      </c>
      <c r="E18" s="91">
        <v>115418</v>
      </c>
      <c r="F18" s="91">
        <v>0</v>
      </c>
      <c r="G18" s="91">
        <v>0</v>
      </c>
      <c r="H18" s="95">
        <v>8.6600000000000001E-6</v>
      </c>
      <c r="I18" s="89" t="s">
        <v>520</v>
      </c>
      <c r="J18" s="89" t="s">
        <v>515</v>
      </c>
      <c r="K18" s="91">
        <v>1</v>
      </c>
      <c r="L18" s="91">
        <v>7544</v>
      </c>
      <c r="M18" s="91">
        <v>0</v>
      </c>
      <c r="N18" s="91">
        <v>0</v>
      </c>
      <c r="O18" s="91">
        <v>1.326E-4</v>
      </c>
      <c r="P18" s="89" t="s">
        <v>517</v>
      </c>
      <c r="Q18" s="196"/>
      <c r="R18" s="196"/>
      <c r="S18" s="196" t="s">
        <v>524</v>
      </c>
      <c r="T18" s="186" t="s">
        <v>555</v>
      </c>
    </row>
    <row r="19" spans="1:20" ht="15.75" thickBot="1" x14ac:dyDescent="0.3">
      <c r="A19" s="200"/>
      <c r="B19" s="200"/>
      <c r="C19" s="88" t="s">
        <v>519</v>
      </c>
      <c r="D19" s="93">
        <v>1</v>
      </c>
      <c r="E19" s="93">
        <v>67614</v>
      </c>
      <c r="F19" s="93">
        <v>0</v>
      </c>
      <c r="G19" s="93">
        <v>1</v>
      </c>
      <c r="H19" s="96">
        <v>1.4800000000000001E-5</v>
      </c>
      <c r="I19" s="88" t="s">
        <v>520</v>
      </c>
      <c r="J19" s="88" t="s">
        <v>519</v>
      </c>
      <c r="K19" s="93">
        <v>1</v>
      </c>
      <c r="L19" s="93">
        <v>11536</v>
      </c>
      <c r="M19" s="93">
        <v>0</v>
      </c>
      <c r="N19" s="93">
        <v>1</v>
      </c>
      <c r="O19" s="93">
        <v>8.6689999999999998E-5</v>
      </c>
      <c r="P19" s="88" t="s">
        <v>517</v>
      </c>
      <c r="Q19" s="197"/>
      <c r="R19" s="197"/>
      <c r="S19" s="197"/>
      <c r="T19" s="187"/>
    </row>
    <row r="20" spans="1:20" ht="24" x14ac:dyDescent="0.25">
      <c r="A20" s="199" t="s">
        <v>428</v>
      </c>
      <c r="B20" s="199" t="s">
        <v>540</v>
      </c>
      <c r="C20" s="89" t="s">
        <v>515</v>
      </c>
      <c r="D20" s="91">
        <v>1</v>
      </c>
      <c r="E20" s="91">
        <v>115458</v>
      </c>
      <c r="F20" s="91">
        <v>0</v>
      </c>
      <c r="G20" s="91">
        <v>0</v>
      </c>
      <c r="H20" s="95">
        <v>8.6600000000000001E-6</v>
      </c>
      <c r="I20" s="89" t="s">
        <v>516</v>
      </c>
      <c r="J20" s="89" t="s">
        <v>515</v>
      </c>
      <c r="K20" s="91">
        <v>1</v>
      </c>
      <c r="L20" s="91">
        <v>10374</v>
      </c>
      <c r="M20" s="91">
        <v>0</v>
      </c>
      <c r="N20" s="91">
        <v>0</v>
      </c>
      <c r="O20" s="91">
        <v>9.6390000000000004E-5</v>
      </c>
      <c r="P20" s="89" t="s">
        <v>517</v>
      </c>
      <c r="Q20" s="196" t="s">
        <v>531</v>
      </c>
      <c r="R20" s="196" t="s">
        <v>518</v>
      </c>
      <c r="S20" s="196" t="s">
        <v>20</v>
      </c>
      <c r="T20" s="186" t="s">
        <v>294</v>
      </c>
    </row>
    <row r="21" spans="1:20" ht="15.75" thickBot="1" x14ac:dyDescent="0.3">
      <c r="A21" s="200"/>
      <c r="B21" s="200"/>
      <c r="C21" s="88" t="s">
        <v>519</v>
      </c>
      <c r="D21" s="93">
        <v>0</v>
      </c>
      <c r="E21" s="93">
        <v>67639</v>
      </c>
      <c r="F21" s="93">
        <v>0</v>
      </c>
      <c r="G21" s="93">
        <v>0</v>
      </c>
      <c r="H21" s="93">
        <v>0</v>
      </c>
      <c r="I21" s="88"/>
      <c r="J21" s="88"/>
      <c r="K21" s="93"/>
      <c r="L21" s="93"/>
      <c r="M21" s="93"/>
      <c r="N21" s="93"/>
      <c r="O21" s="93"/>
      <c r="P21" s="88"/>
      <c r="Q21" s="197"/>
      <c r="R21" s="197"/>
      <c r="S21" s="197"/>
      <c r="T21" s="187"/>
    </row>
    <row r="22" spans="1:20" x14ac:dyDescent="0.25">
      <c r="A22" s="199" t="s">
        <v>541</v>
      </c>
      <c r="B22" s="199" t="s">
        <v>542</v>
      </c>
      <c r="C22" s="89" t="s">
        <v>515</v>
      </c>
      <c r="D22" s="91">
        <v>1</v>
      </c>
      <c r="E22" s="91">
        <v>115386</v>
      </c>
      <c r="F22" s="91">
        <v>0</v>
      </c>
      <c r="G22" s="91">
        <v>0</v>
      </c>
      <c r="H22" s="95">
        <v>8.67E-6</v>
      </c>
      <c r="I22" s="89" t="s">
        <v>543</v>
      </c>
      <c r="J22" s="89" t="s">
        <v>515</v>
      </c>
      <c r="K22" s="91">
        <v>1</v>
      </c>
      <c r="L22" s="91">
        <v>10050</v>
      </c>
      <c r="M22" s="91">
        <v>0</v>
      </c>
      <c r="N22" s="91">
        <v>0</v>
      </c>
      <c r="O22" s="91">
        <v>9.9500000000000006E-5</v>
      </c>
      <c r="P22" s="89" t="s">
        <v>517</v>
      </c>
      <c r="Q22" s="196"/>
      <c r="R22" s="196"/>
      <c r="S22" s="196" t="s">
        <v>524</v>
      </c>
      <c r="T22" s="186" t="s">
        <v>556</v>
      </c>
    </row>
    <row r="23" spans="1:20" ht="15.75" thickBot="1" x14ac:dyDescent="0.3">
      <c r="A23" s="205"/>
      <c r="B23" s="205"/>
      <c r="C23" s="90" t="s">
        <v>519</v>
      </c>
      <c r="D23" s="97">
        <v>0</v>
      </c>
      <c r="E23" s="97">
        <v>67540</v>
      </c>
      <c r="F23" s="97">
        <v>0</v>
      </c>
      <c r="G23" s="97">
        <v>0</v>
      </c>
      <c r="H23" s="97">
        <v>0</v>
      </c>
      <c r="I23" s="90"/>
      <c r="J23" s="90"/>
      <c r="K23" s="93"/>
      <c r="L23" s="93"/>
      <c r="M23" s="93"/>
      <c r="N23" s="93"/>
      <c r="O23" s="93"/>
      <c r="P23" s="90"/>
      <c r="Q23" s="198"/>
      <c r="R23" s="198"/>
      <c r="S23" s="198"/>
      <c r="T23" s="195"/>
    </row>
    <row r="24" spans="1:20" ht="24" x14ac:dyDescent="0.25">
      <c r="A24" s="199" t="s">
        <v>544</v>
      </c>
      <c r="B24" s="199" t="s">
        <v>545</v>
      </c>
      <c r="C24" s="89" t="s">
        <v>515</v>
      </c>
      <c r="D24" s="91">
        <v>1</v>
      </c>
      <c r="E24" s="91">
        <v>115566</v>
      </c>
      <c r="F24" s="91">
        <v>0</v>
      </c>
      <c r="G24" s="91">
        <v>0</v>
      </c>
      <c r="H24" s="95">
        <v>8.6500000000000002E-6</v>
      </c>
      <c r="I24" s="89" t="s">
        <v>533</v>
      </c>
      <c r="J24" s="89" t="s">
        <v>515</v>
      </c>
      <c r="K24" s="91">
        <v>1</v>
      </c>
      <c r="L24" s="91">
        <v>50154</v>
      </c>
      <c r="M24" s="91">
        <v>0</v>
      </c>
      <c r="N24" s="91">
        <v>0</v>
      </c>
      <c r="O24" s="91">
        <v>1.9939999999999999E-5</v>
      </c>
      <c r="P24" s="89" t="s">
        <v>517</v>
      </c>
      <c r="Q24" s="91"/>
      <c r="R24" s="91"/>
      <c r="S24" s="91" t="s">
        <v>20</v>
      </c>
      <c r="T24" s="92" t="s">
        <v>557</v>
      </c>
    </row>
    <row r="25" spans="1:20" ht="15.75" thickBot="1" x14ac:dyDescent="0.3">
      <c r="A25" s="200"/>
      <c r="B25" s="200"/>
      <c r="C25" s="88" t="s">
        <v>519</v>
      </c>
      <c r="D25" s="93">
        <v>0</v>
      </c>
      <c r="E25" s="93">
        <v>67826</v>
      </c>
      <c r="F25" s="93">
        <v>0</v>
      </c>
      <c r="G25" s="93">
        <v>0</v>
      </c>
      <c r="H25" s="93">
        <v>0</v>
      </c>
      <c r="I25" s="88"/>
      <c r="J25" s="88"/>
      <c r="K25" s="93"/>
      <c r="L25" s="93"/>
      <c r="M25" s="93"/>
      <c r="N25" s="93"/>
      <c r="O25" s="93"/>
      <c r="P25" s="88"/>
      <c r="Q25" s="93"/>
      <c r="R25" s="93"/>
      <c r="S25" s="93"/>
      <c r="T25" s="94"/>
    </row>
    <row r="26" spans="1:20" x14ac:dyDescent="0.25">
      <c r="A26" s="98"/>
      <c r="B26" s="98"/>
      <c r="C26" s="86"/>
      <c r="D26" s="98"/>
      <c r="E26" s="98"/>
      <c r="F26" s="98"/>
      <c r="G26" s="98"/>
      <c r="H26" s="98"/>
      <c r="I26" s="86"/>
      <c r="J26" s="86"/>
      <c r="K26" s="98"/>
      <c r="L26" s="98"/>
      <c r="M26" s="98"/>
      <c r="N26" s="98"/>
      <c r="O26" s="98"/>
      <c r="P26" s="86"/>
      <c r="Q26" s="98"/>
      <c r="R26" s="98"/>
      <c r="S26" s="98"/>
      <c r="T26" s="63"/>
    </row>
    <row r="27" spans="1:20" ht="64.5" customHeight="1" x14ac:dyDescent="0.25">
      <c r="A27" s="206" t="s">
        <v>625</v>
      </c>
      <c r="B27" s="206"/>
      <c r="C27" s="206"/>
      <c r="D27" s="98"/>
      <c r="E27" s="98"/>
      <c r="F27" s="98"/>
      <c r="G27" s="98"/>
      <c r="H27" s="98"/>
      <c r="I27" s="86"/>
      <c r="J27" s="86"/>
      <c r="K27" s="98"/>
      <c r="L27" s="98"/>
      <c r="M27" s="98"/>
      <c r="N27" s="98"/>
      <c r="O27" s="98"/>
      <c r="P27" s="86"/>
      <c r="Q27" s="98"/>
      <c r="R27" s="98"/>
      <c r="S27" s="98"/>
      <c r="T27" s="63"/>
    </row>
    <row r="28" spans="1:20" ht="24" x14ac:dyDescent="0.25">
      <c r="A28" s="100" t="s">
        <v>510</v>
      </c>
      <c r="B28" s="101" t="s">
        <v>550</v>
      </c>
      <c r="C28" s="102" t="s">
        <v>549</v>
      </c>
      <c r="D28" s="84"/>
      <c r="E28" s="84"/>
      <c r="F28" s="84"/>
      <c r="G28" s="84"/>
      <c r="I28" s="86"/>
      <c r="J28" s="86"/>
      <c r="K28" s="86"/>
      <c r="L28" s="86"/>
      <c r="M28" s="86"/>
      <c r="N28" s="86"/>
      <c r="P28" s="86"/>
    </row>
    <row r="29" spans="1:20" x14ac:dyDescent="0.25">
      <c r="A29" s="103" t="s">
        <v>548</v>
      </c>
      <c r="B29" s="87">
        <f>H4+H6+H10+H12+H14+H16+H18+H20+H22+H24</f>
        <v>1.6716999999999999E-4</v>
      </c>
      <c r="C29" s="108">
        <f t="shared" ref="C29:C34" si="0">1/B29</f>
        <v>5981.9345576359401</v>
      </c>
      <c r="I29" s="86"/>
    </row>
    <row r="30" spans="1:20" x14ac:dyDescent="0.25">
      <c r="A30" s="104" t="s">
        <v>543</v>
      </c>
      <c r="B30" s="105">
        <f>O22</f>
        <v>9.9500000000000006E-5</v>
      </c>
      <c r="C30" s="108">
        <f t="shared" si="0"/>
        <v>10050.251256281406</v>
      </c>
      <c r="I30" s="86"/>
    </row>
    <row r="31" spans="1:20" x14ac:dyDescent="0.25">
      <c r="A31" s="104" t="s">
        <v>530</v>
      </c>
      <c r="B31" s="105">
        <f>O10</f>
        <v>1.0730000000000001E-4</v>
      </c>
      <c r="C31" s="108">
        <f t="shared" si="0"/>
        <v>9319.6644920782855</v>
      </c>
      <c r="I31" s="84"/>
    </row>
    <row r="32" spans="1:20" ht="27.75" x14ac:dyDescent="0.3">
      <c r="A32" s="107" t="s">
        <v>581</v>
      </c>
      <c r="B32" s="106">
        <f>7/(L6+L4)</f>
        <v>5.7283142389525363E-4</v>
      </c>
      <c r="C32" s="108">
        <f t="shared" si="0"/>
        <v>1745.7142857142858</v>
      </c>
      <c r="G32" s="124"/>
    </row>
    <row r="33" spans="1:15" ht="24.75" x14ac:dyDescent="0.25">
      <c r="A33" s="107" t="s">
        <v>533</v>
      </c>
      <c r="B33" s="105">
        <f>O12+O24</f>
        <v>3.9879999999999998E-5</v>
      </c>
      <c r="C33" s="108">
        <f t="shared" si="0"/>
        <v>25075.225677031096</v>
      </c>
    </row>
    <row r="34" spans="1:15" x14ac:dyDescent="0.25">
      <c r="A34" s="104" t="s">
        <v>520</v>
      </c>
      <c r="B34" s="105">
        <f>O18</f>
        <v>1.326E-4</v>
      </c>
      <c r="C34" s="108">
        <f t="shared" si="0"/>
        <v>7541.4781297134241</v>
      </c>
      <c r="H34" s="85"/>
      <c r="O34" s="85"/>
    </row>
    <row r="35" spans="1:15" ht="38.450000000000003" customHeight="1" x14ac:dyDescent="0.25">
      <c r="A35" s="203" t="s">
        <v>582</v>
      </c>
      <c r="B35" s="204"/>
      <c r="C35" s="204"/>
      <c r="O35" s="85"/>
    </row>
    <row r="36" spans="1:15" x14ac:dyDescent="0.25">
      <c r="O36" s="85"/>
    </row>
    <row r="37" spans="1:15" x14ac:dyDescent="0.25">
      <c r="O37" s="85"/>
    </row>
  </sheetData>
  <mergeCells count="74">
    <mergeCell ref="A35:C35"/>
    <mergeCell ref="A22:A23"/>
    <mergeCell ref="B22:B23"/>
    <mergeCell ref="A24:A25"/>
    <mergeCell ref="B24:B25"/>
    <mergeCell ref="A27:C27"/>
    <mergeCell ref="A16:A17"/>
    <mergeCell ref="B16:B17"/>
    <mergeCell ref="A18:A19"/>
    <mergeCell ref="B18:B19"/>
    <mergeCell ref="A20:A21"/>
    <mergeCell ref="B20:B21"/>
    <mergeCell ref="A10:A11"/>
    <mergeCell ref="B10:B11"/>
    <mergeCell ref="A12:A13"/>
    <mergeCell ref="B12:B13"/>
    <mergeCell ref="A14:A15"/>
    <mergeCell ref="B14:B15"/>
    <mergeCell ref="Q22:Q23"/>
    <mergeCell ref="R22:R23"/>
    <mergeCell ref="S22:S23"/>
    <mergeCell ref="A4:A5"/>
    <mergeCell ref="B4:B5"/>
    <mergeCell ref="A6:A7"/>
    <mergeCell ref="B6:B7"/>
    <mergeCell ref="A8:A9"/>
    <mergeCell ref="B8:B9"/>
    <mergeCell ref="Q18:Q19"/>
    <mergeCell ref="R18:R19"/>
    <mergeCell ref="S18:S19"/>
    <mergeCell ref="Q20:Q21"/>
    <mergeCell ref="R20:R21"/>
    <mergeCell ref="S20:S21"/>
    <mergeCell ref="Q14:Q15"/>
    <mergeCell ref="R14:R15"/>
    <mergeCell ref="S14:S15"/>
    <mergeCell ref="Q16:Q17"/>
    <mergeCell ref="R16:R17"/>
    <mergeCell ref="S16:S17"/>
    <mergeCell ref="Q10:Q11"/>
    <mergeCell ref="R10:R11"/>
    <mergeCell ref="S10:S11"/>
    <mergeCell ref="Q12:Q13"/>
    <mergeCell ref="R12:R13"/>
    <mergeCell ref="S12:S13"/>
    <mergeCell ref="T22:T23"/>
    <mergeCell ref="Q4:Q5"/>
    <mergeCell ref="R4:R5"/>
    <mergeCell ref="S4:S5"/>
    <mergeCell ref="Q6:Q7"/>
    <mergeCell ref="R6:R7"/>
    <mergeCell ref="S6:S7"/>
    <mergeCell ref="Q8:Q9"/>
    <mergeCell ref="R8:R9"/>
    <mergeCell ref="S8:S9"/>
    <mergeCell ref="T10:T11"/>
    <mergeCell ref="T12:T13"/>
    <mergeCell ref="T14:T15"/>
    <mergeCell ref="T16:T17"/>
    <mergeCell ref="T18:T19"/>
    <mergeCell ref="T20:T21"/>
    <mergeCell ref="A1:T1"/>
    <mergeCell ref="T8:T9"/>
    <mergeCell ref="A2:A3"/>
    <mergeCell ref="B2:B3"/>
    <mergeCell ref="C2:H2"/>
    <mergeCell ref="I2:O2"/>
    <mergeCell ref="P2:P3"/>
    <mergeCell ref="Q2:Q3"/>
    <mergeCell ref="R2:R3"/>
    <mergeCell ref="S2:S3"/>
    <mergeCell ref="T2:T3"/>
    <mergeCell ref="T4:T5"/>
    <mergeCell ref="T6:T7"/>
  </mergeCells>
  <conditionalFormatting sqref="A8">
    <cfRule type="duplicateValues" dxfId="0" priority="1"/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Supplementary Table S1</vt:lpstr>
      <vt:lpstr>Supplementary Table S2</vt:lpstr>
      <vt:lpstr>Supplementary Table S3</vt:lpstr>
      <vt:lpstr>Supplementary Table S4 </vt:lpstr>
      <vt:lpstr>Supplementary Table S5</vt:lpstr>
      <vt:lpstr>Supplementary Table S6</vt:lpstr>
      <vt:lpstr>Supplementary Tables S7 and S8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Bender, Chelsea (NIH/NEI) [E]</dc:creator>
  <cp:keywords/>
  <dc:description/>
  <cp:lastModifiedBy>MDPI</cp:lastModifiedBy>
  <cp:revision/>
  <dcterms:created xsi:type="dcterms:W3CDTF">2022-01-12T15:31:32Z</dcterms:created>
  <dcterms:modified xsi:type="dcterms:W3CDTF">2022-04-12T07:04:27Z</dcterms:modified>
  <cp:category/>
  <cp:contentStatus/>
</cp:coreProperties>
</file>