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3e291\Documents\2. Projects\5. BP-5\BP-5 ms\FY18 drafts\Water draft\3rd submission\"/>
    </mc:Choice>
  </mc:AlternateContent>
  <bookViews>
    <workbookView xWindow="0" yWindow="0" windowWidth="28800" windowHeight="18000"/>
  </bookViews>
  <sheets>
    <sheet name="Table S1" sheetId="1" r:id="rId1"/>
    <sheet name="Table S2" sheetId="5" r:id="rId2"/>
    <sheet name="Table S3a" sheetId="3" r:id="rId3"/>
    <sheet name="Table S3b" sheetId="4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5" l="1"/>
  <c r="S28" i="5" s="1"/>
  <c r="K37" i="5"/>
  <c r="U26" i="5" s="1"/>
  <c r="C37" i="5"/>
  <c r="H26" i="5" s="1"/>
  <c r="T28" i="5"/>
  <c r="Q20" i="5"/>
  <c r="L20" i="5"/>
  <c r="D20" i="5"/>
  <c r="Q19" i="5"/>
  <c r="L19" i="5"/>
  <c r="D19" i="5"/>
  <c r="Q18" i="5"/>
  <c r="L18" i="5"/>
  <c r="D18" i="5"/>
  <c r="Q17" i="5"/>
  <c r="L17" i="5"/>
  <c r="D17" i="5"/>
  <c r="Q16" i="5"/>
  <c r="L16" i="5"/>
  <c r="D16" i="5"/>
  <c r="Q15" i="5"/>
  <c r="L15" i="5"/>
  <c r="D15" i="5"/>
  <c r="Q14" i="5"/>
  <c r="L14" i="5"/>
  <c r="D14" i="5"/>
  <c r="Q13" i="5"/>
  <c r="L13" i="5"/>
  <c r="D13" i="5"/>
  <c r="U28" i="5" l="1"/>
  <c r="G26" i="5"/>
  <c r="F26" i="5"/>
  <c r="I26" i="5" s="1"/>
  <c r="Q21" i="5"/>
  <c r="U15" i="5" s="1"/>
  <c r="L21" i="5"/>
  <c r="S13" i="5" s="1"/>
  <c r="V28" i="5"/>
  <c r="U13" i="5"/>
  <c r="T13" i="5"/>
  <c r="S26" i="5"/>
  <c r="V26" i="5" s="1"/>
  <c r="D21" i="5"/>
  <c r="H13" i="5" s="1"/>
  <c r="T15" i="5" l="1"/>
  <c r="V13" i="5"/>
  <c r="S15" i="5"/>
  <c r="V15" i="5" s="1"/>
  <c r="F13" i="5"/>
  <c r="I13" i="5" s="1"/>
  <c r="G13" i="5"/>
</calcChain>
</file>

<file path=xl/sharedStrings.xml><?xml version="1.0" encoding="utf-8"?>
<sst xmlns="http://schemas.openxmlformats.org/spreadsheetml/2006/main" count="468" uniqueCount="242">
  <si>
    <t>pH</t>
  </si>
  <si>
    <t>TOC</t>
  </si>
  <si>
    <t>Most Recent</t>
  </si>
  <si>
    <t>Historical Max</t>
  </si>
  <si>
    <t>Well ID</t>
  </si>
  <si>
    <t>---</t>
  </si>
  <si>
    <t>3H-Leu</t>
  </si>
  <si>
    <t>ID #</t>
  </si>
  <si>
    <t>#1</t>
  </si>
  <si>
    <t>#2</t>
  </si>
  <si>
    <t>#8</t>
  </si>
  <si>
    <t>#7</t>
  </si>
  <si>
    <t>#5</t>
  </si>
  <si>
    <t>#3</t>
  </si>
  <si>
    <t>#4</t>
  </si>
  <si>
    <t>#6</t>
  </si>
  <si>
    <r>
      <t>299-</t>
    </r>
    <r>
      <rPr>
        <sz val="11"/>
        <color rgb="FFFF0000"/>
        <rFont val="Calibri"/>
        <family val="2"/>
        <scheme val="minor"/>
      </rPr>
      <t>E33</t>
    </r>
    <r>
      <rPr>
        <sz val="11"/>
        <rFont val="Calibri"/>
        <family val="2"/>
        <scheme val="minor"/>
      </rPr>
      <t>-268</t>
    </r>
  </si>
  <si>
    <r>
      <t>299-</t>
    </r>
    <r>
      <rPr>
        <sz val="11"/>
        <color rgb="FFFF0000"/>
        <rFont val="Calibri"/>
        <family val="2"/>
        <scheme val="minor"/>
      </rPr>
      <t>E33</t>
    </r>
    <r>
      <rPr>
        <sz val="11"/>
        <rFont val="Calibri"/>
        <family val="2"/>
        <scheme val="minor"/>
      </rPr>
      <t>-360</t>
    </r>
  </si>
  <si>
    <r>
      <t>299-</t>
    </r>
    <r>
      <rPr>
        <sz val="11"/>
        <color rgb="FFFF0000"/>
        <rFont val="Calibri"/>
        <family val="2"/>
        <scheme val="minor"/>
      </rPr>
      <t>E33</t>
    </r>
    <r>
      <rPr>
        <sz val="11"/>
        <color theme="1"/>
        <rFont val="Calibri"/>
        <family val="2"/>
        <scheme val="minor"/>
      </rPr>
      <t>-34</t>
    </r>
  </si>
  <si>
    <r>
      <t>299-</t>
    </r>
    <r>
      <rPr>
        <sz val="11"/>
        <color rgb="FF00B050"/>
        <rFont val="Calibri"/>
        <family val="2"/>
        <scheme val="minor"/>
      </rPr>
      <t>E28</t>
    </r>
    <r>
      <rPr>
        <sz val="11"/>
        <rFont val="Calibri"/>
        <family val="2"/>
        <scheme val="minor"/>
      </rPr>
      <t>-27</t>
    </r>
  </si>
  <si>
    <r>
      <t>299-</t>
    </r>
    <r>
      <rPr>
        <sz val="11"/>
        <color rgb="FF0070C0"/>
        <rFont val="Calibri"/>
        <family val="2"/>
        <scheme val="minor"/>
      </rPr>
      <t>E32</t>
    </r>
    <r>
      <rPr>
        <sz val="11"/>
        <rFont val="Calibri"/>
        <family val="2"/>
        <scheme val="minor"/>
      </rPr>
      <t>-9</t>
    </r>
  </si>
  <si>
    <r>
      <t>299-</t>
    </r>
    <r>
      <rPr>
        <sz val="11"/>
        <color rgb="FF0070C0"/>
        <rFont val="Calibri"/>
        <family val="2"/>
        <scheme val="minor"/>
      </rPr>
      <t>E32</t>
    </r>
    <r>
      <rPr>
        <sz val="11"/>
        <rFont val="Calibri"/>
        <family val="2"/>
        <scheme val="minor"/>
      </rPr>
      <t>-3</t>
    </r>
  </si>
  <si>
    <r>
      <t>299-</t>
    </r>
    <r>
      <rPr>
        <sz val="11"/>
        <color rgb="FF0070C0"/>
        <rFont val="Calibri"/>
        <family val="2"/>
        <scheme val="minor"/>
      </rPr>
      <t>E32</t>
    </r>
    <r>
      <rPr>
        <sz val="11"/>
        <rFont val="Calibri"/>
        <family val="2"/>
        <scheme val="minor"/>
      </rPr>
      <t>-7</t>
    </r>
  </si>
  <si>
    <r>
      <t>299-</t>
    </r>
    <r>
      <rPr>
        <sz val="11"/>
        <color rgb="FF0070C0"/>
        <rFont val="Calibri"/>
        <family val="2"/>
        <scheme val="minor"/>
      </rPr>
      <t>E32</t>
    </r>
    <r>
      <rPr>
        <sz val="11"/>
        <color theme="1"/>
        <rFont val="Calibri"/>
        <family val="2"/>
        <scheme val="minor"/>
      </rPr>
      <t>-8</t>
    </r>
  </si>
  <si>
    <t>Date of Well</t>
  </si>
  <si>
    <t>Well</t>
  </si>
  <si>
    <t>Construction</t>
  </si>
  <si>
    <t>Depth (ft)</t>
  </si>
  <si>
    <t>C8243</t>
  </si>
  <si>
    <t>extraction</t>
  </si>
  <si>
    <t>573519.25, 137498.67</t>
  </si>
  <si>
    <t>monitoring</t>
  </si>
  <si>
    <t>C8923</t>
  </si>
  <si>
    <t>573772.05, 137386.86</t>
  </si>
  <si>
    <t>251.78 - 271.71</t>
  </si>
  <si>
    <t>241.94 - 252.45</t>
  </si>
  <si>
    <t>A4859</t>
  </si>
  <si>
    <t>219 - 239.3</t>
  </si>
  <si>
    <t>573104.458, 137740.427</t>
  </si>
  <si>
    <t>A4836</t>
  </si>
  <si>
    <t>234.7 - 255</t>
  </si>
  <si>
    <t>572663.39, 137741.47</t>
  </si>
  <si>
    <t>A4823</t>
  </si>
  <si>
    <t>573226.784, 137070.063</t>
  </si>
  <si>
    <t>269.8 - 289.8 (4 in.), 291.2 - 301.5 (8 in.)</t>
  </si>
  <si>
    <t>A4837</t>
  </si>
  <si>
    <t>572795.11, 137741.69</t>
  </si>
  <si>
    <t>null (casing 0 - 254 ft)</t>
  </si>
  <si>
    <t>A4831</t>
  </si>
  <si>
    <t>572600.614, 137383.996</t>
  </si>
  <si>
    <t>266.2 - 286.2 (4 in.), 291 - 301 (8 in.)</t>
  </si>
  <si>
    <t>A4835</t>
  </si>
  <si>
    <t>572600.38, 137647.05</t>
  </si>
  <si>
    <t>245.6 - 266.3</t>
  </si>
  <si>
    <t>%Leu</t>
  </si>
  <si>
    <t>Cells/ml</t>
  </si>
  <si>
    <t>Uptake (8 h)</t>
  </si>
  <si>
    <t>date</t>
  </si>
  <si>
    <t>(HEIS)</t>
  </si>
  <si>
    <t>Eh</t>
  </si>
  <si>
    <t>Date GW</t>
  </si>
  <si>
    <t>Most Recent pH</t>
  </si>
  <si>
    <t>Most Recent Eh</t>
  </si>
  <si>
    <t>Most Recent SpC</t>
  </si>
  <si>
    <t>Most Recent TOC</t>
  </si>
  <si>
    <t>Fe(aq) (HEIS)</t>
  </si>
  <si>
    <t xml:space="preserve"> (ft bgs)</t>
  </si>
  <si>
    <t>Borehole ID</t>
  </si>
  <si>
    <t>Easting, Northing</t>
  </si>
  <si>
    <t>Elevation (m)</t>
  </si>
  <si>
    <t xml:space="preserve"> Sampled</t>
  </si>
  <si>
    <t>Screened Interval</t>
  </si>
  <si>
    <t>Date of Borhole</t>
  </si>
  <si>
    <t>Drilling</t>
  </si>
  <si>
    <t>Well Type</t>
  </si>
  <si>
    <t>Specific Conductance</t>
  </si>
  <si>
    <t>Bicarbonate</t>
  </si>
  <si>
    <t>CN-</t>
  </si>
  <si>
    <t>General Well Info</t>
  </si>
  <si>
    <t>Experimental Info and Data</t>
  </si>
  <si>
    <t>Mn</t>
  </si>
  <si>
    <t>P</t>
  </si>
  <si>
    <t>Alkalinity</t>
  </si>
  <si>
    <t>Most Recent Alkanility</t>
  </si>
  <si>
    <r>
      <t>Most Recent HCO</t>
    </r>
    <r>
      <rPr>
        <b/>
        <vertAlign val="subscript"/>
        <sz val="11"/>
        <rFont val="Calibri"/>
        <family val="2"/>
        <scheme val="minor"/>
      </rPr>
      <t>3</t>
    </r>
    <r>
      <rPr>
        <b/>
        <vertAlign val="superscript"/>
        <sz val="11"/>
        <rFont val="Calibri"/>
        <family val="2"/>
        <scheme val="minor"/>
      </rPr>
      <t>-</t>
    </r>
  </si>
  <si>
    <r>
      <t>HCO</t>
    </r>
    <r>
      <rPr>
        <b/>
        <vertAlign val="subscript"/>
        <sz val="11"/>
        <rFont val="Calibri"/>
        <family val="2"/>
        <scheme val="minor"/>
      </rPr>
      <t>3</t>
    </r>
    <r>
      <rPr>
        <b/>
        <vertAlign val="superscript"/>
        <sz val="11"/>
        <rFont val="Calibri"/>
        <family val="2"/>
        <scheme val="minor"/>
      </rPr>
      <t>-</t>
    </r>
  </si>
  <si>
    <t>Fe</t>
  </si>
  <si>
    <t>Nitrate</t>
  </si>
  <si>
    <t>Nitrite</t>
  </si>
  <si>
    <t>Dissolved Oxygen</t>
  </si>
  <si>
    <t>10/14/17-6/9/17</t>
  </si>
  <si>
    <t>(unitless)</t>
  </si>
  <si>
    <t>(mV)</t>
  </si>
  <si>
    <t>(uS/cm)</t>
  </si>
  <si>
    <t>(ug/L)</t>
  </si>
  <si>
    <t>(mg/L)</t>
  </si>
  <si>
    <r>
      <t>CN</t>
    </r>
    <r>
      <rPr>
        <b/>
        <vertAlign val="superscript"/>
        <sz val="11"/>
        <color theme="1"/>
        <rFont val="Calibri"/>
        <family val="2"/>
        <scheme val="minor"/>
      </rPr>
      <t>-</t>
    </r>
  </si>
  <si>
    <r>
      <t>Total CN</t>
    </r>
    <r>
      <rPr>
        <b/>
        <vertAlign val="superscript"/>
        <sz val="11"/>
        <rFont val="Calibri"/>
        <family val="2"/>
        <scheme val="minor"/>
      </rPr>
      <t>-</t>
    </r>
    <r>
      <rPr>
        <b/>
        <sz val="11"/>
        <rFont val="Calibri"/>
        <family val="2"/>
        <scheme val="minor"/>
      </rPr>
      <t xml:space="preserve"> (</t>
    </r>
    <r>
      <rPr>
        <b/>
        <sz val="11"/>
        <rFont val="Calibri"/>
        <family val="2"/>
      </rPr>
      <t>µ</t>
    </r>
    <r>
      <rPr>
        <b/>
        <sz val="11"/>
        <rFont val="Calibri"/>
        <family val="2"/>
        <scheme val="minor"/>
      </rPr>
      <t>g/L)</t>
    </r>
  </si>
  <si>
    <r>
      <t>Free CN</t>
    </r>
    <r>
      <rPr>
        <b/>
        <vertAlign val="superscript"/>
        <sz val="11"/>
        <rFont val="Calibri"/>
        <family val="2"/>
        <scheme val="minor"/>
      </rPr>
      <t>-</t>
    </r>
    <r>
      <rPr>
        <b/>
        <sz val="11"/>
        <rFont val="Calibri"/>
        <family val="2"/>
        <scheme val="minor"/>
      </rPr>
      <t xml:space="preserve"> (</t>
    </r>
    <r>
      <rPr>
        <b/>
        <sz val="11"/>
        <rFont val="Calibri"/>
        <family val="2"/>
      </rPr>
      <t>µ</t>
    </r>
    <r>
      <rPr>
        <b/>
        <sz val="11"/>
        <rFont val="Calibri"/>
        <family val="2"/>
        <scheme val="minor"/>
      </rPr>
      <t>g/L)</t>
    </r>
  </si>
  <si>
    <r>
      <t>[CN</t>
    </r>
    <r>
      <rPr>
        <b/>
        <vertAlign val="superscript"/>
        <sz val="11"/>
        <rFont val="Calibri"/>
        <family val="2"/>
        <scheme val="minor"/>
      </rPr>
      <t>-</t>
    </r>
    <r>
      <rPr>
        <b/>
        <sz val="11"/>
        <rFont val="Calibri"/>
        <family val="2"/>
        <scheme val="minor"/>
      </rPr>
      <t>] (</t>
    </r>
    <r>
      <rPr>
        <b/>
        <sz val="11"/>
        <rFont val="Calibri"/>
        <family val="2"/>
      </rPr>
      <t>µ</t>
    </r>
    <r>
      <rPr>
        <b/>
        <sz val="11"/>
        <rFont val="Calibri"/>
        <family val="2"/>
        <scheme val="minor"/>
      </rPr>
      <t>g/L)</t>
    </r>
  </si>
  <si>
    <r>
      <t>[Fe] (</t>
    </r>
    <r>
      <rPr>
        <b/>
        <sz val="11"/>
        <rFont val="Calibri"/>
        <family val="2"/>
      </rPr>
      <t>µ</t>
    </r>
    <r>
      <rPr>
        <b/>
        <sz val="11"/>
        <rFont val="Calibri"/>
        <family val="2"/>
        <scheme val="minor"/>
      </rPr>
      <t>g/L)</t>
    </r>
  </si>
  <si>
    <r>
      <t>[Fe-] (</t>
    </r>
    <r>
      <rPr>
        <b/>
        <sz val="11"/>
        <rFont val="Calibri"/>
        <family val="2"/>
      </rPr>
      <t>µ</t>
    </r>
    <r>
      <rPr>
        <b/>
        <sz val="11"/>
        <rFont val="Calibri"/>
        <family val="2"/>
        <scheme val="minor"/>
      </rPr>
      <t>g/L)</t>
    </r>
  </si>
  <si>
    <r>
      <t xml:space="preserve">(&lt;0.2 </t>
    </r>
    <r>
      <rPr>
        <b/>
        <sz val="11"/>
        <rFont val="Calibri"/>
        <family val="2"/>
      </rPr>
      <t>µ</t>
    </r>
    <r>
      <rPr>
        <b/>
        <sz val="11"/>
        <rFont val="Calibri"/>
        <family val="2"/>
        <scheme val="minor"/>
      </rPr>
      <t>m) (µg/L)</t>
    </r>
  </si>
  <si>
    <t>[Mn] (µg/L)</t>
  </si>
  <si>
    <t>DO (mg/L)</t>
  </si>
  <si>
    <r>
      <t>NO</t>
    </r>
    <r>
      <rPr>
        <b/>
        <vertAlign val="subscript"/>
        <sz val="11"/>
        <rFont val="Calibri"/>
        <family val="2"/>
        <scheme val="minor"/>
      </rPr>
      <t>3</t>
    </r>
    <r>
      <rPr>
        <b/>
        <vertAlign val="superscript"/>
        <sz val="11"/>
        <rFont val="Calibri"/>
        <family val="2"/>
        <scheme val="minor"/>
      </rPr>
      <t>-</t>
    </r>
    <r>
      <rPr>
        <b/>
        <sz val="11"/>
        <rFont val="Calibri"/>
        <family val="2"/>
        <scheme val="minor"/>
      </rPr>
      <t xml:space="preserve"> (mg/L)</t>
    </r>
  </si>
  <si>
    <t>9.32</t>
  </si>
  <si>
    <t>341</t>
  </si>
  <si>
    <r>
      <t>NO</t>
    </r>
    <r>
      <rPr>
        <b/>
        <vertAlign val="subscript"/>
        <sz val="11"/>
        <rFont val="Calibri"/>
        <family val="2"/>
        <scheme val="minor"/>
      </rPr>
      <t>2</t>
    </r>
    <r>
      <rPr>
        <b/>
        <vertAlign val="superscript"/>
        <sz val="11"/>
        <rFont val="Calibri"/>
        <family val="2"/>
        <scheme val="minor"/>
      </rPr>
      <t>-</t>
    </r>
    <r>
      <rPr>
        <b/>
        <sz val="11"/>
        <rFont val="Calibri"/>
        <family val="2"/>
        <scheme val="minor"/>
      </rPr>
      <t xml:space="preserve"> (</t>
    </r>
    <r>
      <rPr>
        <b/>
        <sz val="11"/>
        <rFont val="Calibri"/>
        <family val="2"/>
      </rPr>
      <t>µ</t>
    </r>
    <r>
      <rPr>
        <b/>
        <sz val="11"/>
        <rFont val="Calibri"/>
        <family val="2"/>
        <scheme val="minor"/>
      </rPr>
      <t>g/L)</t>
    </r>
  </si>
  <si>
    <t>125</t>
  </si>
  <si>
    <t>141</t>
  </si>
  <si>
    <t>Well 268</t>
  </si>
  <si>
    <t>Well 360 (lower Eh)</t>
  </si>
  <si>
    <t>Well 360 (higher Eh)</t>
  </si>
  <si>
    <t xml:space="preserve">pH </t>
  </si>
  <si>
    <t>0.0159V</t>
  </si>
  <si>
    <t>-0.157V</t>
  </si>
  <si>
    <t>0.304V</t>
  </si>
  <si>
    <t xml:space="preserve">CN speciation </t>
  </si>
  <si>
    <t>micromol/L</t>
  </si>
  <si>
    <t xml:space="preserve">% </t>
  </si>
  <si>
    <r>
      <t>Fe(CN)</t>
    </r>
    <r>
      <rPr>
        <vertAlign val="subscript"/>
        <sz val="11"/>
        <color theme="1"/>
        <rFont val="Calibri"/>
        <family val="2"/>
        <scheme val="minor"/>
      </rPr>
      <t>6</t>
    </r>
    <r>
      <rPr>
        <vertAlign val="superscript"/>
        <sz val="11"/>
        <color theme="1"/>
        <rFont val="Calibri"/>
        <family val="2"/>
        <scheme val="minor"/>
      </rPr>
      <t>4-</t>
    </r>
  </si>
  <si>
    <r>
      <t>NaFe(CN)</t>
    </r>
    <r>
      <rPr>
        <vertAlign val="subscript"/>
        <sz val="11"/>
        <color theme="1"/>
        <rFont val="Calibri"/>
        <family val="2"/>
        <scheme val="minor"/>
      </rPr>
      <t>6</t>
    </r>
    <r>
      <rPr>
        <vertAlign val="superscript"/>
        <sz val="11"/>
        <color theme="1"/>
        <rFont val="Calibri"/>
        <family val="2"/>
        <scheme val="minor"/>
      </rPr>
      <t>3-</t>
    </r>
  </si>
  <si>
    <t>HCN (aq)</t>
  </si>
  <si>
    <t xml:space="preserve">HCN (aq)           </t>
  </si>
  <si>
    <r>
      <t>KFe(CN)</t>
    </r>
    <r>
      <rPr>
        <vertAlign val="subscript"/>
        <sz val="11"/>
        <color theme="1"/>
        <rFont val="Calibri"/>
        <family val="2"/>
        <scheme val="minor"/>
      </rPr>
      <t>6</t>
    </r>
    <r>
      <rPr>
        <vertAlign val="superscript"/>
        <sz val="11"/>
        <color theme="1"/>
        <rFont val="Calibri"/>
        <family val="2"/>
        <scheme val="minor"/>
      </rPr>
      <t>3-</t>
    </r>
  </si>
  <si>
    <r>
      <t>Fe(CN)</t>
    </r>
    <r>
      <rPr>
        <vertAlign val="subscript"/>
        <sz val="11"/>
        <color theme="1"/>
        <rFont val="Calibri"/>
        <family val="2"/>
        <scheme val="minor"/>
      </rPr>
      <t>6</t>
    </r>
    <r>
      <rPr>
        <vertAlign val="superscript"/>
        <sz val="11"/>
        <color theme="1"/>
        <rFont val="Calibri"/>
        <family val="2"/>
        <scheme val="minor"/>
      </rPr>
      <t>3-</t>
    </r>
  </si>
  <si>
    <r>
      <t>CN</t>
    </r>
    <r>
      <rPr>
        <vertAlign val="superscript"/>
        <sz val="11"/>
        <color theme="1"/>
        <rFont val="Calibri"/>
        <family val="2"/>
        <scheme val="minor"/>
      </rPr>
      <t>-</t>
    </r>
  </si>
  <si>
    <r>
      <t>Na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Fe(CN)</t>
    </r>
    <r>
      <rPr>
        <vertAlign val="subscript"/>
        <sz val="11"/>
        <color theme="1"/>
        <rFont val="Calibri"/>
        <family val="2"/>
        <scheme val="minor"/>
      </rPr>
      <t>6</t>
    </r>
    <r>
      <rPr>
        <vertAlign val="superscript"/>
        <sz val="11"/>
        <color theme="1"/>
        <rFont val="Calibri"/>
        <family val="2"/>
        <scheme val="minor"/>
      </rPr>
      <t>2-</t>
    </r>
  </si>
  <si>
    <r>
      <t>Ni(CN)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>2-</t>
    </r>
  </si>
  <si>
    <r>
      <t>Cu(CN)</t>
    </r>
    <r>
      <rPr>
        <vertAlign val="subscript"/>
        <sz val="11"/>
        <color theme="1"/>
        <rFont val="Calibri"/>
        <family val="2"/>
        <scheme val="minor"/>
      </rPr>
      <t>2</t>
    </r>
    <r>
      <rPr>
        <vertAlign val="superscript"/>
        <sz val="11"/>
        <color theme="1"/>
        <rFont val="Calibri"/>
        <family val="2"/>
        <scheme val="minor"/>
      </rPr>
      <t>-</t>
    </r>
  </si>
  <si>
    <t xml:space="preserve">Fe speciation </t>
  </si>
  <si>
    <r>
      <t>Fe(OH)</t>
    </r>
    <r>
      <rPr>
        <vertAlign val="subscript"/>
        <sz val="11"/>
        <color theme="1"/>
        <rFont val="Calibri"/>
        <family val="2"/>
        <scheme val="minor"/>
      </rPr>
      <t>2</t>
    </r>
    <r>
      <rPr>
        <vertAlign val="superscript"/>
        <sz val="11"/>
        <color theme="1"/>
        <rFont val="Calibri"/>
        <family val="2"/>
        <scheme val="minor"/>
      </rPr>
      <t xml:space="preserve">+ </t>
    </r>
    <r>
      <rPr>
        <sz val="11"/>
        <color theme="1"/>
        <rFont val="Calibri"/>
        <family val="2"/>
        <scheme val="minor"/>
      </rPr>
      <t xml:space="preserve"> (Oxidized)</t>
    </r>
  </si>
  <si>
    <r>
      <t>Fe</t>
    </r>
    <r>
      <rPr>
        <vertAlign val="superscript"/>
        <sz val="11"/>
        <color theme="1"/>
        <rFont val="Calibri"/>
        <family val="2"/>
        <scheme val="minor"/>
      </rPr>
      <t xml:space="preserve">2+ </t>
    </r>
    <r>
      <rPr>
        <sz val="11"/>
        <color theme="1"/>
        <rFont val="Calibri"/>
        <family val="2"/>
        <scheme val="minor"/>
      </rPr>
      <t xml:space="preserve">               </t>
    </r>
  </si>
  <si>
    <r>
      <t>Fe(CN)</t>
    </r>
    <r>
      <rPr>
        <vertAlign val="subscript"/>
        <sz val="11"/>
        <color theme="1"/>
        <rFont val="Calibri"/>
        <family val="2"/>
        <scheme val="minor"/>
      </rPr>
      <t>6</t>
    </r>
    <r>
      <rPr>
        <vertAlign val="superscript"/>
        <sz val="11"/>
        <color theme="1"/>
        <rFont val="Calibri"/>
        <family val="2"/>
        <scheme val="minor"/>
      </rPr>
      <t>3-</t>
    </r>
    <r>
      <rPr>
        <sz val="11"/>
        <color theme="1"/>
        <rFont val="Calibri"/>
        <family val="2"/>
        <scheme val="minor"/>
      </rPr>
      <t>(Oxidized)</t>
    </r>
  </si>
  <si>
    <r>
      <t>FeSO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(aq) </t>
    </r>
  </si>
  <si>
    <r>
      <t>FeHCO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 xml:space="preserve">+ </t>
    </r>
    <r>
      <rPr>
        <sz val="11"/>
        <color theme="1"/>
        <rFont val="Calibri"/>
        <family val="2"/>
        <scheme val="minor"/>
      </rPr>
      <t xml:space="preserve">             </t>
    </r>
  </si>
  <si>
    <r>
      <t>FeOH</t>
    </r>
    <r>
      <rPr>
        <vertAlign val="super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 xml:space="preserve">             </t>
    </r>
  </si>
  <si>
    <r>
      <t>Fe(OH)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(aq) (Oxidized) </t>
    </r>
  </si>
  <si>
    <r>
      <t>Fe(OH)</t>
    </r>
    <r>
      <rPr>
        <vertAlign val="subscript"/>
        <sz val="11"/>
        <color theme="1"/>
        <rFont val="Calibri"/>
        <family val="2"/>
        <scheme val="minor"/>
      </rPr>
      <t>4</t>
    </r>
    <r>
      <rPr>
        <vertAlign val="superscript"/>
        <sz val="11"/>
        <color theme="1"/>
        <rFont val="Calibri"/>
        <family val="2"/>
        <scheme val="minor"/>
      </rPr>
      <t xml:space="preserve">- </t>
    </r>
    <r>
      <rPr>
        <sz val="11"/>
        <color theme="1"/>
        <rFont val="Calibri"/>
        <family val="2"/>
        <scheme val="minor"/>
      </rPr>
      <t xml:space="preserve">(Oxidized)         </t>
    </r>
  </si>
  <si>
    <r>
      <t>FeHCO</t>
    </r>
    <r>
      <rPr>
        <vertAlign val="subscript"/>
        <sz val="11"/>
        <color theme="1"/>
        <rFont val="Calibri"/>
        <family val="2"/>
        <scheme val="minor"/>
      </rPr>
      <t>3</t>
    </r>
    <r>
      <rPr>
        <vertAlign val="superscript"/>
        <sz val="11"/>
        <color theme="1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 xml:space="preserve">              </t>
    </r>
  </si>
  <si>
    <t>Correlate</t>
  </si>
  <si>
    <t>Pearson's r</t>
  </si>
  <si>
    <t>DO (historical max) (mg/L)</t>
  </si>
  <si>
    <t>Specific Conductance (uS/cm)</t>
  </si>
  <si>
    <t>Alkalinity (mg/L)</t>
  </si>
  <si>
    <t>&lt; 0.001</t>
  </si>
  <si>
    <t>Table S2. Aqueous speciation modeling results for well #1 (E33-268) and well #2 (E33-360)</t>
  </si>
  <si>
    <t>Table S1. Summary of data for the wells examined, based on results of this study and data from the Hanford Environmental Information System (HEIS)</t>
  </si>
  <si>
    <t xml:space="preserve">Aqueous Species </t>
  </si>
  <si>
    <r>
      <t>CN</t>
    </r>
    <r>
      <rPr>
        <b/>
        <vertAlign val="superscript"/>
        <sz val="11"/>
        <color theme="1"/>
        <rFont val="Calibri"/>
        <family val="2"/>
        <scheme val="minor"/>
      </rPr>
      <t xml:space="preserve">- </t>
    </r>
    <r>
      <rPr>
        <b/>
        <sz val="11"/>
        <color theme="1"/>
        <rFont val="Calibri"/>
        <family val="2"/>
        <scheme val="minor"/>
      </rPr>
      <t xml:space="preserve">concentration </t>
    </r>
  </si>
  <si>
    <t xml:space="preserve">SAD </t>
  </si>
  <si>
    <t xml:space="preserve">WAD </t>
  </si>
  <si>
    <t xml:space="preserve">free </t>
  </si>
  <si>
    <t>sum</t>
  </si>
  <si>
    <t>SAD</t>
  </si>
  <si>
    <t>WAD</t>
  </si>
  <si>
    <t>free</t>
  </si>
  <si>
    <t xml:space="preserve">Lower Eh % </t>
  </si>
  <si>
    <t xml:space="preserve">Higher Eh % </t>
  </si>
  <si>
    <t>Total</t>
  </si>
  <si>
    <t xml:space="preserve">Aqueous Fe Species </t>
  </si>
  <si>
    <t xml:space="preserve">Fe </t>
  </si>
  <si>
    <t>Fe associated with CN</t>
  </si>
  <si>
    <t>non-CN Fe(III)</t>
  </si>
  <si>
    <t>non-CN Fe(II)</t>
  </si>
  <si>
    <t>BD</t>
  </si>
  <si>
    <t>Cell density (cells/ml) (DAPI)</t>
  </si>
  <si>
    <t>Recent Alkalinity (mg/L)</t>
  </si>
  <si>
    <t>Recent Eh (mV)</t>
  </si>
  <si>
    <t>Recent DO (mg/L)</t>
  </si>
  <si>
    <t>Recent pH</t>
  </si>
  <si>
    <t>Recent Specific Conductance (uS/cm)</t>
  </si>
  <si>
    <t>Historical Average Eh (mV)</t>
  </si>
  <si>
    <r>
      <t>CN</t>
    </r>
    <r>
      <rPr>
        <vertAlign val="superscript"/>
        <sz val="12"/>
        <color theme="1"/>
        <rFont val="Calibri"/>
        <family val="2"/>
        <scheme val="minor"/>
      </rPr>
      <t>-</t>
    </r>
    <r>
      <rPr>
        <sz val="12"/>
        <color theme="1"/>
        <rFont val="Calibri"/>
        <family val="2"/>
        <scheme val="minor"/>
      </rPr>
      <t xml:space="preserve"> (historical max) (</t>
    </r>
    <r>
      <rPr>
        <sz val="12"/>
        <color theme="1"/>
        <rFont val="Calibri"/>
        <family val="2"/>
      </rPr>
      <t>µ</t>
    </r>
    <r>
      <rPr>
        <sz val="12"/>
        <color theme="1"/>
        <rFont val="Calibri"/>
        <family val="2"/>
        <scheme val="minor"/>
      </rPr>
      <t>g/L)</t>
    </r>
  </si>
  <si>
    <r>
      <t>Recent CN</t>
    </r>
    <r>
      <rPr>
        <vertAlign val="superscript"/>
        <sz val="12"/>
        <color theme="1"/>
        <rFont val="Calibri"/>
        <family val="2"/>
        <scheme val="minor"/>
      </rPr>
      <t>-</t>
    </r>
    <r>
      <rPr>
        <sz val="12"/>
        <color theme="1"/>
        <rFont val="Calibri"/>
        <family val="2"/>
        <scheme val="minor"/>
      </rPr>
      <t xml:space="preserve"> (µg/L)</t>
    </r>
  </si>
  <si>
    <t>Mn (historical max) (µg/L)</t>
  </si>
  <si>
    <t>Recent Mn (µg/L)</t>
  </si>
  <si>
    <t>Fe (historical max) (µg/L)</t>
  </si>
  <si>
    <t>Recent Fe (µg/L)</t>
  </si>
  <si>
    <t>Historical average TOC (µg/L)</t>
  </si>
  <si>
    <t>Recent TOC (µg/L)</t>
  </si>
  <si>
    <r>
      <t>Historical average HCO</t>
    </r>
    <r>
      <rPr>
        <vertAlign val="subscript"/>
        <sz val="12"/>
        <color theme="1"/>
        <rFont val="Calibri"/>
        <family val="2"/>
        <scheme val="minor"/>
      </rPr>
      <t>3</t>
    </r>
    <r>
      <rPr>
        <vertAlign val="superscript"/>
        <sz val="12"/>
        <color theme="1"/>
        <rFont val="Calibri"/>
        <family val="2"/>
        <scheme val="minor"/>
      </rPr>
      <t>-</t>
    </r>
    <r>
      <rPr>
        <sz val="12"/>
        <color theme="1"/>
        <rFont val="Calibri"/>
        <family val="2"/>
        <scheme val="minor"/>
      </rPr>
      <t xml:space="preserve">  (mg/L)</t>
    </r>
  </si>
  <si>
    <r>
      <t>Recent HCO</t>
    </r>
    <r>
      <rPr>
        <vertAlign val="subscript"/>
        <sz val="12"/>
        <color theme="1"/>
        <rFont val="Calibri"/>
        <family val="2"/>
        <scheme val="minor"/>
      </rPr>
      <t>3</t>
    </r>
    <r>
      <rPr>
        <vertAlign val="superscript"/>
        <sz val="12"/>
        <color theme="1"/>
        <rFont val="Calibri"/>
        <family val="2"/>
        <scheme val="minor"/>
      </rPr>
      <t>-</t>
    </r>
    <r>
      <rPr>
        <sz val="12"/>
        <color theme="1"/>
        <rFont val="Calibri"/>
        <family val="2"/>
        <scheme val="minor"/>
      </rPr>
      <t xml:space="preserve"> (mg/L)</t>
    </r>
  </si>
  <si>
    <r>
      <t>NO</t>
    </r>
    <r>
      <rPr>
        <vertAlign val="subscript"/>
        <sz val="12"/>
        <color theme="1"/>
        <rFont val="Calibri"/>
        <family val="2"/>
        <scheme val="minor"/>
      </rPr>
      <t>3</t>
    </r>
    <r>
      <rPr>
        <vertAlign val="superscript"/>
        <sz val="12"/>
        <color theme="1"/>
        <rFont val="Calibri"/>
        <family val="2"/>
        <scheme val="minor"/>
      </rPr>
      <t>-</t>
    </r>
    <r>
      <rPr>
        <sz val="12"/>
        <color theme="1"/>
        <rFont val="Calibri"/>
        <family val="2"/>
        <scheme val="minor"/>
      </rPr>
      <t xml:space="preserve"> (historical max) (mg/L)</t>
    </r>
  </si>
  <si>
    <r>
      <t>Recent NO</t>
    </r>
    <r>
      <rPr>
        <vertAlign val="subscript"/>
        <sz val="12"/>
        <color theme="1"/>
        <rFont val="Calibri"/>
        <family val="2"/>
        <scheme val="minor"/>
      </rPr>
      <t>3</t>
    </r>
    <r>
      <rPr>
        <vertAlign val="superscript"/>
        <sz val="12"/>
        <color theme="1"/>
        <rFont val="Calibri"/>
        <family val="2"/>
        <scheme val="minor"/>
      </rPr>
      <t>-</t>
    </r>
    <r>
      <rPr>
        <sz val="12"/>
        <color theme="1"/>
        <rFont val="Calibri"/>
        <family val="2"/>
        <scheme val="minor"/>
      </rPr>
      <t xml:space="preserve">  (mg/L)</t>
    </r>
  </si>
  <si>
    <t>Well depth (ft)</t>
  </si>
  <si>
    <t>Top of screen (ft)</t>
  </si>
  <si>
    <r>
      <t>Recent NO</t>
    </r>
    <r>
      <rPr>
        <vertAlign val="subscript"/>
        <sz val="12"/>
        <color theme="1"/>
        <rFont val="Calibri"/>
        <family val="2"/>
        <scheme val="minor"/>
      </rPr>
      <t>2</t>
    </r>
    <r>
      <rPr>
        <vertAlign val="superscript"/>
        <sz val="12"/>
        <color theme="1"/>
        <rFont val="Calibri"/>
        <family val="2"/>
        <scheme val="minor"/>
      </rPr>
      <t>-</t>
    </r>
    <r>
      <rPr>
        <sz val="12"/>
        <color theme="1"/>
        <rFont val="Calibri"/>
        <family val="2"/>
        <scheme val="minor"/>
      </rPr>
      <t xml:space="preserve"> (</t>
    </r>
    <r>
      <rPr>
        <sz val="12"/>
        <color theme="1"/>
        <rFont val="Calibri"/>
        <family val="2"/>
      </rPr>
      <t>µ</t>
    </r>
    <r>
      <rPr>
        <sz val="12"/>
        <color theme="1"/>
        <rFont val="Calibri"/>
        <family val="2"/>
        <scheme val="minor"/>
      </rPr>
      <t>g/L)</t>
    </r>
  </si>
  <si>
    <r>
      <t>NO</t>
    </r>
    <r>
      <rPr>
        <vertAlign val="subscript"/>
        <sz val="12"/>
        <color theme="1"/>
        <rFont val="Calibri"/>
        <family val="2"/>
        <scheme val="minor"/>
      </rPr>
      <t>2</t>
    </r>
    <r>
      <rPr>
        <vertAlign val="superscript"/>
        <sz val="12"/>
        <color theme="1"/>
        <rFont val="Calibri"/>
        <family val="2"/>
        <scheme val="minor"/>
      </rPr>
      <t>-</t>
    </r>
    <r>
      <rPr>
        <sz val="12"/>
        <color theme="1"/>
        <rFont val="Calibri"/>
        <family val="2"/>
        <scheme val="minor"/>
      </rPr>
      <t xml:space="preserve"> (historical max) (µg/L)</t>
    </r>
  </si>
  <si>
    <t>Historical average Eh (mV)</t>
  </si>
  <si>
    <r>
      <rPr>
        <vertAlign val="superscript"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>H-Leu uptake</t>
    </r>
  </si>
  <si>
    <r>
      <t>Historical Avg. HCO</t>
    </r>
    <r>
      <rPr>
        <vertAlign val="subscript"/>
        <sz val="12"/>
        <color theme="1"/>
        <rFont val="Calibri"/>
        <family val="2"/>
        <scheme val="minor"/>
      </rPr>
      <t>3</t>
    </r>
    <r>
      <rPr>
        <vertAlign val="superscript"/>
        <sz val="12"/>
        <color theme="1"/>
        <rFont val="Calibri"/>
        <family val="2"/>
        <scheme val="minor"/>
      </rPr>
      <t>-</t>
    </r>
    <r>
      <rPr>
        <sz val="12"/>
        <color theme="1"/>
        <rFont val="Calibri"/>
        <family val="2"/>
        <scheme val="minor"/>
      </rPr>
      <t xml:space="preserve">  (mg/L)</t>
    </r>
  </si>
  <si>
    <r>
      <t>Recent NO</t>
    </r>
    <r>
      <rPr>
        <vertAlign val="subscript"/>
        <sz val="12"/>
        <color theme="1"/>
        <rFont val="Calibri"/>
        <family val="2"/>
        <scheme val="minor"/>
      </rPr>
      <t>3</t>
    </r>
    <r>
      <rPr>
        <vertAlign val="superscript"/>
        <sz val="12"/>
        <color theme="1"/>
        <rFont val="Calibri"/>
        <family val="2"/>
        <scheme val="minor"/>
      </rPr>
      <t>-</t>
    </r>
    <r>
      <rPr>
        <sz val="12"/>
        <color theme="1"/>
        <rFont val="Calibri"/>
        <family val="2"/>
        <scheme val="minor"/>
      </rPr>
      <t xml:space="preserve"> (mg/L)</t>
    </r>
  </si>
  <si>
    <t>Recent NO2- (µg/L)</t>
  </si>
  <si>
    <r>
      <t xml:space="preserve">Table S3a. </t>
    </r>
    <r>
      <rPr>
        <b/>
        <vertAlign val="superscript"/>
        <sz val="12"/>
        <color theme="1"/>
        <rFont val="Calibri"/>
        <family val="2"/>
        <scheme val="minor"/>
      </rPr>
      <t>3</t>
    </r>
    <r>
      <rPr>
        <b/>
        <sz val="12"/>
        <color theme="1"/>
        <rFont val="Calibri"/>
        <family val="2"/>
        <scheme val="minor"/>
      </rPr>
      <t>H-Leu uptake correlations</t>
    </r>
  </si>
  <si>
    <r>
      <t>Table S3b. Recent groundwater [CN</t>
    </r>
    <r>
      <rPr>
        <b/>
        <vertAlign val="superscript"/>
        <sz val="12"/>
        <color theme="1"/>
        <rFont val="Calibri"/>
        <family val="2"/>
        <scheme val="minor"/>
      </rPr>
      <t>-</t>
    </r>
    <r>
      <rPr>
        <b/>
        <sz val="12"/>
        <color theme="1"/>
        <rFont val="Calibri"/>
        <family val="2"/>
        <scheme val="minor"/>
      </rPr>
      <t>] correlations</t>
    </r>
  </si>
  <si>
    <t>95% CI</t>
  </si>
  <si>
    <t xml:space="preserve"> -1.00 – 0.52</t>
  </si>
  <si>
    <t xml:space="preserve"> -1.00 – -0.10</t>
  </si>
  <si>
    <t xml:space="preserve"> -0.47 – 1.00</t>
  </si>
  <si>
    <t xml:space="preserve"> -0.23 – 1.00</t>
  </si>
  <si>
    <t xml:space="preserve"> 0.0090 – 1.00</t>
  </si>
  <si>
    <t xml:space="preserve"> -1.00 – 0.57</t>
  </si>
  <si>
    <t xml:space="preserve"> -1.00 – 0.42</t>
  </si>
  <si>
    <t xml:space="preserve"> 0.26 – 1.00</t>
  </si>
  <si>
    <t xml:space="preserve"> -0.25 – 1.00</t>
  </si>
  <si>
    <t xml:space="preserve"> -0.60 – 1.00</t>
  </si>
  <si>
    <t xml:space="preserve"> -1.00 – 0.24</t>
  </si>
  <si>
    <t xml:space="preserve"> -1.00 – 0.23</t>
  </si>
  <si>
    <t xml:space="preserve"> -1.00 – 0.56</t>
  </si>
  <si>
    <t xml:space="preserve"> -1.00 – 0.50</t>
  </si>
  <si>
    <t xml:space="preserve"> -0.45 – 1.00</t>
  </si>
  <si>
    <t xml:space="preserve"> -1.00 – 0.19</t>
  </si>
  <si>
    <t xml:space="preserve"> -1.00 – 0.37</t>
  </si>
  <si>
    <t xml:space="preserve"> -0.50 – 1.00</t>
  </si>
  <si>
    <t xml:space="preserve"> -0.46 – 1.00</t>
  </si>
  <si>
    <t xml:space="preserve"> -0.52 – 1.00</t>
  </si>
  <si>
    <t xml:space="preserve"> -1.00 – 0.28</t>
  </si>
  <si>
    <t xml:space="preserve"> -0.42 – 1.00</t>
  </si>
  <si>
    <t xml:space="preserve"> -1.00 – -0.11</t>
  </si>
  <si>
    <t xml:space="preserve"> 0.56 – 1.00</t>
  </si>
  <si>
    <t xml:space="preserve"> 0.71 – 1.00</t>
  </si>
  <si>
    <t xml:space="preserve"> 0.45 – 1.00</t>
  </si>
  <si>
    <t xml:space="preserve"> -1.00  – 0.41</t>
  </si>
  <si>
    <t xml:space="preserve"> -1.00 – 0.48</t>
  </si>
  <si>
    <t xml:space="preserve"> 0.21 – 1.00</t>
  </si>
  <si>
    <t xml:space="preserve"> -1.00 – 0.47</t>
  </si>
  <si>
    <t xml:space="preserve"> -1.00 – 0.25</t>
  </si>
  <si>
    <t xml:space="preserve"> -1.00 – -0.08</t>
  </si>
  <si>
    <t xml:space="preserve"> 0.46 – 1.00</t>
  </si>
  <si>
    <t xml:space="preserve"> -0.39  – 1.00</t>
  </si>
  <si>
    <t xml:space="preserve"> -0.064 – 1.00</t>
  </si>
  <si>
    <t xml:space="preserve"> 0.76 – 1.00</t>
  </si>
  <si>
    <t xml:space="preserve"> -0.36 – 1.00</t>
  </si>
  <si>
    <t xml:space="preserve"> -1.00 – 0.68</t>
  </si>
  <si>
    <t xml:space="preserve"> -1.00 – -0.48</t>
  </si>
  <si>
    <t xml:space="preserve"> -1.00 – 0.26</t>
  </si>
  <si>
    <t xml:space="preserve"> -1.00 – 0.38</t>
  </si>
  <si>
    <t xml:space="preserve"> 0.79 – 1.00</t>
  </si>
  <si>
    <t xml:space="preserve"> -0.35 – 1.00</t>
  </si>
  <si>
    <t xml:space="preserve"> -0.52  – 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</si>
</sst>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E+00"/>
    <numFmt numFmtId="166" formatCode="0.0000"/>
    <numFmt numFmtId="167" formatCode="0.00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theme="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8" fillId="0" borderId="0"/>
    <xf numFmtId="0" fontId="17" fillId="0" borderId="0"/>
  </cellStyleXfs>
  <cellXfs count="25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4" xfId="0" quotePrefix="1" applyFont="1" applyBorder="1" applyAlignment="1">
      <alignment horizontal="center"/>
    </xf>
    <xf numFmtId="0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3" xfId="0" quotePrefix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2" fillId="0" borderId="0" xfId="0" applyFont="1"/>
    <xf numFmtId="0" fontId="2" fillId="0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14" fontId="0" fillId="0" borderId="3" xfId="0" applyNumberFormat="1" applyFont="1" applyFill="1" applyBorder="1" applyAlignment="1">
      <alignment horizontal="center" vertical="center" wrapText="1"/>
    </xf>
    <xf numFmtId="164" fontId="0" fillId="0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2" fontId="0" fillId="0" borderId="3" xfId="0" applyNumberFormat="1" applyFont="1" applyBorder="1" applyAlignment="1">
      <alignment horizontal="center"/>
    </xf>
    <xf numFmtId="165" fontId="0" fillId="0" borderId="4" xfId="0" applyNumberFormat="1" applyFont="1" applyBorder="1" applyAlignment="1">
      <alignment horizontal="center"/>
    </xf>
    <xf numFmtId="166" fontId="0" fillId="0" borderId="3" xfId="0" applyNumberFormat="1" applyFont="1" applyBorder="1" applyAlignment="1">
      <alignment horizontal="center"/>
    </xf>
    <xf numFmtId="165" fontId="0" fillId="0" borderId="3" xfId="0" applyNumberFormat="1" applyFont="1" applyBorder="1" applyAlignment="1">
      <alignment horizontal="center"/>
    </xf>
    <xf numFmtId="2" fontId="0" fillId="0" borderId="3" xfId="1" applyNumberFormat="1" applyFont="1" applyBorder="1" applyAlignment="1">
      <alignment horizontal="center"/>
    </xf>
    <xf numFmtId="0" fontId="3" fillId="0" borderId="9" xfId="0" quotePrefix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0" fillId="0" borderId="4" xfId="0" applyBorder="1"/>
    <xf numFmtId="14" fontId="3" fillId="0" borderId="3" xfId="0" applyNumberFormat="1" applyFont="1" applyFill="1" applyBorder="1" applyAlignment="1">
      <alignment horizontal="center"/>
    </xf>
    <xf numFmtId="14" fontId="0" fillId="0" borderId="3" xfId="0" applyNumberFormat="1" applyFont="1" applyFill="1" applyBorder="1" applyAlignment="1">
      <alignment horizontal="center"/>
    </xf>
    <xf numFmtId="14" fontId="3" fillId="0" borderId="9" xfId="0" applyNumberFormat="1" applyFont="1" applyFill="1" applyBorder="1" applyAlignment="1">
      <alignment horizontal="center"/>
    </xf>
    <xf numFmtId="14" fontId="0" fillId="0" borderId="9" xfId="0" applyNumberFormat="1" applyFont="1" applyFill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4" fontId="0" fillId="0" borderId="23" xfId="0" applyNumberFormat="1" applyFont="1" applyFill="1" applyBorder="1" applyAlignment="1">
      <alignment horizontal="center" vertical="center" wrapText="1"/>
    </xf>
    <xf numFmtId="164" fontId="0" fillId="0" borderId="23" xfId="0" applyNumberFormat="1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14" fontId="3" fillId="0" borderId="11" xfId="0" applyNumberFormat="1" applyFont="1" applyBorder="1" applyAlignment="1">
      <alignment horizontal="center" vertical="center"/>
    </xf>
    <xf numFmtId="14" fontId="3" fillId="0" borderId="16" xfId="0" applyNumberFormat="1" applyFont="1" applyBorder="1" applyAlignment="1">
      <alignment horizontal="center" vertical="center"/>
    </xf>
    <xf numFmtId="14" fontId="0" fillId="0" borderId="16" xfId="0" applyNumberFormat="1" applyFont="1" applyBorder="1" applyAlignment="1">
      <alignment horizontal="center" vertical="center"/>
    </xf>
    <xf numFmtId="14" fontId="0" fillId="0" borderId="17" xfId="0" applyNumberFormat="1" applyFont="1" applyBorder="1" applyAlignment="1">
      <alignment horizontal="center" vertical="center"/>
    </xf>
    <xf numFmtId="166" fontId="0" fillId="0" borderId="23" xfId="1" applyNumberFormat="1" applyFont="1" applyBorder="1" applyAlignment="1">
      <alignment horizontal="center"/>
    </xf>
    <xf numFmtId="165" fontId="0" fillId="0" borderId="2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21" xfId="0" applyBorder="1"/>
    <xf numFmtId="0" fontId="0" fillId="0" borderId="18" xfId="0" applyBorder="1"/>
    <xf numFmtId="0" fontId="2" fillId="0" borderId="27" xfId="0" applyFont="1" applyBorder="1" applyAlignment="1">
      <alignment horizontal="center"/>
    </xf>
    <xf numFmtId="0" fontId="2" fillId="0" borderId="11" xfId="0" quotePrefix="1" applyFont="1" applyBorder="1" applyAlignment="1">
      <alignment horizontal="center"/>
    </xf>
    <xf numFmtId="14" fontId="3" fillId="0" borderId="29" xfId="0" applyNumberFormat="1" applyFont="1" applyFill="1" applyBorder="1" applyAlignment="1">
      <alignment horizontal="center"/>
    </xf>
    <xf numFmtId="14" fontId="0" fillId="0" borderId="29" xfId="0" applyNumberFormat="1" applyFont="1" applyFill="1" applyBorder="1" applyAlignment="1">
      <alignment horizontal="center"/>
    </xf>
    <xf numFmtId="14" fontId="0" fillId="0" borderId="23" xfId="0" applyNumberFormat="1" applyFont="1" applyFill="1" applyBorder="1" applyAlignment="1">
      <alignment horizontal="center"/>
    </xf>
    <xf numFmtId="14" fontId="0" fillId="0" borderId="30" xfId="0" applyNumberFormat="1" applyFont="1" applyFill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2" xfId="0" quotePrefix="1" applyFont="1" applyBorder="1" applyAlignment="1">
      <alignment horizontal="center"/>
    </xf>
    <xf numFmtId="1" fontId="3" fillId="0" borderId="16" xfId="0" applyNumberFormat="1" applyFont="1" applyFill="1" applyBorder="1" applyAlignment="1">
      <alignment horizontal="center"/>
    </xf>
    <xf numFmtId="1" fontId="0" fillId="0" borderId="16" xfId="0" applyNumberFormat="1" applyFont="1" applyFill="1" applyBorder="1" applyAlignment="1">
      <alignment horizontal="center"/>
    </xf>
    <xf numFmtId="1" fontId="0" fillId="0" borderId="17" xfId="0" applyNumberFormat="1" applyFont="1" applyFill="1" applyBorder="1" applyAlignment="1">
      <alignment horizontal="center"/>
    </xf>
    <xf numFmtId="0" fontId="2" fillId="0" borderId="26" xfId="0" applyFont="1" applyBorder="1"/>
    <xf numFmtId="0" fontId="3" fillId="0" borderId="16" xfId="0" quotePrefix="1" applyFont="1" applyFill="1" applyBorder="1" applyAlignment="1">
      <alignment horizontal="center"/>
    </xf>
    <xf numFmtId="14" fontId="0" fillId="0" borderId="32" xfId="0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14" fontId="3" fillId="0" borderId="4" xfId="0" applyNumberFormat="1" applyFont="1" applyFill="1" applyBorder="1" applyAlignment="1">
      <alignment horizontal="center"/>
    </xf>
    <xf numFmtId="14" fontId="0" fillId="0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horizontal="center" vertical="center"/>
    </xf>
    <xf numFmtId="0" fontId="0" fillId="0" borderId="0" xfId="0" applyBorder="1"/>
    <xf numFmtId="14" fontId="0" fillId="0" borderId="5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1" xfId="0" applyBorder="1"/>
    <xf numFmtId="0" fontId="3" fillId="0" borderId="1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14" fontId="3" fillId="0" borderId="12" xfId="0" applyNumberFormat="1" applyFont="1" applyFill="1" applyBorder="1" applyAlignment="1">
      <alignment horizontal="center"/>
    </xf>
    <xf numFmtId="0" fontId="2" fillId="0" borderId="21" xfId="0" applyFont="1" applyBorder="1"/>
    <xf numFmtId="14" fontId="3" fillId="0" borderId="5" xfId="0" applyNumberFormat="1" applyFont="1" applyFill="1" applyBorder="1" applyAlignment="1">
      <alignment horizontal="center"/>
    </xf>
    <xf numFmtId="0" fontId="2" fillId="0" borderId="22" xfId="0" quotePrefix="1" applyFont="1" applyBorder="1" applyAlignment="1">
      <alignment horizontal="center"/>
    </xf>
    <xf numFmtId="0" fontId="2" fillId="0" borderId="31" xfId="0" quotePrefix="1" applyFont="1" applyBorder="1" applyAlignment="1">
      <alignment horizontal="center"/>
    </xf>
    <xf numFmtId="0" fontId="3" fillId="0" borderId="11" xfId="0" applyNumberFormat="1" applyFont="1" applyFill="1" applyBorder="1" applyAlignment="1">
      <alignment horizontal="center"/>
    </xf>
    <xf numFmtId="0" fontId="2" fillId="0" borderId="26" xfId="0" applyFont="1" applyBorder="1" applyAlignment="1">
      <alignment horizontal="left"/>
    </xf>
    <xf numFmtId="0" fontId="0" fillId="0" borderId="21" xfId="0" applyBorder="1" applyAlignment="1">
      <alignment horizontal="center"/>
    </xf>
    <xf numFmtId="0" fontId="0" fillId="0" borderId="18" xfId="0" applyBorder="1" applyAlignment="1">
      <alignment horizontal="center"/>
    </xf>
    <xf numFmtId="14" fontId="3" fillId="0" borderId="23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2" fillId="0" borderId="21" xfId="0" applyFont="1" applyBorder="1" applyAlignment="1">
      <alignment horizontal="left"/>
    </xf>
    <xf numFmtId="0" fontId="4" fillId="0" borderId="6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3" xfId="0" quotePrefix="1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33" xfId="0" quotePrefix="1" applyFont="1" applyFill="1" applyBorder="1" applyAlignment="1">
      <alignment horizontal="center"/>
    </xf>
    <xf numFmtId="0" fontId="3" fillId="0" borderId="29" xfId="0" quotePrefix="1" applyFont="1" applyFill="1" applyBorder="1" applyAlignment="1">
      <alignment horizontal="center"/>
    </xf>
    <xf numFmtId="14" fontId="3" fillId="0" borderId="12" xfId="0" applyNumberFormat="1" applyFont="1" applyBorder="1" applyAlignment="1">
      <alignment horizontal="center"/>
    </xf>
    <xf numFmtId="14" fontId="3" fillId="0" borderId="29" xfId="0" applyNumberFormat="1" applyFont="1" applyBorder="1" applyAlignment="1">
      <alignment horizontal="center"/>
    </xf>
    <xf numFmtId="14" fontId="3" fillId="0" borderId="30" xfId="0" applyNumberFormat="1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11" xfId="0" quotePrefix="1" applyFont="1" applyBorder="1" applyAlignment="1">
      <alignment horizontal="center"/>
    </xf>
    <xf numFmtId="0" fontId="4" fillId="0" borderId="31" xfId="0" quotePrefix="1" applyFont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2" fontId="3" fillId="0" borderId="16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14" fontId="3" fillId="0" borderId="39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14" fontId="3" fillId="0" borderId="8" xfId="0" applyNumberFormat="1" applyFont="1" applyFill="1" applyBorder="1" applyAlignment="1">
      <alignment horizontal="center"/>
    </xf>
    <xf numFmtId="14" fontId="3" fillId="0" borderId="8" xfId="0" quotePrefix="1" applyNumberFormat="1" applyFont="1" applyFill="1" applyBorder="1" applyAlignment="1">
      <alignment horizontal="center"/>
    </xf>
    <xf numFmtId="14" fontId="0" fillId="0" borderId="8" xfId="0" applyNumberFormat="1" applyFont="1" applyFill="1" applyBorder="1" applyAlignment="1">
      <alignment horizontal="center"/>
    </xf>
    <xf numFmtId="14" fontId="0" fillId="0" borderId="19" xfId="0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2" fontId="3" fillId="0" borderId="8" xfId="0" applyNumberFormat="1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2" fontId="3" fillId="0" borderId="16" xfId="0" quotePrefix="1" applyNumberFormat="1" applyFont="1" applyFill="1" applyBorder="1" applyAlignment="1">
      <alignment horizontal="center"/>
    </xf>
    <xf numFmtId="2" fontId="0" fillId="0" borderId="16" xfId="0" applyNumberFormat="1" applyFont="1" applyFill="1" applyBorder="1" applyAlignment="1">
      <alignment horizontal="center"/>
    </xf>
    <xf numFmtId="2" fontId="0" fillId="0" borderId="17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164" fontId="3" fillId="0" borderId="16" xfId="0" applyNumberFormat="1" applyFont="1" applyFill="1" applyBorder="1" applyAlignment="1">
      <alignment horizontal="center"/>
    </xf>
    <xf numFmtId="164" fontId="0" fillId="0" borderId="16" xfId="0" applyNumberFormat="1" applyFont="1" applyFill="1" applyBorder="1" applyAlignment="1">
      <alignment horizontal="center"/>
    </xf>
    <xf numFmtId="1" fontId="3" fillId="0" borderId="16" xfId="0" quotePrefix="1" applyNumberFormat="1" applyFont="1" applyFill="1" applyBorder="1" applyAlignment="1">
      <alignment horizontal="center"/>
    </xf>
    <xf numFmtId="14" fontId="3" fillId="0" borderId="16" xfId="0" quotePrefix="1" applyNumberFormat="1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167" fontId="0" fillId="0" borderId="21" xfId="0" applyNumberFormat="1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4" xfId="0" quotePrefix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13" xfId="0" applyBorder="1"/>
    <xf numFmtId="167" fontId="0" fillId="0" borderId="0" xfId="0" applyNumberFormat="1" applyBorder="1" applyAlignment="1">
      <alignment horizontal="center"/>
    </xf>
    <xf numFmtId="2" fontId="0" fillId="0" borderId="37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44" xfId="0" applyBorder="1"/>
    <xf numFmtId="0" fontId="0" fillId="0" borderId="43" xfId="0" applyBorder="1"/>
    <xf numFmtId="0" fontId="0" fillId="0" borderId="47" xfId="0" applyBorder="1"/>
    <xf numFmtId="11" fontId="0" fillId="0" borderId="0" xfId="0" applyNumberFormat="1" applyBorder="1" applyAlignment="1">
      <alignment horizontal="center"/>
    </xf>
    <xf numFmtId="2" fontId="0" fillId="0" borderId="44" xfId="0" applyNumberFormat="1" applyBorder="1" applyAlignment="1">
      <alignment horizontal="center"/>
    </xf>
    <xf numFmtId="2" fontId="0" fillId="0" borderId="4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18" fillId="0" borderId="51" xfId="2" applyFont="1" applyBorder="1"/>
    <xf numFmtId="0" fontId="17" fillId="0" borderId="0" xfId="2"/>
    <xf numFmtId="2" fontId="17" fillId="0" borderId="0" xfId="2" applyNumberFormat="1"/>
    <xf numFmtId="0" fontId="18" fillId="0" borderId="0" xfId="2" applyFont="1"/>
    <xf numFmtId="0" fontId="18" fillId="0" borderId="51" xfId="2" applyFont="1" applyBorder="1" applyAlignment="1">
      <alignment horizontal="center"/>
    </xf>
    <xf numFmtId="2" fontId="17" fillId="0" borderId="0" xfId="2" applyNumberFormat="1" applyAlignment="1">
      <alignment horizontal="center"/>
    </xf>
    <xf numFmtId="167" fontId="17" fillId="0" borderId="0" xfId="2" applyNumberFormat="1" applyAlignment="1">
      <alignment horizontal="center"/>
    </xf>
    <xf numFmtId="0" fontId="2" fillId="0" borderId="0" xfId="0" applyFont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6" xfId="0" applyBorder="1"/>
    <xf numFmtId="0" fontId="13" fillId="0" borderId="21" xfId="0" applyFont="1" applyBorder="1" applyAlignment="1">
      <alignment horizontal="center"/>
    </xf>
    <xf numFmtId="0" fontId="0" fillId="0" borderId="37" xfId="0" applyBorder="1"/>
    <xf numFmtId="0" fontId="2" fillId="0" borderId="0" xfId="0" applyFont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0" fillId="0" borderId="37" xfId="0" applyBorder="1" applyAlignment="1">
      <alignment horizontal="center"/>
    </xf>
    <xf numFmtId="167" fontId="0" fillId="0" borderId="37" xfId="0" applyNumberFormat="1" applyBorder="1"/>
    <xf numFmtId="2" fontId="0" fillId="0" borderId="13" xfId="0" applyNumberFormat="1" applyBorder="1" applyAlignment="1">
      <alignment horizontal="center"/>
    </xf>
    <xf numFmtId="167" fontId="0" fillId="0" borderId="44" xfId="0" applyNumberFormat="1" applyBorder="1" applyAlignment="1">
      <alignment horizontal="center"/>
    </xf>
    <xf numFmtId="0" fontId="13" fillId="0" borderId="26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2" fontId="2" fillId="0" borderId="21" xfId="0" applyNumberFormat="1" applyFont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37" xfId="0" applyNumberFormat="1" applyBorder="1"/>
    <xf numFmtId="2" fontId="0" fillId="0" borderId="13" xfId="0" applyNumberFormat="1" applyBorder="1"/>
    <xf numFmtId="2" fontId="0" fillId="0" borderId="0" xfId="0" applyNumberFormat="1" applyBorder="1"/>
    <xf numFmtId="0" fontId="0" fillId="0" borderId="48" xfId="0" applyBorder="1"/>
    <xf numFmtId="2" fontId="0" fillId="0" borderId="49" xfId="0" applyNumberFormat="1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48" xfId="0" applyBorder="1" applyAlignment="1">
      <alignment horizontal="center"/>
    </xf>
    <xf numFmtId="2" fontId="0" fillId="0" borderId="50" xfId="0" applyNumberFormat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11" xfId="0" quotePrefix="1" applyFont="1" applyFill="1" applyBorder="1" applyAlignment="1">
      <alignment horizontal="center"/>
    </xf>
    <xf numFmtId="0" fontId="2" fillId="0" borderId="4" xfId="0" quotePrefix="1" applyFont="1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2" fontId="0" fillId="0" borderId="16" xfId="0" applyNumberFormat="1" applyFill="1" applyBorder="1" applyAlignment="1">
      <alignment horizontal="center"/>
    </xf>
    <xf numFmtId="2" fontId="0" fillId="0" borderId="17" xfId="0" applyNumberForma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5" xfId="0" quotePrefix="1" applyFont="1" applyFill="1" applyBorder="1" applyAlignment="1">
      <alignment horizontal="center"/>
    </xf>
    <xf numFmtId="0" fontId="4" fillId="0" borderId="20" xfId="0" quotePrefix="1" applyFont="1" applyFill="1" applyBorder="1" applyAlignment="1">
      <alignment horizontal="center"/>
    </xf>
    <xf numFmtId="0" fontId="4" fillId="0" borderId="7" xfId="0" quotePrefix="1" applyFont="1" applyFill="1" applyBorder="1" applyAlignment="1">
      <alignment horizontal="center"/>
    </xf>
    <xf numFmtId="0" fontId="4" fillId="0" borderId="5" xfId="0" quotePrefix="1" applyFont="1" applyFill="1" applyBorder="1" applyAlignment="1">
      <alignment horizontal="center"/>
    </xf>
    <xf numFmtId="0" fontId="3" fillId="0" borderId="8" xfId="0" applyNumberFormat="1" applyFont="1" applyFill="1" applyBorder="1" applyAlignment="1">
      <alignment horizontal="center"/>
    </xf>
    <xf numFmtId="1" fontId="3" fillId="0" borderId="8" xfId="0" applyNumberFormat="1" applyFont="1" applyFill="1" applyBorder="1" applyAlignment="1">
      <alignment horizontal="center"/>
    </xf>
    <xf numFmtId="1" fontId="0" fillId="0" borderId="8" xfId="0" applyNumberFormat="1" applyFont="1" applyFill="1" applyBorder="1" applyAlignment="1">
      <alignment horizontal="center"/>
    </xf>
    <xf numFmtId="1" fontId="0" fillId="0" borderId="19" xfId="0" applyNumberFormat="1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0" borderId="11" xfId="0" quotePrefix="1" applyFont="1" applyFill="1" applyBorder="1" applyAlignment="1">
      <alignment horizontal="center"/>
    </xf>
    <xf numFmtId="0" fontId="4" fillId="0" borderId="37" xfId="0" quotePrefix="1" applyFont="1" applyFill="1" applyBorder="1" applyAlignment="1">
      <alignment horizontal="center"/>
    </xf>
    <xf numFmtId="14" fontId="3" fillId="0" borderId="30" xfId="0" applyNumberFormat="1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0" fillId="0" borderId="3" xfId="0" applyNumberFormat="1" applyFont="1" applyFill="1" applyBorder="1" applyAlignment="1">
      <alignment horizontal="center"/>
    </xf>
    <xf numFmtId="0" fontId="0" fillId="0" borderId="23" xfId="0" applyNumberFormat="1" applyFont="1" applyFill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0" fontId="0" fillId="0" borderId="19" xfId="0" applyNumberFormat="1" applyFont="1" applyFill="1" applyBorder="1" applyAlignment="1">
      <alignment horizontal="center"/>
    </xf>
    <xf numFmtId="0" fontId="3" fillId="0" borderId="8" xfId="0" quotePrefix="1" applyFont="1" applyFill="1" applyBorder="1" applyAlignment="1">
      <alignment horizontal="center"/>
    </xf>
    <xf numFmtId="14" fontId="3" fillId="0" borderId="29" xfId="0" quotePrefix="1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  <xf numFmtId="164" fontId="0" fillId="0" borderId="19" xfId="0" applyNumberFormat="1" applyFont="1" applyFill="1" applyBorder="1" applyAlignment="1">
      <alignment horizontal="center"/>
    </xf>
    <xf numFmtId="2" fontId="3" fillId="0" borderId="8" xfId="0" quotePrefix="1" applyNumberFormat="1" applyFont="1" applyFill="1" applyBorder="1" applyAlignment="1">
      <alignment horizontal="center"/>
    </xf>
    <xf numFmtId="14" fontId="3" fillId="0" borderId="39" xfId="0" quotePrefix="1" applyNumberFormat="1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14" fontId="0" fillId="0" borderId="39" xfId="0" applyNumberFormat="1" applyFont="1" applyFill="1" applyBorder="1" applyAlignment="1">
      <alignment horizontal="center"/>
    </xf>
    <xf numFmtId="2" fontId="0" fillId="0" borderId="19" xfId="0" applyNumberFormat="1" applyFont="1" applyFill="1" applyBorder="1" applyAlignment="1">
      <alignment horizontal="center"/>
    </xf>
    <xf numFmtId="14" fontId="0" fillId="0" borderId="40" xfId="0" applyNumberFormat="1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1" fontId="3" fillId="0" borderId="8" xfId="0" quotePrefix="1" applyNumberFormat="1" applyFont="1" applyFill="1" applyBorder="1" applyAlignment="1">
      <alignment horizontal="center"/>
    </xf>
    <xf numFmtId="0" fontId="1" fillId="0" borderId="0" xfId="2" applyFont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14" fillId="0" borderId="48" xfId="0" applyFont="1" applyBorder="1" applyAlignment="1">
      <alignment horizontal="center"/>
    </xf>
    <xf numFmtId="0" fontId="14" fillId="0" borderId="49" xfId="0" applyFont="1" applyBorder="1" applyAlignment="1">
      <alignment horizontal="center"/>
    </xf>
    <xf numFmtId="0" fontId="14" fillId="0" borderId="50" xfId="0" applyFont="1" applyBorder="1" applyAlignment="1">
      <alignment horizontal="center"/>
    </xf>
    <xf numFmtId="0" fontId="13" fillId="0" borderId="48" xfId="0" applyFont="1" applyBorder="1" applyAlignment="1">
      <alignment horizontal="center"/>
    </xf>
    <xf numFmtId="0" fontId="13" fillId="0" borderId="49" xfId="0" applyFont="1" applyBorder="1" applyAlignment="1">
      <alignment horizontal="center"/>
    </xf>
    <xf numFmtId="0" fontId="13" fillId="0" borderId="5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167" fontId="2" fillId="0" borderId="0" xfId="0" applyNumberFormat="1" applyFont="1" applyBorder="1" applyAlignment="1">
      <alignment horizontal="center"/>
    </xf>
    <xf numFmtId="167" fontId="2" fillId="0" borderId="37" xfId="0" applyNumberFormat="1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18" xfId="0" applyFont="1" applyBorder="1" applyAlignment="1">
      <alignment horizontal="center"/>
    </xf>
  </cellXfs>
  <cellStyles count="3">
    <cellStyle name="Normal" xfId="0" builtinId="0"/>
    <cellStyle name="Normal 16" xfId="1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16"/>
  <sheetViews>
    <sheetView tabSelected="1" zoomScale="110" zoomScaleNormal="110" workbookViewId="0">
      <pane xSplit="20820" topLeftCell="B1"/>
      <selection activeCell="E17" sqref="E17"/>
      <selection pane="topRight"/>
    </sheetView>
  </sheetViews>
  <sheetFormatPr defaultColWidth="8.81640625" defaultRowHeight="14.5" x14ac:dyDescent="0.35"/>
  <cols>
    <col min="1" max="1" width="2.453125" customWidth="1"/>
    <col min="2" max="2" width="6.6328125" style="10" bestFit="1" customWidth="1"/>
    <col min="3" max="3" width="11.81640625" customWidth="1"/>
    <col min="4" max="4" width="10.6328125" bestFit="1" customWidth="1"/>
    <col min="5" max="5" width="10" bestFit="1" customWidth="1"/>
    <col min="6" max="6" width="21.1796875" bestFit="1" customWidth="1"/>
    <col min="7" max="7" width="11.81640625" bestFit="1" customWidth="1"/>
    <col min="8" max="8" width="14.1796875" bestFit="1" customWidth="1"/>
    <col min="9" max="9" width="11.6328125" bestFit="1" customWidth="1"/>
    <col min="10" max="10" width="9.1796875" bestFit="1" customWidth="1"/>
    <col min="11" max="11" width="34.1796875" bestFit="1" customWidth="1"/>
    <col min="12" max="12" width="11.81640625" customWidth="1"/>
    <col min="13" max="13" width="11.1796875" bestFit="1" customWidth="1"/>
    <col min="14" max="14" width="7.6328125" bestFit="1" customWidth="1"/>
    <col min="15" max="15" width="14.36328125" style="10" customWidth="1"/>
    <col min="16" max="16" width="15.6328125" customWidth="1"/>
    <col min="17" max="17" width="14.1796875" customWidth="1"/>
    <col min="18" max="18" width="15" customWidth="1"/>
    <col min="19" max="19" width="16.453125" customWidth="1"/>
    <col min="20" max="21" width="16.36328125" customWidth="1"/>
    <col min="22" max="22" width="16.453125" customWidth="1"/>
    <col min="23" max="23" width="18.453125" customWidth="1"/>
    <col min="24" max="24" width="12.36328125" customWidth="1"/>
    <col min="25" max="25" width="20.81640625" customWidth="1"/>
    <col min="26" max="26" width="11.6328125" customWidth="1"/>
    <col min="27" max="27" width="15" style="10" customWidth="1"/>
    <col min="28" max="28" width="12.36328125" style="10" customWidth="1"/>
    <col min="29" max="29" width="15.453125" style="10" customWidth="1"/>
    <col min="30" max="30" width="12" style="10" customWidth="1"/>
    <col min="31" max="31" width="13.453125" style="10" customWidth="1"/>
    <col min="32" max="32" width="13.6328125" style="10" customWidth="1"/>
    <col min="33" max="33" width="13" style="10" customWidth="1"/>
    <col min="34" max="34" width="12.6328125" style="10" customWidth="1"/>
    <col min="35" max="36" width="14.1796875" style="10" customWidth="1"/>
    <col min="37" max="37" width="14.81640625" style="10" customWidth="1"/>
    <col min="38" max="38" width="14" style="10" customWidth="1"/>
    <col min="39" max="39" width="13.81640625" style="10" customWidth="1"/>
    <col min="40" max="40" width="12.1796875" style="10" customWidth="1"/>
    <col min="41" max="41" width="13.6328125" style="10" customWidth="1"/>
    <col min="42" max="42" width="14.453125" style="10" customWidth="1"/>
    <col min="43" max="43" width="13.453125" style="10" customWidth="1"/>
    <col min="44" max="44" width="13.81640625" style="10" customWidth="1"/>
    <col min="45" max="45" width="14" style="10" customWidth="1"/>
    <col min="46" max="46" width="14.36328125" style="10" customWidth="1"/>
    <col min="47" max="47" width="12.453125" style="10" customWidth="1"/>
    <col min="48" max="48" width="12.6328125" style="10" customWidth="1"/>
    <col min="49" max="49" width="15" style="10" customWidth="1"/>
    <col min="50" max="50" width="14.1796875" style="10" customWidth="1"/>
    <col min="51" max="52" width="12.6328125" style="10" customWidth="1"/>
    <col min="53" max="53" width="14.36328125" style="10" customWidth="1"/>
    <col min="54" max="54" width="15.1796875" style="10" customWidth="1"/>
  </cols>
  <sheetData>
    <row r="2" spans="2:54" ht="15" thickBot="1" x14ac:dyDescent="0.4">
      <c r="B2" s="168" t="s">
        <v>148</v>
      </c>
    </row>
    <row r="3" spans="2:54" ht="17" thickBot="1" x14ac:dyDescent="0.4">
      <c r="O3" s="89" t="s">
        <v>0</v>
      </c>
      <c r="P3" s="48"/>
      <c r="Q3" s="61" t="s">
        <v>59</v>
      </c>
      <c r="R3" s="49"/>
      <c r="S3" s="84" t="s">
        <v>75</v>
      </c>
      <c r="T3" s="48"/>
      <c r="U3" s="61" t="s">
        <v>1</v>
      </c>
      <c r="V3" s="48"/>
      <c r="W3" s="61" t="s">
        <v>76</v>
      </c>
      <c r="X3" s="49"/>
      <c r="Y3" s="61" t="s">
        <v>82</v>
      </c>
      <c r="Z3" s="49"/>
      <c r="AA3" s="95" t="s">
        <v>96</v>
      </c>
      <c r="AB3" s="90"/>
      <c r="AC3" s="90"/>
      <c r="AD3" s="90"/>
      <c r="AE3" s="90"/>
      <c r="AF3" s="91"/>
      <c r="AG3" s="95" t="s">
        <v>86</v>
      </c>
      <c r="AH3" s="90"/>
      <c r="AI3" s="90"/>
      <c r="AJ3" s="90"/>
      <c r="AK3" s="90"/>
      <c r="AL3" s="90"/>
      <c r="AM3" s="89" t="s">
        <v>80</v>
      </c>
      <c r="AN3" s="90"/>
      <c r="AO3" s="90"/>
      <c r="AP3" s="91"/>
      <c r="AQ3" s="89" t="s">
        <v>89</v>
      </c>
      <c r="AR3" s="90"/>
      <c r="AS3" s="90"/>
      <c r="AT3" s="91"/>
      <c r="AU3" s="89" t="s">
        <v>87</v>
      </c>
      <c r="AV3" s="90"/>
      <c r="AW3" s="90"/>
      <c r="AX3" s="91"/>
      <c r="AY3" s="89" t="s">
        <v>88</v>
      </c>
      <c r="AZ3" s="90"/>
      <c r="BA3" s="90"/>
      <c r="BB3" s="91"/>
    </row>
    <row r="4" spans="2:54" ht="18" thickBot="1" x14ac:dyDescent="0.5">
      <c r="C4" s="61" t="s">
        <v>78</v>
      </c>
      <c r="D4" s="48"/>
      <c r="E4" s="48"/>
      <c r="F4" s="48"/>
      <c r="G4" s="48"/>
      <c r="H4" s="48"/>
      <c r="I4" s="48"/>
      <c r="J4" s="48"/>
      <c r="K4" s="48"/>
      <c r="L4" s="61" t="s">
        <v>79</v>
      </c>
      <c r="M4" s="48"/>
      <c r="N4" s="48"/>
      <c r="O4" s="194" t="s">
        <v>61</v>
      </c>
      <c r="P4" s="16" t="s">
        <v>61</v>
      </c>
      <c r="Q4" s="50" t="s">
        <v>62</v>
      </c>
      <c r="R4" s="56" t="s">
        <v>62</v>
      </c>
      <c r="S4" s="96" t="s">
        <v>63</v>
      </c>
      <c r="T4" s="200" t="s">
        <v>63</v>
      </c>
      <c r="U4" s="50" t="s">
        <v>64</v>
      </c>
      <c r="V4" s="1" t="s">
        <v>64</v>
      </c>
      <c r="W4" s="108" t="s">
        <v>84</v>
      </c>
      <c r="X4" s="109" t="s">
        <v>85</v>
      </c>
      <c r="Y4" s="114" t="s">
        <v>83</v>
      </c>
      <c r="Z4" s="209" t="s">
        <v>82</v>
      </c>
      <c r="AA4" s="96" t="s">
        <v>2</v>
      </c>
      <c r="AB4" s="6" t="s">
        <v>2</v>
      </c>
      <c r="AC4" s="6" t="s">
        <v>2</v>
      </c>
      <c r="AD4" s="6" t="s">
        <v>2</v>
      </c>
      <c r="AE4" s="6" t="s">
        <v>3</v>
      </c>
      <c r="AF4" s="117" t="s">
        <v>3</v>
      </c>
      <c r="AG4" s="6" t="s">
        <v>2</v>
      </c>
      <c r="AH4" s="6" t="s">
        <v>2</v>
      </c>
      <c r="AI4" s="96" t="s">
        <v>3</v>
      </c>
      <c r="AJ4" s="200" t="s">
        <v>3</v>
      </c>
      <c r="AK4" s="6" t="s">
        <v>2</v>
      </c>
      <c r="AL4" s="6" t="s">
        <v>2</v>
      </c>
      <c r="AM4" s="114" t="s">
        <v>2</v>
      </c>
      <c r="AN4" s="6" t="s">
        <v>2</v>
      </c>
      <c r="AO4" s="96" t="s">
        <v>3</v>
      </c>
      <c r="AP4" s="117" t="s">
        <v>3</v>
      </c>
      <c r="AQ4" s="114" t="s">
        <v>2</v>
      </c>
      <c r="AR4" s="6" t="s">
        <v>2</v>
      </c>
      <c r="AS4" s="96" t="s">
        <v>3</v>
      </c>
      <c r="AT4" s="117" t="s">
        <v>3</v>
      </c>
      <c r="AU4" s="114" t="s">
        <v>2</v>
      </c>
      <c r="AV4" s="96" t="s">
        <v>2</v>
      </c>
      <c r="AW4" s="96" t="s">
        <v>3</v>
      </c>
      <c r="AX4" s="209" t="s">
        <v>3</v>
      </c>
      <c r="AY4" s="114" t="s">
        <v>2</v>
      </c>
      <c r="AZ4" s="96" t="s">
        <v>2</v>
      </c>
      <c r="BA4" s="96" t="s">
        <v>3</v>
      </c>
      <c r="BB4" s="209" t="s">
        <v>3</v>
      </c>
    </row>
    <row r="5" spans="2:54" x14ac:dyDescent="0.35">
      <c r="B5" s="47" t="s">
        <v>6</v>
      </c>
      <c r="C5" s="50" t="s">
        <v>4</v>
      </c>
      <c r="D5" s="1" t="s">
        <v>67</v>
      </c>
      <c r="E5" s="1" t="s">
        <v>74</v>
      </c>
      <c r="F5" s="1" t="s">
        <v>68</v>
      </c>
      <c r="G5" s="1" t="s">
        <v>69</v>
      </c>
      <c r="H5" s="16" t="s">
        <v>72</v>
      </c>
      <c r="I5" s="16" t="s">
        <v>24</v>
      </c>
      <c r="J5" s="16" t="s">
        <v>25</v>
      </c>
      <c r="K5" s="15" t="s">
        <v>71</v>
      </c>
      <c r="L5" s="50" t="s">
        <v>60</v>
      </c>
      <c r="M5" s="1" t="s">
        <v>54</v>
      </c>
      <c r="N5" s="1" t="s">
        <v>55</v>
      </c>
      <c r="O5" s="128" t="s">
        <v>58</v>
      </c>
      <c r="P5" s="71" t="s">
        <v>58</v>
      </c>
      <c r="Q5" s="86" t="s">
        <v>58</v>
      </c>
      <c r="R5" s="87" t="s">
        <v>58</v>
      </c>
      <c r="S5" s="201" t="s">
        <v>58</v>
      </c>
      <c r="T5" s="202" t="s">
        <v>58</v>
      </c>
      <c r="U5" s="33" t="s">
        <v>58</v>
      </c>
      <c r="V5" s="17" t="s">
        <v>58</v>
      </c>
      <c r="W5" s="110" t="s">
        <v>58</v>
      </c>
      <c r="X5" s="111" t="s">
        <v>58</v>
      </c>
      <c r="Y5" s="210" t="s">
        <v>58</v>
      </c>
      <c r="Z5" s="211" t="s">
        <v>58</v>
      </c>
      <c r="AA5" s="97" t="s">
        <v>58</v>
      </c>
      <c r="AB5" s="98" t="s">
        <v>58</v>
      </c>
      <c r="AC5" s="71" t="s">
        <v>58</v>
      </c>
      <c r="AD5" s="71" t="s">
        <v>58</v>
      </c>
      <c r="AE5" s="71" t="s">
        <v>58</v>
      </c>
      <c r="AF5" s="215" t="s">
        <v>58</v>
      </c>
      <c r="AG5" s="71" t="s">
        <v>58</v>
      </c>
      <c r="AH5" s="71" t="s">
        <v>58</v>
      </c>
      <c r="AI5" s="126" t="s">
        <v>58</v>
      </c>
      <c r="AJ5" s="218" t="s">
        <v>58</v>
      </c>
      <c r="AK5" s="98" t="s">
        <v>65</v>
      </c>
      <c r="AL5" s="98" t="s">
        <v>65</v>
      </c>
      <c r="AM5" s="33" t="s">
        <v>58</v>
      </c>
      <c r="AN5" s="17" t="s">
        <v>58</v>
      </c>
      <c r="AO5" s="126" t="s">
        <v>58</v>
      </c>
      <c r="AP5" s="215" t="s">
        <v>58</v>
      </c>
      <c r="AQ5" s="128" t="s">
        <v>58</v>
      </c>
      <c r="AR5" s="71" t="s">
        <v>58</v>
      </c>
      <c r="AS5" s="126" t="s">
        <v>58</v>
      </c>
      <c r="AT5" s="215" t="s">
        <v>58</v>
      </c>
      <c r="AU5" s="128" t="s">
        <v>58</v>
      </c>
      <c r="AV5" s="126" t="s">
        <v>58</v>
      </c>
      <c r="AW5" s="126" t="s">
        <v>58</v>
      </c>
      <c r="AX5" s="174" t="s">
        <v>58</v>
      </c>
      <c r="AY5" s="128" t="s">
        <v>58</v>
      </c>
      <c r="AZ5" s="126" t="s">
        <v>58</v>
      </c>
      <c r="BA5" s="126" t="s">
        <v>58</v>
      </c>
      <c r="BB5" s="174" t="s">
        <v>58</v>
      </c>
    </row>
    <row r="6" spans="2:54" ht="17.5" x14ac:dyDescent="0.45">
      <c r="B6" s="27" t="s">
        <v>7</v>
      </c>
      <c r="C6" s="74"/>
      <c r="D6" s="28"/>
      <c r="E6" s="28"/>
      <c r="F6" s="28"/>
      <c r="G6" s="28"/>
      <c r="H6" s="9" t="s">
        <v>73</v>
      </c>
      <c r="I6" s="9" t="s">
        <v>26</v>
      </c>
      <c r="J6" s="71" t="s">
        <v>27</v>
      </c>
      <c r="K6" s="46" t="s">
        <v>66</v>
      </c>
      <c r="L6" s="39" t="s">
        <v>70</v>
      </c>
      <c r="M6" s="2" t="s">
        <v>56</v>
      </c>
      <c r="N6" s="2"/>
      <c r="O6" s="195" t="s">
        <v>91</v>
      </c>
      <c r="P6" s="196" t="s">
        <v>57</v>
      </c>
      <c r="Q6" s="51" t="s">
        <v>92</v>
      </c>
      <c r="R6" s="57" t="s">
        <v>57</v>
      </c>
      <c r="S6" s="203" t="s">
        <v>93</v>
      </c>
      <c r="T6" s="204" t="s">
        <v>57</v>
      </c>
      <c r="U6" s="51" t="s">
        <v>94</v>
      </c>
      <c r="V6" s="2" t="s">
        <v>57</v>
      </c>
      <c r="W6" s="112" t="s">
        <v>95</v>
      </c>
      <c r="X6" s="113" t="s">
        <v>57</v>
      </c>
      <c r="Y6" s="212" t="s">
        <v>95</v>
      </c>
      <c r="Z6" s="213" t="s">
        <v>57</v>
      </c>
      <c r="AA6" s="25" t="s">
        <v>97</v>
      </c>
      <c r="AB6" s="7" t="s">
        <v>57</v>
      </c>
      <c r="AC6" s="7" t="s">
        <v>98</v>
      </c>
      <c r="AD6" s="7" t="s">
        <v>57</v>
      </c>
      <c r="AE6" s="7" t="s">
        <v>99</v>
      </c>
      <c r="AF6" s="118" t="s">
        <v>57</v>
      </c>
      <c r="AG6" s="7" t="s">
        <v>100</v>
      </c>
      <c r="AH6" s="7" t="s">
        <v>57</v>
      </c>
      <c r="AI6" s="25" t="s">
        <v>101</v>
      </c>
      <c r="AJ6" s="219" t="s">
        <v>57</v>
      </c>
      <c r="AK6" s="7" t="s">
        <v>102</v>
      </c>
      <c r="AL6" s="7" t="s">
        <v>57</v>
      </c>
      <c r="AM6" s="115" t="s">
        <v>103</v>
      </c>
      <c r="AN6" s="7" t="s">
        <v>57</v>
      </c>
      <c r="AO6" s="25" t="s">
        <v>103</v>
      </c>
      <c r="AP6" s="118" t="s">
        <v>57</v>
      </c>
      <c r="AQ6" s="115" t="s">
        <v>104</v>
      </c>
      <c r="AR6" s="7" t="s">
        <v>57</v>
      </c>
      <c r="AS6" s="7" t="s">
        <v>104</v>
      </c>
      <c r="AT6" s="118" t="s">
        <v>57</v>
      </c>
      <c r="AU6" s="115" t="s">
        <v>105</v>
      </c>
      <c r="AV6" s="25" t="s">
        <v>57</v>
      </c>
      <c r="AW6" s="25" t="s">
        <v>105</v>
      </c>
      <c r="AX6" s="233" t="s">
        <v>57</v>
      </c>
      <c r="AY6" s="115" t="s">
        <v>108</v>
      </c>
      <c r="AZ6" s="25" t="s">
        <v>57</v>
      </c>
      <c r="BA6" s="25" t="s">
        <v>108</v>
      </c>
      <c r="BB6" s="233" t="s">
        <v>57</v>
      </c>
    </row>
    <row r="7" spans="2:54" x14ac:dyDescent="0.35">
      <c r="B7" s="72" t="s">
        <v>8</v>
      </c>
      <c r="C7" s="75" t="s">
        <v>16</v>
      </c>
      <c r="D7" s="26" t="s">
        <v>28</v>
      </c>
      <c r="E7" s="26" t="s">
        <v>29</v>
      </c>
      <c r="F7" s="26" t="s">
        <v>30</v>
      </c>
      <c r="G7" s="26">
        <v>197.98400000000001</v>
      </c>
      <c r="H7" s="67">
        <v>40941</v>
      </c>
      <c r="I7" s="70">
        <v>40941</v>
      </c>
      <c r="J7" s="14">
        <v>263.5</v>
      </c>
      <c r="K7" s="79" t="s">
        <v>35</v>
      </c>
      <c r="L7" s="40">
        <v>42895</v>
      </c>
      <c r="M7" s="19">
        <v>8.4226210292368222</v>
      </c>
      <c r="N7" s="20">
        <v>659582.1386001237</v>
      </c>
      <c r="O7" s="197">
        <v>7.78</v>
      </c>
      <c r="P7" s="66">
        <v>42561</v>
      </c>
      <c r="Q7" s="88">
        <v>15.9</v>
      </c>
      <c r="R7" s="83">
        <v>40948</v>
      </c>
      <c r="S7" s="205">
        <v>1198</v>
      </c>
      <c r="T7" s="31">
        <v>42561</v>
      </c>
      <c r="U7" s="88">
        <v>565</v>
      </c>
      <c r="V7" s="85">
        <v>42291</v>
      </c>
      <c r="W7" s="103" t="s">
        <v>5</v>
      </c>
      <c r="X7" s="104" t="s">
        <v>5</v>
      </c>
      <c r="Y7" s="120">
        <v>104</v>
      </c>
      <c r="Z7" s="52">
        <v>42291</v>
      </c>
      <c r="AA7" s="99">
        <v>297</v>
      </c>
      <c r="AB7" s="66">
        <v>42895</v>
      </c>
      <c r="AC7" s="4">
        <v>5.37</v>
      </c>
      <c r="AD7" s="29">
        <v>42895</v>
      </c>
      <c r="AE7" s="3">
        <v>492</v>
      </c>
      <c r="AF7" s="52">
        <v>42711</v>
      </c>
      <c r="AG7" s="4">
        <v>115</v>
      </c>
      <c r="AH7" s="29">
        <v>42895</v>
      </c>
      <c r="AI7" s="205">
        <v>160</v>
      </c>
      <c r="AJ7" s="31">
        <v>42711</v>
      </c>
      <c r="AK7" s="102" t="s">
        <v>5</v>
      </c>
      <c r="AL7" s="102" t="s">
        <v>5</v>
      </c>
      <c r="AM7" s="120">
        <v>1</v>
      </c>
      <c r="AN7" s="29">
        <v>42895</v>
      </c>
      <c r="AO7" s="205">
        <v>24.7</v>
      </c>
      <c r="AP7" s="52">
        <v>40948</v>
      </c>
      <c r="AQ7" s="116">
        <v>9.2799999999999994</v>
      </c>
      <c r="AR7" s="122">
        <v>42561</v>
      </c>
      <c r="AS7" s="127">
        <v>9.2799999999999994</v>
      </c>
      <c r="AT7" s="119">
        <v>42561</v>
      </c>
      <c r="AU7" s="58">
        <v>314</v>
      </c>
      <c r="AV7" s="122">
        <v>42895</v>
      </c>
      <c r="AW7" s="206">
        <v>487</v>
      </c>
      <c r="AX7" s="119">
        <v>42326</v>
      </c>
      <c r="AY7" s="136" t="s">
        <v>109</v>
      </c>
      <c r="AZ7" s="122">
        <v>42895</v>
      </c>
      <c r="BA7" s="206">
        <v>125</v>
      </c>
      <c r="BB7" s="119" t="s">
        <v>90</v>
      </c>
    </row>
    <row r="8" spans="2:54" x14ac:dyDescent="0.35">
      <c r="B8" s="72" t="s">
        <v>9</v>
      </c>
      <c r="C8" s="76" t="s">
        <v>17</v>
      </c>
      <c r="D8" s="11" t="s">
        <v>32</v>
      </c>
      <c r="E8" s="11" t="s">
        <v>31</v>
      </c>
      <c r="F8" s="11" t="s">
        <v>33</v>
      </c>
      <c r="G8" s="11">
        <v>199.70099999999999</v>
      </c>
      <c r="H8" s="13">
        <v>41843</v>
      </c>
      <c r="I8" s="13">
        <v>41941</v>
      </c>
      <c r="J8" s="68">
        <v>272.8</v>
      </c>
      <c r="K8" s="80" t="s">
        <v>34</v>
      </c>
      <c r="L8" s="41">
        <v>42957</v>
      </c>
      <c r="M8" s="21">
        <v>1.1022152094013658E-2</v>
      </c>
      <c r="N8" s="22">
        <v>575049.50389019528</v>
      </c>
      <c r="O8" s="198">
        <v>7.63</v>
      </c>
      <c r="P8" s="29">
        <v>42809</v>
      </c>
      <c r="Q8" s="58">
        <v>304.10000000000002</v>
      </c>
      <c r="R8" s="52">
        <v>43069</v>
      </c>
      <c r="S8" s="206">
        <v>1246</v>
      </c>
      <c r="T8" s="31">
        <v>42809</v>
      </c>
      <c r="U8" s="62" t="s">
        <v>5</v>
      </c>
      <c r="V8" s="24" t="s">
        <v>5</v>
      </c>
      <c r="W8" s="64">
        <v>409</v>
      </c>
      <c r="X8" s="105">
        <v>41862</v>
      </c>
      <c r="Y8" s="120">
        <v>409</v>
      </c>
      <c r="Z8" s="52">
        <v>41862</v>
      </c>
      <c r="AA8" s="94">
        <v>190</v>
      </c>
      <c r="AB8" s="29">
        <v>42957</v>
      </c>
      <c r="AC8" s="4">
        <v>3</v>
      </c>
      <c r="AD8" s="29">
        <v>42957</v>
      </c>
      <c r="AE8" s="3">
        <v>190</v>
      </c>
      <c r="AF8" s="52">
        <v>42957</v>
      </c>
      <c r="AG8" s="4">
        <v>67.7</v>
      </c>
      <c r="AH8" s="29">
        <v>42957</v>
      </c>
      <c r="AI8" s="205">
        <v>67.7</v>
      </c>
      <c r="AJ8" s="31">
        <v>42957</v>
      </c>
      <c r="AK8" s="5" t="s">
        <v>5</v>
      </c>
      <c r="AL8" s="5" t="s">
        <v>5</v>
      </c>
      <c r="AM8" s="120">
        <v>1</v>
      </c>
      <c r="AN8" s="29">
        <v>42957</v>
      </c>
      <c r="AO8" s="222">
        <v>1</v>
      </c>
      <c r="AP8" s="223">
        <v>42957</v>
      </c>
      <c r="AQ8" s="129">
        <v>9.32</v>
      </c>
      <c r="AR8" s="123">
        <v>43069</v>
      </c>
      <c r="AS8" s="227" t="s">
        <v>106</v>
      </c>
      <c r="AT8" s="228">
        <v>43069</v>
      </c>
      <c r="AU8" s="135" t="s">
        <v>107</v>
      </c>
      <c r="AV8" s="123">
        <v>42957</v>
      </c>
      <c r="AW8" s="234">
        <v>1780</v>
      </c>
      <c r="AX8" s="228">
        <v>41862</v>
      </c>
      <c r="AY8" s="135" t="s">
        <v>110</v>
      </c>
      <c r="AZ8" s="123">
        <v>42957</v>
      </c>
      <c r="BA8" s="234">
        <v>2645</v>
      </c>
      <c r="BB8" s="228">
        <v>41862</v>
      </c>
    </row>
    <row r="9" spans="2:54" x14ac:dyDescent="0.35">
      <c r="B9" s="72" t="s">
        <v>13</v>
      </c>
      <c r="C9" s="76" t="s">
        <v>19</v>
      </c>
      <c r="D9" s="18" t="s">
        <v>42</v>
      </c>
      <c r="E9" s="11" t="s">
        <v>31</v>
      </c>
      <c r="F9" s="11" t="s">
        <v>43</v>
      </c>
      <c r="G9" s="11">
        <v>208.46299999999999</v>
      </c>
      <c r="H9" s="13">
        <v>32049</v>
      </c>
      <c r="I9" s="13">
        <v>32049</v>
      </c>
      <c r="J9" s="14">
        <v>301.5</v>
      </c>
      <c r="K9" s="80" t="s">
        <v>44</v>
      </c>
      <c r="L9" s="41">
        <v>42930</v>
      </c>
      <c r="M9" s="19">
        <v>2.9229473844603975</v>
      </c>
      <c r="N9" s="22">
        <v>663158.51929938979</v>
      </c>
      <c r="O9" s="198">
        <v>8.01</v>
      </c>
      <c r="P9" s="29">
        <v>42930</v>
      </c>
      <c r="Q9" s="58">
        <v>7.76</v>
      </c>
      <c r="R9" s="52">
        <v>42930</v>
      </c>
      <c r="S9" s="206">
        <v>513.79999999999995</v>
      </c>
      <c r="T9" s="31">
        <v>42930</v>
      </c>
      <c r="U9" s="59">
        <v>330</v>
      </c>
      <c r="V9" s="32">
        <v>42930</v>
      </c>
      <c r="W9" s="64">
        <v>124</v>
      </c>
      <c r="X9" s="106">
        <v>42565</v>
      </c>
      <c r="Y9" s="120">
        <v>124</v>
      </c>
      <c r="Z9" s="52">
        <v>42565</v>
      </c>
      <c r="AA9" s="94">
        <v>4.25</v>
      </c>
      <c r="AB9" s="29">
        <v>41186</v>
      </c>
      <c r="AC9" s="5" t="s">
        <v>5</v>
      </c>
      <c r="AD9" s="5" t="s">
        <v>5</v>
      </c>
      <c r="AE9" s="3">
        <v>12.3</v>
      </c>
      <c r="AF9" s="52">
        <v>36878</v>
      </c>
      <c r="AG9" s="4">
        <v>44.7</v>
      </c>
      <c r="AH9" s="29">
        <v>42751</v>
      </c>
      <c r="AI9" s="205">
        <v>840</v>
      </c>
      <c r="AJ9" s="31">
        <v>34355</v>
      </c>
      <c r="AK9" s="4">
        <v>30</v>
      </c>
      <c r="AL9" s="29">
        <v>42751</v>
      </c>
      <c r="AM9" s="120">
        <v>2</v>
      </c>
      <c r="AN9" s="29">
        <v>42751</v>
      </c>
      <c r="AO9" s="224">
        <v>17</v>
      </c>
      <c r="AP9" s="52">
        <v>34355</v>
      </c>
      <c r="AQ9" s="116">
        <v>7.73</v>
      </c>
      <c r="AR9" s="122">
        <v>42930</v>
      </c>
      <c r="AS9" s="127">
        <v>9.5</v>
      </c>
      <c r="AT9" s="119">
        <v>41291</v>
      </c>
      <c r="AU9" s="133">
        <v>53.1</v>
      </c>
      <c r="AV9" s="122">
        <v>42930</v>
      </c>
      <c r="AW9" s="206">
        <v>104</v>
      </c>
      <c r="AX9" s="119">
        <v>40700</v>
      </c>
      <c r="AY9" s="58">
        <v>168</v>
      </c>
      <c r="AZ9" s="122">
        <v>43295</v>
      </c>
      <c r="BA9" s="206">
        <v>335</v>
      </c>
      <c r="BB9" s="119">
        <v>40919</v>
      </c>
    </row>
    <row r="10" spans="2:54" x14ac:dyDescent="0.35">
      <c r="B10" s="72" t="s">
        <v>14</v>
      </c>
      <c r="C10" s="76" t="s">
        <v>20</v>
      </c>
      <c r="D10" s="11" t="s">
        <v>45</v>
      </c>
      <c r="E10" s="11" t="s">
        <v>31</v>
      </c>
      <c r="F10" s="11" t="s">
        <v>46</v>
      </c>
      <c r="G10" s="11">
        <v>197.10300000000001</v>
      </c>
      <c r="H10" s="13">
        <v>33431</v>
      </c>
      <c r="I10" s="13">
        <v>33431</v>
      </c>
      <c r="J10" s="14">
        <v>254.6</v>
      </c>
      <c r="K10" s="80" t="s">
        <v>47</v>
      </c>
      <c r="L10" s="41">
        <v>42930</v>
      </c>
      <c r="M10" s="19">
        <v>2.3316691006446204</v>
      </c>
      <c r="N10" s="22">
        <v>1121585.499841695</v>
      </c>
      <c r="O10" s="198">
        <v>8</v>
      </c>
      <c r="P10" s="29">
        <v>42930</v>
      </c>
      <c r="Q10" s="58">
        <v>382</v>
      </c>
      <c r="R10" s="52">
        <v>42764</v>
      </c>
      <c r="S10" s="206">
        <v>549</v>
      </c>
      <c r="T10" s="31">
        <v>42930</v>
      </c>
      <c r="U10" s="58">
        <v>505</v>
      </c>
      <c r="V10" s="31">
        <v>42564</v>
      </c>
      <c r="W10" s="64">
        <v>119</v>
      </c>
      <c r="X10" s="106">
        <v>42564</v>
      </c>
      <c r="Y10" s="120">
        <v>119</v>
      </c>
      <c r="Z10" s="52">
        <v>42564</v>
      </c>
      <c r="AA10" s="94">
        <v>21.9</v>
      </c>
      <c r="AB10" s="29">
        <v>42930</v>
      </c>
      <c r="AC10" s="5" t="s">
        <v>5</v>
      </c>
      <c r="AD10" s="5" t="s">
        <v>5</v>
      </c>
      <c r="AE10" s="3">
        <v>91.4</v>
      </c>
      <c r="AF10" s="52">
        <v>41192</v>
      </c>
      <c r="AG10" s="4">
        <v>42.6</v>
      </c>
      <c r="AH10" s="29">
        <v>42564</v>
      </c>
      <c r="AI10" s="205">
        <v>1100</v>
      </c>
      <c r="AJ10" s="31">
        <v>34246</v>
      </c>
      <c r="AK10" s="4">
        <v>30</v>
      </c>
      <c r="AL10" s="29">
        <v>42564</v>
      </c>
      <c r="AM10" s="120">
        <v>2</v>
      </c>
      <c r="AN10" s="29">
        <v>42564</v>
      </c>
      <c r="AO10" s="224">
        <v>23</v>
      </c>
      <c r="AP10" s="52">
        <v>34246</v>
      </c>
      <c r="AQ10" s="116">
        <v>9.1</v>
      </c>
      <c r="AR10" s="122">
        <v>42930</v>
      </c>
      <c r="AS10" s="127">
        <v>10.01</v>
      </c>
      <c r="AT10" s="119">
        <v>42764</v>
      </c>
      <c r="AU10" s="133">
        <v>75.3</v>
      </c>
      <c r="AV10" s="122">
        <v>42930</v>
      </c>
      <c r="AW10" s="206">
        <v>192</v>
      </c>
      <c r="AX10" s="119">
        <v>41099</v>
      </c>
      <c r="AY10" s="58">
        <v>174</v>
      </c>
      <c r="AZ10" s="122">
        <v>42930</v>
      </c>
      <c r="BA10" s="206">
        <v>251</v>
      </c>
      <c r="BB10" s="119">
        <v>40919</v>
      </c>
    </row>
    <row r="11" spans="2:54" x14ac:dyDescent="0.35">
      <c r="B11" s="72" t="s">
        <v>12</v>
      </c>
      <c r="C11" s="76" t="s">
        <v>21</v>
      </c>
      <c r="D11" s="11" t="s">
        <v>48</v>
      </c>
      <c r="E11" s="11" t="s">
        <v>31</v>
      </c>
      <c r="F11" s="11" t="s">
        <v>49</v>
      </c>
      <c r="G11" s="11">
        <v>207.29400000000001</v>
      </c>
      <c r="H11" s="13">
        <v>32050</v>
      </c>
      <c r="I11" s="13">
        <v>32050</v>
      </c>
      <c r="J11" s="14">
        <v>304</v>
      </c>
      <c r="K11" s="80" t="s">
        <v>50</v>
      </c>
      <c r="L11" s="41">
        <v>42935</v>
      </c>
      <c r="M11" s="23">
        <v>3.603743200265777</v>
      </c>
      <c r="N11" s="22">
        <v>232909.08366039436</v>
      </c>
      <c r="O11" s="198">
        <v>7.78</v>
      </c>
      <c r="P11" s="29">
        <v>42935</v>
      </c>
      <c r="Q11" s="58">
        <v>201.93</v>
      </c>
      <c r="R11" s="52">
        <v>42935</v>
      </c>
      <c r="S11" s="206">
        <v>436</v>
      </c>
      <c r="T11" s="31">
        <v>42935</v>
      </c>
      <c r="U11" s="58">
        <v>344</v>
      </c>
      <c r="V11" s="31">
        <v>42935</v>
      </c>
      <c r="W11" s="64">
        <v>119</v>
      </c>
      <c r="X11" s="106">
        <v>42568</v>
      </c>
      <c r="Y11" s="120">
        <v>119</v>
      </c>
      <c r="Z11" s="52">
        <v>42568</v>
      </c>
      <c r="AA11" s="94">
        <v>4</v>
      </c>
      <c r="AB11" s="29">
        <v>41185</v>
      </c>
      <c r="AC11" s="5" t="s">
        <v>5</v>
      </c>
      <c r="AD11" s="5" t="s">
        <v>5</v>
      </c>
      <c r="AE11" s="3">
        <v>9.1</v>
      </c>
      <c r="AF11" s="52">
        <v>39245</v>
      </c>
      <c r="AG11" s="4">
        <v>66.2</v>
      </c>
      <c r="AH11" s="29">
        <v>42751</v>
      </c>
      <c r="AI11" s="205">
        <v>790</v>
      </c>
      <c r="AJ11" s="31">
        <v>33987</v>
      </c>
      <c r="AK11" s="4">
        <v>30</v>
      </c>
      <c r="AL11" s="29">
        <v>42751</v>
      </c>
      <c r="AM11" s="120">
        <v>2</v>
      </c>
      <c r="AN11" s="29">
        <v>42751</v>
      </c>
      <c r="AO11" s="224">
        <v>20</v>
      </c>
      <c r="AP11" s="52">
        <v>33987</v>
      </c>
      <c r="AQ11" s="116">
        <v>8.6</v>
      </c>
      <c r="AR11" s="122">
        <v>42935</v>
      </c>
      <c r="AS11" s="127">
        <v>10.09</v>
      </c>
      <c r="AT11" s="119">
        <v>42383</v>
      </c>
      <c r="AU11" s="133">
        <v>42.5</v>
      </c>
      <c r="AV11" s="122">
        <v>42751</v>
      </c>
      <c r="AW11" s="224">
        <v>76.099999999999994</v>
      </c>
      <c r="AX11" s="119">
        <v>40546</v>
      </c>
      <c r="AY11" s="58">
        <v>46</v>
      </c>
      <c r="AZ11" s="122">
        <v>42751</v>
      </c>
      <c r="BA11" s="206">
        <v>228</v>
      </c>
      <c r="BB11" s="119">
        <v>41185</v>
      </c>
    </row>
    <row r="12" spans="2:54" x14ac:dyDescent="0.35">
      <c r="B12" s="72" t="s">
        <v>15</v>
      </c>
      <c r="C12" s="76" t="s">
        <v>22</v>
      </c>
      <c r="D12" s="11" t="s">
        <v>51</v>
      </c>
      <c r="E12" s="11" t="s">
        <v>31</v>
      </c>
      <c r="F12" s="11" t="s">
        <v>52</v>
      </c>
      <c r="G12" s="11">
        <v>201.7</v>
      </c>
      <c r="H12" s="13">
        <v>33445</v>
      </c>
      <c r="I12" s="13">
        <v>33445</v>
      </c>
      <c r="J12" s="14">
        <v>273.8</v>
      </c>
      <c r="K12" s="80" t="s">
        <v>53</v>
      </c>
      <c r="L12" s="41">
        <v>42941</v>
      </c>
      <c r="M12" s="23">
        <v>1.9468970266810326</v>
      </c>
      <c r="N12" s="22">
        <v>248081.60783909945</v>
      </c>
      <c r="O12" s="198">
        <v>8.11</v>
      </c>
      <c r="P12" s="30">
        <v>42941</v>
      </c>
      <c r="Q12" s="59">
        <v>233</v>
      </c>
      <c r="R12" s="53">
        <v>42764</v>
      </c>
      <c r="S12" s="207">
        <v>428</v>
      </c>
      <c r="T12" s="32">
        <v>42941</v>
      </c>
      <c r="U12" s="59">
        <v>521</v>
      </c>
      <c r="V12" s="32">
        <v>42564</v>
      </c>
      <c r="W12" s="64">
        <v>122</v>
      </c>
      <c r="X12" s="106">
        <v>42564</v>
      </c>
      <c r="Y12" s="120">
        <v>122</v>
      </c>
      <c r="Z12" s="52">
        <v>42564</v>
      </c>
      <c r="AA12" s="94">
        <v>4</v>
      </c>
      <c r="AB12" s="29">
        <v>41186</v>
      </c>
      <c r="AC12" s="5" t="s">
        <v>5</v>
      </c>
      <c r="AD12" s="5" t="s">
        <v>5</v>
      </c>
      <c r="AE12" s="216">
        <v>20.2</v>
      </c>
      <c r="AF12" s="53">
        <v>36753</v>
      </c>
      <c r="AG12" s="4">
        <v>40.5</v>
      </c>
      <c r="AH12" s="29">
        <v>43088</v>
      </c>
      <c r="AI12" s="220">
        <v>1000</v>
      </c>
      <c r="AJ12" s="32">
        <v>34246</v>
      </c>
      <c r="AK12" s="4">
        <v>30</v>
      </c>
      <c r="AL12" s="29">
        <v>42564</v>
      </c>
      <c r="AM12" s="120">
        <v>1.1000000000000001</v>
      </c>
      <c r="AN12" s="29">
        <v>43088</v>
      </c>
      <c r="AO12" s="225">
        <v>21</v>
      </c>
      <c r="AP12" s="53">
        <v>33709</v>
      </c>
      <c r="AQ12" s="130">
        <v>9.8000000000000007</v>
      </c>
      <c r="AR12" s="124">
        <v>42941</v>
      </c>
      <c r="AS12" s="229">
        <v>10.52</v>
      </c>
      <c r="AT12" s="230">
        <v>42764</v>
      </c>
      <c r="AU12" s="134">
        <v>36.700000000000003</v>
      </c>
      <c r="AV12" s="124">
        <v>42941</v>
      </c>
      <c r="AW12" s="225">
        <v>85.4</v>
      </c>
      <c r="AX12" s="230">
        <v>37053</v>
      </c>
      <c r="AY12" s="59">
        <v>108</v>
      </c>
      <c r="AZ12" s="124">
        <v>42941</v>
      </c>
      <c r="BA12" s="207">
        <v>437</v>
      </c>
      <c r="BB12" s="230">
        <v>40918</v>
      </c>
    </row>
    <row r="13" spans="2:54" x14ac:dyDescent="0.35">
      <c r="B13" s="72" t="s">
        <v>11</v>
      </c>
      <c r="C13" s="77" t="s">
        <v>23</v>
      </c>
      <c r="D13" s="12" t="s">
        <v>39</v>
      </c>
      <c r="E13" s="11" t="s">
        <v>31</v>
      </c>
      <c r="F13" s="12" t="s">
        <v>41</v>
      </c>
      <c r="G13" s="12">
        <v>197.8</v>
      </c>
      <c r="H13" s="13">
        <v>33399</v>
      </c>
      <c r="I13" s="13">
        <v>33399</v>
      </c>
      <c r="J13" s="14">
        <v>256.7</v>
      </c>
      <c r="K13" s="81" t="s">
        <v>40</v>
      </c>
      <c r="L13" s="42">
        <v>42941</v>
      </c>
      <c r="M13" s="23">
        <v>1.0988296436353668</v>
      </c>
      <c r="N13" s="22">
        <v>307687.95282686967</v>
      </c>
      <c r="O13" s="198">
        <v>8.1</v>
      </c>
      <c r="P13" s="30">
        <v>42941</v>
      </c>
      <c r="Q13" s="59">
        <v>169</v>
      </c>
      <c r="R13" s="53">
        <v>42764</v>
      </c>
      <c r="S13" s="207">
        <v>509</v>
      </c>
      <c r="T13" s="32">
        <v>42941</v>
      </c>
      <c r="U13" s="59">
        <v>720</v>
      </c>
      <c r="V13" s="32">
        <v>42564</v>
      </c>
      <c r="W13" s="64">
        <v>114</v>
      </c>
      <c r="X13" s="106">
        <v>41837</v>
      </c>
      <c r="Y13" s="120">
        <v>118</v>
      </c>
      <c r="Z13" s="52">
        <v>42564</v>
      </c>
      <c r="AA13" s="94">
        <v>39.700000000000003</v>
      </c>
      <c r="AB13" s="29">
        <v>41192</v>
      </c>
      <c r="AC13" s="5" t="s">
        <v>5</v>
      </c>
      <c r="AD13" s="5" t="s">
        <v>5</v>
      </c>
      <c r="AE13" s="216">
        <v>39.700000000000003</v>
      </c>
      <c r="AF13" s="53">
        <v>41192</v>
      </c>
      <c r="AG13" s="4">
        <v>49</v>
      </c>
      <c r="AH13" s="29">
        <v>42564</v>
      </c>
      <c r="AI13" s="220">
        <v>2000</v>
      </c>
      <c r="AJ13" s="32">
        <v>33987</v>
      </c>
      <c r="AK13" s="4">
        <v>65</v>
      </c>
      <c r="AL13" s="29">
        <v>42564</v>
      </c>
      <c r="AM13" s="120">
        <v>0.67</v>
      </c>
      <c r="AN13" s="29">
        <v>43124</v>
      </c>
      <c r="AO13" s="225">
        <v>22</v>
      </c>
      <c r="AP13" s="53">
        <v>33709</v>
      </c>
      <c r="AQ13" s="130">
        <v>9.23</v>
      </c>
      <c r="AR13" s="124">
        <v>42941</v>
      </c>
      <c r="AS13" s="229">
        <v>9.84</v>
      </c>
      <c r="AT13" s="230">
        <v>41663</v>
      </c>
      <c r="AU13" s="59">
        <v>48.7</v>
      </c>
      <c r="AV13" s="124">
        <v>42764</v>
      </c>
      <c r="AW13" s="207">
        <v>119</v>
      </c>
      <c r="AX13" s="230">
        <v>41192</v>
      </c>
      <c r="AY13" s="59">
        <v>125</v>
      </c>
      <c r="AZ13" s="124">
        <v>42764</v>
      </c>
      <c r="BA13" s="207">
        <v>313</v>
      </c>
      <c r="BB13" s="230">
        <v>40919</v>
      </c>
    </row>
    <row r="14" spans="2:54" ht="15" thickBot="1" x14ac:dyDescent="0.4">
      <c r="B14" s="73" t="s">
        <v>10</v>
      </c>
      <c r="C14" s="78" t="s">
        <v>18</v>
      </c>
      <c r="D14" s="35" t="s">
        <v>36</v>
      </c>
      <c r="E14" s="36" t="s">
        <v>31</v>
      </c>
      <c r="F14" s="35" t="s">
        <v>38</v>
      </c>
      <c r="G14" s="35">
        <v>194.14599999999999</v>
      </c>
      <c r="H14" s="37">
        <v>32986</v>
      </c>
      <c r="I14" s="37">
        <v>32986</v>
      </c>
      <c r="J14" s="38">
        <v>240</v>
      </c>
      <c r="K14" s="82" t="s">
        <v>37</v>
      </c>
      <c r="L14" s="43">
        <v>42941</v>
      </c>
      <c r="M14" s="44">
        <v>2.5623813524149219E-2</v>
      </c>
      <c r="N14" s="45">
        <v>139381.30961594768</v>
      </c>
      <c r="O14" s="199">
        <v>8.1300000000000008</v>
      </c>
      <c r="P14" s="54">
        <v>42941</v>
      </c>
      <c r="Q14" s="60">
        <v>368.8</v>
      </c>
      <c r="R14" s="55">
        <v>42762</v>
      </c>
      <c r="S14" s="208">
        <v>738</v>
      </c>
      <c r="T14" s="63">
        <v>42941</v>
      </c>
      <c r="U14" s="60">
        <v>339</v>
      </c>
      <c r="V14" s="63">
        <v>42566</v>
      </c>
      <c r="W14" s="65">
        <v>119</v>
      </c>
      <c r="X14" s="107">
        <v>42566</v>
      </c>
      <c r="Y14" s="121">
        <v>119</v>
      </c>
      <c r="Z14" s="214">
        <v>42566</v>
      </c>
      <c r="AA14" s="100">
        <v>99.9</v>
      </c>
      <c r="AB14" s="92">
        <v>42941</v>
      </c>
      <c r="AC14" s="101" t="s">
        <v>5</v>
      </c>
      <c r="AD14" s="101" t="s">
        <v>5</v>
      </c>
      <c r="AE14" s="217">
        <v>558</v>
      </c>
      <c r="AF14" s="55">
        <v>39626</v>
      </c>
      <c r="AG14" s="93">
        <v>33.9</v>
      </c>
      <c r="AH14" s="92">
        <v>42931</v>
      </c>
      <c r="AI14" s="221">
        <v>580</v>
      </c>
      <c r="AJ14" s="63">
        <v>33988</v>
      </c>
      <c r="AK14" s="93">
        <v>35</v>
      </c>
      <c r="AL14" s="92">
        <v>42931</v>
      </c>
      <c r="AM14" s="121">
        <v>2</v>
      </c>
      <c r="AN14" s="92">
        <v>42566</v>
      </c>
      <c r="AO14" s="226">
        <v>10</v>
      </c>
      <c r="AP14" s="55">
        <v>34187</v>
      </c>
      <c r="AQ14" s="131">
        <v>9.1199999999999992</v>
      </c>
      <c r="AR14" s="125">
        <v>42941</v>
      </c>
      <c r="AS14" s="231">
        <v>12</v>
      </c>
      <c r="AT14" s="232">
        <v>34207</v>
      </c>
      <c r="AU14" s="60">
        <v>137</v>
      </c>
      <c r="AV14" s="125">
        <v>42941</v>
      </c>
      <c r="AW14" s="208">
        <v>105</v>
      </c>
      <c r="AX14" s="232">
        <v>40366</v>
      </c>
      <c r="AY14" s="60">
        <v>108</v>
      </c>
      <c r="AZ14" s="125">
        <v>42941</v>
      </c>
      <c r="BA14" s="208">
        <v>576</v>
      </c>
      <c r="BB14" s="232">
        <v>41099</v>
      </c>
    </row>
    <row r="15" spans="2:54" x14ac:dyDescent="0.35">
      <c r="C15" s="8"/>
      <c r="D15" s="8"/>
      <c r="E15" s="8"/>
      <c r="G15" s="8"/>
      <c r="H15" s="8"/>
      <c r="I15" s="8"/>
      <c r="J15" s="8"/>
      <c r="K15" s="8"/>
      <c r="L15" s="8"/>
      <c r="M15" s="8"/>
      <c r="N15" s="8"/>
    </row>
    <row r="16" spans="2:54" x14ac:dyDescent="0.35">
      <c r="B16" s="132"/>
    </row>
  </sheetData>
  <printOptions headings="1"/>
  <pageMargins left="0.45" right="0.45" top="0.5" bottom="0.5" header="0.3" footer="0.3"/>
  <pageSetup scale="90" orientation="landscape" r:id="rId1"/>
  <headerFooter>
    <oddHeader>&amp;F</oddHeader>
    <oddFooter>&amp;A&amp;RPage &amp;P</oddFooter>
  </headerFooter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V48"/>
  <sheetViews>
    <sheetView zoomScale="80" zoomScaleNormal="80" workbookViewId="0">
      <selection activeCell="B3" sqref="B3"/>
    </sheetView>
  </sheetViews>
  <sheetFormatPr defaultColWidth="8.81640625" defaultRowHeight="14.5" x14ac:dyDescent="0.35"/>
  <cols>
    <col min="1" max="1" width="4.1796875" customWidth="1"/>
    <col min="2" max="2" width="18.453125" bestFit="1" customWidth="1"/>
    <col min="3" max="3" width="30" bestFit="1" customWidth="1"/>
    <col min="4" max="4" width="21" bestFit="1" customWidth="1"/>
    <col min="5" max="5" width="12.36328125" customWidth="1"/>
    <col min="6" max="6" width="21" bestFit="1" customWidth="1"/>
    <col min="7" max="7" width="18.453125" customWidth="1"/>
    <col min="8" max="8" width="11.81640625" bestFit="1" customWidth="1"/>
    <col min="9" max="9" width="8.453125" customWidth="1"/>
    <col min="10" max="10" width="22.36328125" customWidth="1"/>
    <col min="11" max="11" width="21.6328125" bestFit="1" customWidth="1"/>
    <col min="12" max="12" width="18.453125" customWidth="1"/>
    <col min="13" max="13" width="14.81640625" customWidth="1"/>
    <col min="14" max="14" width="2.36328125" customWidth="1"/>
    <col min="15" max="15" width="23.81640625" bestFit="1" customWidth="1"/>
    <col min="16" max="16" width="21.6328125" bestFit="1" customWidth="1"/>
    <col min="17" max="17" width="12" customWidth="1"/>
    <col min="18" max="18" width="13.6328125" customWidth="1"/>
    <col min="19" max="19" width="21" bestFit="1" customWidth="1"/>
    <col min="20" max="20" width="13.453125" bestFit="1" customWidth="1"/>
    <col min="21" max="21" width="12.81640625" bestFit="1" customWidth="1"/>
    <col min="22" max="22" width="8.81640625" bestFit="1" customWidth="1"/>
  </cols>
  <sheetData>
    <row r="2" spans="2:22" x14ac:dyDescent="0.35">
      <c r="B2" s="8" t="s">
        <v>147</v>
      </c>
    </row>
    <row r="4" spans="2:22" ht="15" thickBot="1" x14ac:dyDescent="0.4">
      <c r="B4" s="236" t="s">
        <v>111</v>
      </c>
      <c r="C4" s="237"/>
      <c r="D4" s="237"/>
      <c r="E4" s="238"/>
      <c r="F4" s="169"/>
      <c r="G4" s="169"/>
      <c r="H4" s="169"/>
      <c r="J4" s="239" t="s">
        <v>112</v>
      </c>
      <c r="K4" s="237"/>
      <c r="L4" s="237"/>
      <c r="M4" s="238"/>
      <c r="O4" s="239" t="s">
        <v>113</v>
      </c>
      <c r="P4" s="237"/>
      <c r="Q4" s="237"/>
      <c r="R4" s="240"/>
    </row>
    <row r="5" spans="2:22" x14ac:dyDescent="0.35">
      <c r="B5" s="137" t="s">
        <v>0</v>
      </c>
      <c r="C5" s="138">
        <v>7.78</v>
      </c>
      <c r="D5" s="138"/>
      <c r="E5" s="139"/>
      <c r="F5" s="90"/>
      <c r="G5" s="90"/>
      <c r="H5" s="90"/>
      <c r="I5" s="90"/>
      <c r="J5" s="140" t="s">
        <v>114</v>
      </c>
      <c r="K5" s="141">
        <v>7.63</v>
      </c>
      <c r="L5" s="141"/>
      <c r="M5" s="139"/>
      <c r="N5" s="140"/>
      <c r="O5" s="90" t="s">
        <v>114</v>
      </c>
      <c r="P5" s="141">
        <v>7.63</v>
      </c>
      <c r="Q5" s="141"/>
      <c r="R5" s="91"/>
    </row>
    <row r="6" spans="2:22" ht="15" thickBot="1" x14ac:dyDescent="0.4">
      <c r="B6" s="142" t="s">
        <v>59</v>
      </c>
      <c r="C6" s="143" t="s">
        <v>115</v>
      </c>
      <c r="D6" s="143"/>
      <c r="E6" s="144"/>
      <c r="F6" s="143"/>
      <c r="G6" s="143"/>
      <c r="H6" s="143"/>
      <c r="I6" s="143"/>
      <c r="J6" s="145" t="s">
        <v>59</v>
      </c>
      <c r="K6" s="146" t="s">
        <v>116</v>
      </c>
      <c r="L6" s="146"/>
      <c r="M6" s="144"/>
      <c r="N6" s="145"/>
      <c r="O6" s="143" t="s">
        <v>59</v>
      </c>
      <c r="P6" s="146" t="s">
        <v>117</v>
      </c>
      <c r="Q6" s="146"/>
      <c r="R6" s="147"/>
    </row>
    <row r="7" spans="2:22" x14ac:dyDescent="0.35">
      <c r="B7" s="34"/>
      <c r="C7" s="34"/>
      <c r="D7" s="34"/>
      <c r="E7" s="34"/>
      <c r="F7" s="34"/>
      <c r="G7" s="34"/>
      <c r="H7" s="34"/>
      <c r="I7" s="34"/>
      <c r="J7" s="34"/>
      <c r="K7" s="148"/>
      <c r="L7" s="148"/>
      <c r="M7" s="34"/>
      <c r="N7" s="34"/>
      <c r="O7" s="34"/>
      <c r="P7" s="148"/>
      <c r="Q7" s="148"/>
      <c r="R7" s="34"/>
    </row>
    <row r="8" spans="2:22" ht="15" thickBot="1" x14ac:dyDescent="0.4"/>
    <row r="9" spans="2:22" ht="24" thickBot="1" x14ac:dyDescent="0.6">
      <c r="B9" s="241" t="s">
        <v>118</v>
      </c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3"/>
      <c r="S9" s="170"/>
      <c r="T9" s="48"/>
      <c r="U9" s="48"/>
      <c r="V9" s="49"/>
    </row>
    <row r="10" spans="2:22" ht="15" thickBot="1" x14ac:dyDescent="0.4">
      <c r="B10" s="244" t="s">
        <v>111</v>
      </c>
      <c r="C10" s="245"/>
      <c r="D10" s="245"/>
      <c r="E10" s="246"/>
      <c r="F10" s="171"/>
      <c r="G10" s="171"/>
      <c r="H10" s="171"/>
      <c r="I10" s="49"/>
      <c r="J10" s="244" t="s">
        <v>112</v>
      </c>
      <c r="K10" s="245"/>
      <c r="L10" s="245"/>
      <c r="M10" s="246"/>
      <c r="N10" s="69"/>
      <c r="O10" s="244" t="s">
        <v>113</v>
      </c>
      <c r="P10" s="245"/>
      <c r="Q10" s="245"/>
      <c r="R10" s="246"/>
      <c r="S10" s="149"/>
      <c r="T10" s="69"/>
      <c r="U10" s="69"/>
      <c r="V10" s="172"/>
    </row>
    <row r="11" spans="2:22" ht="16.5" x14ac:dyDescent="0.35">
      <c r="B11" s="149"/>
      <c r="C11" s="150" t="s">
        <v>149</v>
      </c>
      <c r="D11" s="250" t="s">
        <v>150</v>
      </c>
      <c r="E11" s="251"/>
      <c r="F11" s="173" t="s">
        <v>151</v>
      </c>
      <c r="G11" s="173" t="s">
        <v>152</v>
      </c>
      <c r="H11" s="173" t="s">
        <v>153</v>
      </c>
      <c r="I11" s="174" t="s">
        <v>154</v>
      </c>
      <c r="J11" s="149"/>
      <c r="K11" s="150" t="s">
        <v>149</v>
      </c>
      <c r="L11" s="250" t="s">
        <v>150</v>
      </c>
      <c r="M11" s="251"/>
      <c r="N11" s="69"/>
      <c r="O11" s="149"/>
      <c r="P11" s="150" t="s">
        <v>149</v>
      </c>
      <c r="Q11" s="250" t="s">
        <v>150</v>
      </c>
      <c r="R11" s="251"/>
      <c r="S11" s="27" t="s">
        <v>155</v>
      </c>
      <c r="T11" s="173" t="s">
        <v>156</v>
      </c>
      <c r="U11" s="173" t="s">
        <v>157</v>
      </c>
      <c r="V11" s="174" t="s">
        <v>154</v>
      </c>
    </row>
    <row r="12" spans="2:22" x14ac:dyDescent="0.35">
      <c r="B12" s="149"/>
      <c r="C12" s="150" t="s">
        <v>119</v>
      </c>
      <c r="D12" s="150" t="s">
        <v>119</v>
      </c>
      <c r="E12" s="175" t="s">
        <v>120</v>
      </c>
      <c r="F12" s="248" t="s">
        <v>120</v>
      </c>
      <c r="G12" s="248"/>
      <c r="H12" s="248"/>
      <c r="I12" s="249"/>
      <c r="J12" s="149"/>
      <c r="K12" s="150" t="s">
        <v>119</v>
      </c>
      <c r="L12" s="150" t="s">
        <v>119</v>
      </c>
      <c r="M12" s="175" t="s">
        <v>120</v>
      </c>
      <c r="N12" s="69"/>
      <c r="O12" s="149"/>
      <c r="P12" s="150" t="s">
        <v>119</v>
      </c>
      <c r="Q12" s="150" t="s">
        <v>119</v>
      </c>
      <c r="R12" s="175" t="s">
        <v>120</v>
      </c>
      <c r="S12" s="247" t="s">
        <v>158</v>
      </c>
      <c r="T12" s="248"/>
      <c r="U12" s="248"/>
      <c r="V12" s="249"/>
    </row>
    <row r="13" spans="2:22" ht="17.5" x14ac:dyDescent="0.45">
      <c r="B13" s="152" t="s">
        <v>121</v>
      </c>
      <c r="C13" s="150">
        <v>1.2955834683954621</v>
      </c>
      <c r="D13" s="153">
        <f>C13*6</f>
        <v>7.7735008103727727</v>
      </c>
      <c r="E13" s="151">
        <v>67.070757639109331</v>
      </c>
      <c r="F13" s="153">
        <f>((D13+D14+D16+D18)/D21)*100</f>
        <v>93.29233702051981</v>
      </c>
      <c r="G13" s="153">
        <f>((D19+D20)/D21)*100</f>
        <v>0.21314307744629563</v>
      </c>
      <c r="H13" s="153">
        <f>((D15+D17)/D21)*100</f>
        <v>6.4945199020338755</v>
      </c>
      <c r="I13" s="176">
        <f>SUM(F13:H13)</f>
        <v>99.999999999999972</v>
      </c>
      <c r="J13" s="152" t="s">
        <v>121</v>
      </c>
      <c r="K13" s="153">
        <v>0.73875607779578611</v>
      </c>
      <c r="L13" s="153">
        <f>K13*6</f>
        <v>4.4325364667747165</v>
      </c>
      <c r="M13" s="151">
        <v>67.070757639109331</v>
      </c>
      <c r="N13" s="69"/>
      <c r="O13" s="152" t="s">
        <v>121</v>
      </c>
      <c r="P13" s="153">
        <v>0.64049837925445707</v>
      </c>
      <c r="Q13" s="153">
        <f>P13*6</f>
        <v>3.8429902755267422</v>
      </c>
      <c r="R13" s="151">
        <v>52.759339312558254</v>
      </c>
      <c r="S13" s="177">
        <f>(L13+L14+L16+L18)/L21*100</f>
        <v>85.653689028755224</v>
      </c>
      <c r="T13" s="153">
        <f>(L19+L20)/L21*100</f>
        <v>0.28603716620541353</v>
      </c>
      <c r="U13" s="153">
        <f>(L15+L17)/L21*100</f>
        <v>14.060273805039355</v>
      </c>
      <c r="V13" s="151">
        <f>S13+T13+U13</f>
        <v>100</v>
      </c>
    </row>
    <row r="14" spans="2:22" ht="17.5" x14ac:dyDescent="0.45">
      <c r="B14" s="152" t="s">
        <v>122</v>
      </c>
      <c r="C14" s="150">
        <v>0.46434359805510533</v>
      </c>
      <c r="D14" s="153">
        <f>C14*6</f>
        <v>2.7860615883306319</v>
      </c>
      <c r="E14" s="151">
        <v>24.03849515384497</v>
      </c>
      <c r="F14" s="69"/>
      <c r="G14" s="69"/>
      <c r="H14" s="69"/>
      <c r="I14" s="172"/>
      <c r="J14" s="152" t="s">
        <v>122</v>
      </c>
      <c r="K14" s="153">
        <v>0.27836304700162073</v>
      </c>
      <c r="L14" s="153">
        <f>K14*6</f>
        <v>1.6701782820097244</v>
      </c>
      <c r="M14" s="151">
        <v>24.03849515384497</v>
      </c>
      <c r="N14" s="69"/>
      <c r="O14" s="152" t="s">
        <v>123</v>
      </c>
      <c r="P14" s="153">
        <v>1.5619935170178283</v>
      </c>
      <c r="Q14" s="153">
        <f>P14</f>
        <v>1.5619935170178283</v>
      </c>
      <c r="R14" s="151">
        <v>21.44417239178787</v>
      </c>
      <c r="S14" s="247" t="s">
        <v>159</v>
      </c>
      <c r="T14" s="248"/>
      <c r="U14" s="248"/>
      <c r="V14" s="249"/>
    </row>
    <row r="15" spans="2:22" ht="17.5" x14ac:dyDescent="0.45">
      <c r="B15" s="152" t="s">
        <v>124</v>
      </c>
      <c r="C15" s="150">
        <v>0.7226499189627229</v>
      </c>
      <c r="D15" s="153">
        <f>C15</f>
        <v>0.7226499189627229</v>
      </c>
      <c r="E15" s="151">
        <v>6.2351157805239241</v>
      </c>
      <c r="F15" s="153"/>
      <c r="G15" s="153"/>
      <c r="H15" s="153"/>
      <c r="I15" s="172"/>
      <c r="J15" s="152" t="s">
        <v>124</v>
      </c>
      <c r="K15" s="153">
        <v>0.99513776337115067</v>
      </c>
      <c r="L15" s="153">
        <f>K15</f>
        <v>0.99513776337115067</v>
      </c>
      <c r="M15" s="151">
        <v>6.2351157805239241</v>
      </c>
      <c r="N15" s="69"/>
      <c r="O15" s="152" t="s">
        <v>122</v>
      </c>
      <c r="P15" s="153">
        <v>0.24138978930307944</v>
      </c>
      <c r="Q15" s="153">
        <f>P15*6</f>
        <v>1.4483387358184767</v>
      </c>
      <c r="R15" s="151">
        <v>19.883837669116925</v>
      </c>
      <c r="S15" s="177">
        <f>(Q13+Q15+Q16+Q17+Q20)/Q21*100</f>
        <v>77.236071744532666</v>
      </c>
      <c r="T15" s="153">
        <f>Q19/Q21*100</f>
        <v>0.39715320940139631</v>
      </c>
      <c r="U15" s="153">
        <f>(Q14+Q18)/Q21*100</f>
        <v>22.366775046065943</v>
      </c>
      <c r="V15" s="151">
        <f>S15+T15+U15</f>
        <v>100</v>
      </c>
    </row>
    <row r="16" spans="2:22" ht="17.5" x14ac:dyDescent="0.45">
      <c r="B16" s="152" t="s">
        <v>125</v>
      </c>
      <c r="C16" s="150">
        <v>3.7611426256077801E-2</v>
      </c>
      <c r="D16" s="153">
        <f>C16*6</f>
        <v>0.22566855753646681</v>
      </c>
      <c r="E16" s="151">
        <v>1.9470971314621812</v>
      </c>
      <c r="F16" s="153"/>
      <c r="G16" s="153"/>
      <c r="H16" s="153"/>
      <c r="I16" s="172"/>
      <c r="J16" s="152" t="s">
        <v>125</v>
      </c>
      <c r="K16" s="153">
        <v>2.0097244732576989E-2</v>
      </c>
      <c r="L16" s="153">
        <f>K16*6</f>
        <v>0.12058346839546194</v>
      </c>
      <c r="M16" s="151">
        <v>1.9470971314621812</v>
      </c>
      <c r="N16" s="69"/>
      <c r="O16" s="152" t="s">
        <v>126</v>
      </c>
      <c r="P16" s="153">
        <v>3.8128038897893027E-2</v>
      </c>
      <c r="Q16" s="153">
        <f>P16*6</f>
        <v>0.22876823338735816</v>
      </c>
      <c r="R16" s="151">
        <v>3.1406951316221607</v>
      </c>
      <c r="S16" s="149"/>
      <c r="T16" s="69"/>
      <c r="U16" s="69"/>
      <c r="V16" s="172"/>
    </row>
    <row r="17" spans="2:22" ht="17.5" x14ac:dyDescent="0.45">
      <c r="B17" s="152" t="s">
        <v>127</v>
      </c>
      <c r="C17" s="150">
        <v>3.0216774716369531E-2</v>
      </c>
      <c r="D17" s="153">
        <f>C17</f>
        <v>3.0216774716369531E-2</v>
      </c>
      <c r="E17" s="151">
        <v>0.26071419082286046</v>
      </c>
      <c r="F17" s="153"/>
      <c r="G17" s="153"/>
      <c r="H17" s="153"/>
      <c r="I17" s="172"/>
      <c r="J17" s="152" t="s">
        <v>77</v>
      </c>
      <c r="K17" s="153">
        <v>2.9497568881685577E-2</v>
      </c>
      <c r="L17" s="153">
        <f>K17</f>
        <v>2.9497568881685577E-2</v>
      </c>
      <c r="M17" s="151">
        <v>0.26071419082286046</v>
      </c>
      <c r="N17" s="69"/>
      <c r="O17" s="152" t="s">
        <v>125</v>
      </c>
      <c r="P17" s="153">
        <v>1.7423014586709883E-2</v>
      </c>
      <c r="Q17" s="153">
        <f>P17</f>
        <v>1.7423014586709883E-2</v>
      </c>
      <c r="R17" s="151">
        <v>1.4351741834192653</v>
      </c>
      <c r="S17" s="149"/>
      <c r="T17" s="69"/>
      <c r="U17" s="69"/>
      <c r="V17" s="172"/>
    </row>
    <row r="18" spans="2:22" ht="17.5" x14ac:dyDescent="0.45">
      <c r="B18" s="152" t="s">
        <v>128</v>
      </c>
      <c r="C18" s="150">
        <v>4.9220016207455431E-3</v>
      </c>
      <c r="D18" s="153">
        <f>C18*6</f>
        <v>2.9532009724473257E-2</v>
      </c>
      <c r="E18" s="151">
        <v>0.25480595103083048</v>
      </c>
      <c r="F18" s="153"/>
      <c r="G18" s="153"/>
      <c r="H18" s="153"/>
      <c r="I18" s="172"/>
      <c r="J18" s="152" t="s">
        <v>128</v>
      </c>
      <c r="K18" s="153">
        <v>3.1118314424635335E-3</v>
      </c>
      <c r="L18" s="153">
        <f>K18*6</f>
        <v>1.8670988654781201E-2</v>
      </c>
      <c r="M18" s="151">
        <v>0.25480595103083048</v>
      </c>
      <c r="N18" s="69"/>
      <c r="O18" s="152" t="s">
        <v>77</v>
      </c>
      <c r="P18" s="153">
        <v>4.6302674230145863E-2</v>
      </c>
      <c r="Q18" s="153">
        <f>P18</f>
        <v>4.6302674230145863E-2</v>
      </c>
      <c r="R18" s="151">
        <v>0.63567647213269995</v>
      </c>
      <c r="S18" s="149"/>
      <c r="T18" s="69"/>
      <c r="U18" s="69"/>
      <c r="V18" s="172"/>
    </row>
    <row r="19" spans="2:22" ht="17.5" x14ac:dyDescent="0.45">
      <c r="B19" s="152" t="s">
        <v>129</v>
      </c>
      <c r="C19" s="150">
        <v>3.833063209076175E-3</v>
      </c>
      <c r="D19" s="153">
        <f>4*C19</f>
        <v>1.53322528363047E-2</v>
      </c>
      <c r="E19" s="151">
        <v>0.13228863534344001</v>
      </c>
      <c r="F19" s="153"/>
      <c r="G19" s="153"/>
      <c r="H19" s="153"/>
      <c r="I19" s="172"/>
      <c r="J19" s="152" t="s">
        <v>129</v>
      </c>
      <c r="K19" s="153">
        <v>2.8666936790923826E-3</v>
      </c>
      <c r="L19" s="153">
        <f>4*K19</f>
        <v>1.146677471636953E-2</v>
      </c>
      <c r="M19" s="151">
        <v>0.13228863534344001</v>
      </c>
      <c r="N19" s="69"/>
      <c r="O19" s="152" t="s">
        <v>129</v>
      </c>
      <c r="P19" s="153">
        <v>7.1393841166936785E-3</v>
      </c>
      <c r="Q19" s="153">
        <f>4*P19</f>
        <v>2.8557536466774714E-2</v>
      </c>
      <c r="R19" s="151">
        <v>0.39205843584259631</v>
      </c>
      <c r="S19" s="149"/>
      <c r="T19" s="69"/>
      <c r="U19" s="69"/>
      <c r="V19" s="172"/>
    </row>
    <row r="20" spans="2:22" ht="18" thickBot="1" x14ac:dyDescent="0.5">
      <c r="B20" s="142" t="s">
        <v>130</v>
      </c>
      <c r="C20" s="178">
        <v>4.6880064829821723E-3</v>
      </c>
      <c r="D20" s="158">
        <f>2*C20</f>
        <v>9.3760129659643445E-3</v>
      </c>
      <c r="E20" s="159">
        <v>8.0897437152410212E-2</v>
      </c>
      <c r="F20" s="158"/>
      <c r="G20" s="158"/>
      <c r="H20" s="158"/>
      <c r="I20" s="156"/>
      <c r="J20" s="142" t="s">
        <v>130</v>
      </c>
      <c r="K20" s="158">
        <v>4.6890194489465154E-3</v>
      </c>
      <c r="L20" s="158">
        <f>2*K20</f>
        <v>9.3780388978930308E-3</v>
      </c>
      <c r="M20" s="159">
        <v>8.0897437152410212E-2</v>
      </c>
      <c r="N20" s="154"/>
      <c r="O20" s="142" t="s">
        <v>128</v>
      </c>
      <c r="P20" s="158">
        <v>2.6975283630470016E-3</v>
      </c>
      <c r="Q20" s="158">
        <f>6*P20</f>
        <v>1.6185170178282009E-2</v>
      </c>
      <c r="R20" s="159">
        <v>0.22220167735148283</v>
      </c>
      <c r="S20" s="155"/>
      <c r="T20" s="154"/>
      <c r="U20" s="154"/>
      <c r="V20" s="156"/>
    </row>
    <row r="21" spans="2:22" ht="15" thickBot="1" x14ac:dyDescent="0.4">
      <c r="B21" s="142" t="s">
        <v>160</v>
      </c>
      <c r="C21" s="154"/>
      <c r="D21" s="158">
        <f>SUM(D13:D20)</f>
        <v>11.592337925445708</v>
      </c>
      <c r="E21" s="154"/>
      <c r="F21" s="154"/>
      <c r="G21" s="154"/>
      <c r="H21" s="154"/>
      <c r="I21" s="154"/>
      <c r="J21" s="152" t="s">
        <v>160</v>
      </c>
      <c r="K21" s="154"/>
      <c r="L21" s="158">
        <f>SUM(L13:L20)</f>
        <v>7.2874493517017838</v>
      </c>
      <c r="M21" s="154"/>
      <c r="N21" s="154"/>
      <c r="O21" s="154"/>
      <c r="P21" s="154"/>
      <c r="Q21" s="158">
        <f>SUM(Q13:Q20)</f>
        <v>7.1905591572123173</v>
      </c>
      <c r="R21" s="156"/>
    </row>
    <row r="22" spans="2:22" ht="24" thickBot="1" x14ac:dyDescent="0.6">
      <c r="B22" s="252" t="s">
        <v>131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4"/>
    </row>
    <row r="23" spans="2:22" ht="15" thickBot="1" x14ac:dyDescent="0.4">
      <c r="B23" s="244" t="s">
        <v>111</v>
      </c>
      <c r="C23" s="245"/>
      <c r="D23" s="245"/>
      <c r="E23" s="246"/>
      <c r="F23" s="179"/>
      <c r="G23" s="171"/>
      <c r="H23" s="171"/>
      <c r="I23" s="49"/>
      <c r="J23" s="255" t="s">
        <v>112</v>
      </c>
      <c r="K23" s="256"/>
      <c r="L23" s="256"/>
      <c r="M23" s="257"/>
      <c r="N23" s="48"/>
      <c r="O23" s="244" t="s">
        <v>113</v>
      </c>
      <c r="P23" s="245"/>
      <c r="Q23" s="245"/>
      <c r="R23" s="246"/>
      <c r="S23" s="170"/>
      <c r="T23" s="48"/>
      <c r="U23" s="48"/>
      <c r="V23" s="49"/>
    </row>
    <row r="24" spans="2:22" x14ac:dyDescent="0.35">
      <c r="B24" s="152"/>
      <c r="C24" s="150" t="s">
        <v>161</v>
      </c>
      <c r="D24" s="180" t="s">
        <v>162</v>
      </c>
      <c r="E24" s="172"/>
      <c r="F24" s="181" t="s">
        <v>163</v>
      </c>
      <c r="G24" s="180" t="s">
        <v>164</v>
      </c>
      <c r="H24" s="180" t="s">
        <v>165</v>
      </c>
      <c r="I24" s="182" t="s">
        <v>154</v>
      </c>
      <c r="J24" s="137"/>
      <c r="K24" s="138" t="s">
        <v>161</v>
      </c>
      <c r="L24" s="183" t="s">
        <v>162</v>
      </c>
      <c r="M24" s="184"/>
      <c r="N24" s="69"/>
      <c r="O24" s="152"/>
      <c r="P24" s="150" t="s">
        <v>161</v>
      </c>
      <c r="Q24" s="180" t="s">
        <v>162</v>
      </c>
      <c r="R24" s="151"/>
      <c r="S24" s="181" t="s">
        <v>163</v>
      </c>
      <c r="T24" s="180" t="s">
        <v>164</v>
      </c>
      <c r="U24" s="180" t="s">
        <v>165</v>
      </c>
      <c r="V24" s="182" t="s">
        <v>154</v>
      </c>
    </row>
    <row r="25" spans="2:22" x14ac:dyDescent="0.35">
      <c r="B25" s="152"/>
      <c r="C25" s="150" t="s">
        <v>119</v>
      </c>
      <c r="D25" s="180" t="s">
        <v>120</v>
      </c>
      <c r="E25" s="172"/>
      <c r="F25" s="181"/>
      <c r="G25" s="180"/>
      <c r="H25" s="180"/>
      <c r="I25" s="182"/>
      <c r="J25" s="152"/>
      <c r="K25" s="150" t="s">
        <v>119</v>
      </c>
      <c r="L25" s="180" t="s">
        <v>120</v>
      </c>
      <c r="M25" s="151"/>
      <c r="N25" s="69"/>
      <c r="O25" s="152"/>
      <c r="P25" s="150" t="s">
        <v>119</v>
      </c>
      <c r="Q25" s="180" t="s">
        <v>120</v>
      </c>
      <c r="R25" s="151"/>
      <c r="S25" s="247" t="s">
        <v>158</v>
      </c>
      <c r="T25" s="248"/>
      <c r="U25" s="248"/>
      <c r="V25" s="249"/>
    </row>
    <row r="26" spans="2:22" ht="17.5" x14ac:dyDescent="0.45">
      <c r="B26" s="152" t="s">
        <v>121</v>
      </c>
      <c r="C26" s="153">
        <v>1.2955834683954621</v>
      </c>
      <c r="D26" s="153">
        <v>62.922946498079703</v>
      </c>
      <c r="E26" s="172"/>
      <c r="F26" s="177">
        <f>((C26+C27+C29+C31)/C37)*100</f>
        <v>87.505509084666272</v>
      </c>
      <c r="G26" s="153">
        <f>C34/C37*100</f>
        <v>8.7240492728795065E-3</v>
      </c>
      <c r="H26" s="153">
        <f>(C28+C30+C32+C33)/C37*100</f>
        <v>12.485766866060864</v>
      </c>
      <c r="I26" s="151">
        <f>F26+G26+H26</f>
        <v>100.00000000000003</v>
      </c>
      <c r="J26" s="152" t="s">
        <v>121</v>
      </c>
      <c r="K26" s="153">
        <v>0.73875607779578611</v>
      </c>
      <c r="L26" s="153">
        <v>60.953471765328892</v>
      </c>
      <c r="M26" s="172"/>
      <c r="N26" s="69"/>
      <c r="O26" s="152" t="s">
        <v>121</v>
      </c>
      <c r="P26" s="153">
        <v>0.64049837925445707</v>
      </c>
      <c r="Q26" s="153">
        <v>52.846400928585567</v>
      </c>
      <c r="R26" s="172"/>
      <c r="S26" s="177">
        <f>(K26+K27+K29+K32)/K37*100</f>
        <v>85.776400991219518</v>
      </c>
      <c r="T26" s="153" t="s">
        <v>166</v>
      </c>
      <c r="U26" s="153">
        <f>(K28+K30+K31+K33)/K37*100</f>
        <v>14.223599008780496</v>
      </c>
      <c r="V26" s="151">
        <f>S26+U26</f>
        <v>100.00000000000001</v>
      </c>
    </row>
    <row r="27" spans="2:22" ht="17.5" x14ac:dyDescent="0.45">
      <c r="B27" s="152" t="s">
        <v>122</v>
      </c>
      <c r="C27" s="153">
        <v>0.46434359805510533</v>
      </c>
      <c r="D27" s="153">
        <v>22.551898885629203</v>
      </c>
      <c r="E27" s="172"/>
      <c r="F27" s="177"/>
      <c r="G27" s="153"/>
      <c r="H27" s="153"/>
      <c r="I27" s="175"/>
      <c r="J27" s="152" t="s">
        <v>122</v>
      </c>
      <c r="K27" s="153">
        <v>0.27836304700162073</v>
      </c>
      <c r="L27" s="153">
        <v>22.967248102443953</v>
      </c>
      <c r="M27" s="172"/>
      <c r="N27" s="69"/>
      <c r="O27" s="152" t="s">
        <v>132</v>
      </c>
      <c r="P27" s="153">
        <v>0.25222852512155591</v>
      </c>
      <c r="Q27" s="153">
        <v>20.81093441596996</v>
      </c>
      <c r="R27" s="172"/>
      <c r="S27" s="247" t="s">
        <v>159</v>
      </c>
      <c r="T27" s="248"/>
      <c r="U27" s="248"/>
      <c r="V27" s="249"/>
    </row>
    <row r="28" spans="2:22" ht="17.5" x14ac:dyDescent="0.45">
      <c r="B28" s="152" t="s">
        <v>133</v>
      </c>
      <c r="C28" s="153">
        <v>0.22822123176661266</v>
      </c>
      <c r="D28" s="153">
        <v>11.084081193133203</v>
      </c>
      <c r="E28" s="172"/>
      <c r="F28" s="177"/>
      <c r="G28" s="153"/>
      <c r="H28" s="153"/>
      <c r="I28" s="175"/>
      <c r="J28" s="152" t="s">
        <v>133</v>
      </c>
      <c r="K28" s="153">
        <v>0.14900729335494328</v>
      </c>
      <c r="L28" s="153">
        <v>12.294331134896311</v>
      </c>
      <c r="M28" s="172"/>
      <c r="N28" s="69"/>
      <c r="O28" s="152" t="s">
        <v>122</v>
      </c>
      <c r="P28" s="153">
        <v>0.24138978930307944</v>
      </c>
      <c r="Q28" s="153">
        <v>19.916649282432296</v>
      </c>
      <c r="R28" s="172"/>
      <c r="S28" s="177">
        <f>(P26+P28+P29+P30)/P37*100</f>
        <v>77.549624922068276</v>
      </c>
      <c r="T28" s="153">
        <f>(P27+P32+P33)/P37*100</f>
        <v>21.735162801922652</v>
      </c>
      <c r="U28" s="153">
        <f>(P31+P34+P35+P36)/P37*100</f>
        <v>0.82804570654760723</v>
      </c>
      <c r="V28" s="151">
        <f>S28+T28+U28</f>
        <v>100.11283343053854</v>
      </c>
    </row>
    <row r="29" spans="2:22" ht="17.5" x14ac:dyDescent="0.45">
      <c r="B29" s="152" t="s">
        <v>125</v>
      </c>
      <c r="C29" s="157">
        <v>3.7611426256077801E-2</v>
      </c>
      <c r="D29" s="153">
        <v>1.8266841309411266</v>
      </c>
      <c r="E29" s="172"/>
      <c r="F29" s="177"/>
      <c r="G29" s="153"/>
      <c r="H29" s="153"/>
      <c r="I29" s="175"/>
      <c r="J29" s="152" t="s">
        <v>125</v>
      </c>
      <c r="K29" s="157">
        <v>2.0097244732576989E-2</v>
      </c>
      <c r="L29" s="153">
        <v>1.6581885092885305</v>
      </c>
      <c r="M29" s="172"/>
      <c r="N29" s="69"/>
      <c r="O29" s="152" t="s">
        <v>134</v>
      </c>
      <c r="P29" s="157">
        <v>3.8128038897893027E-2</v>
      </c>
      <c r="Q29" s="153">
        <v>3.14587779685586</v>
      </c>
      <c r="R29" s="172"/>
      <c r="S29" s="149"/>
      <c r="T29" s="69"/>
      <c r="U29" s="69"/>
      <c r="V29" s="172"/>
    </row>
    <row r="30" spans="2:22" ht="17.5" x14ac:dyDescent="0.45">
      <c r="B30" s="152" t="s">
        <v>135</v>
      </c>
      <c r="C30" s="157">
        <v>2.2143435980551053E-2</v>
      </c>
      <c r="D30" s="153">
        <v>1.0754461379577975</v>
      </c>
      <c r="E30" s="172"/>
      <c r="F30" s="177"/>
      <c r="G30" s="153"/>
      <c r="H30" s="153"/>
      <c r="I30" s="175"/>
      <c r="J30" s="152" t="s">
        <v>135</v>
      </c>
      <c r="K30" s="157">
        <v>1.4323338735818477E-2</v>
      </c>
      <c r="L30" s="153">
        <v>1.1817936250675312</v>
      </c>
      <c r="M30" s="172"/>
      <c r="N30" s="69"/>
      <c r="O30" s="152" t="s">
        <v>125</v>
      </c>
      <c r="P30" s="157">
        <v>1.7423014586709883E-2</v>
      </c>
      <c r="Q30" s="153">
        <v>1.4375424576493303</v>
      </c>
      <c r="R30" s="172"/>
      <c r="S30" s="149"/>
      <c r="T30" s="69"/>
      <c r="U30" s="69"/>
      <c r="V30" s="172"/>
    </row>
    <row r="31" spans="2:22" ht="17.5" x14ac:dyDescent="0.45">
      <c r="B31" s="152" t="s">
        <v>128</v>
      </c>
      <c r="C31" s="157">
        <v>4.9220016207455431E-3</v>
      </c>
      <c r="D31" s="153">
        <v>0.23904816030818565</v>
      </c>
      <c r="E31" s="172"/>
      <c r="F31" s="177"/>
      <c r="G31" s="153"/>
      <c r="H31" s="153"/>
      <c r="I31" s="175"/>
      <c r="J31" s="152" t="s">
        <v>136</v>
      </c>
      <c r="K31" s="157">
        <v>7.3824959481361427E-3</v>
      </c>
      <c r="L31" s="153">
        <v>0.60911682740397211</v>
      </c>
      <c r="M31" s="172"/>
      <c r="N31" s="69"/>
      <c r="O31" s="152" t="s">
        <v>133</v>
      </c>
      <c r="P31" s="157">
        <v>8.6456645056726105E-3</v>
      </c>
      <c r="Q31" s="153">
        <v>0.7133386555835487</v>
      </c>
      <c r="R31" s="172"/>
      <c r="S31" s="149"/>
      <c r="T31" s="69"/>
      <c r="U31" s="69"/>
      <c r="V31" s="172"/>
    </row>
    <row r="32" spans="2:22" ht="17.5" x14ac:dyDescent="0.45">
      <c r="B32" s="152" t="s">
        <v>137</v>
      </c>
      <c r="C32" s="157">
        <v>3.8989059967585098E-3</v>
      </c>
      <c r="D32" s="153">
        <v>0.18935920333941278</v>
      </c>
      <c r="E32" s="172"/>
      <c r="F32" s="177"/>
      <c r="G32" s="153"/>
      <c r="H32" s="153"/>
      <c r="I32" s="175"/>
      <c r="J32" s="152" t="s">
        <v>128</v>
      </c>
      <c r="K32" s="157">
        <v>3.1118314424635335E-3</v>
      </c>
      <c r="L32" s="153">
        <v>0.25675176918015952</v>
      </c>
      <c r="M32" s="172"/>
      <c r="N32" s="69"/>
      <c r="O32" s="152" t="s">
        <v>138</v>
      </c>
      <c r="P32" s="157">
        <v>5.3656807131280395E-3</v>
      </c>
      <c r="Q32" s="153">
        <v>0.44271293012607588</v>
      </c>
      <c r="R32" s="172"/>
      <c r="S32" s="149"/>
      <c r="T32" s="69"/>
      <c r="U32" s="69"/>
      <c r="V32" s="172"/>
    </row>
    <row r="33" spans="2:22" ht="17.5" x14ac:dyDescent="0.45">
      <c r="B33" s="152" t="s">
        <v>136</v>
      </c>
      <c r="C33" s="157">
        <v>2.9213938411669369E-3</v>
      </c>
      <c r="D33" s="153">
        <v>0.14188411079004065</v>
      </c>
      <c r="E33" s="172"/>
      <c r="F33" s="177"/>
      <c r="G33" s="153"/>
      <c r="H33" s="153"/>
      <c r="I33" s="175"/>
      <c r="J33" s="152" t="s">
        <v>137</v>
      </c>
      <c r="K33" s="157">
        <v>1.7959886547811994E-3</v>
      </c>
      <c r="L33" s="153">
        <v>0.14818388240768973</v>
      </c>
      <c r="M33" s="172"/>
      <c r="N33" s="69"/>
      <c r="O33" s="152" t="s">
        <v>139</v>
      </c>
      <c r="P33" s="157">
        <v>5.1458670988654776E-3</v>
      </c>
      <c r="Q33" s="153">
        <v>0.42457649330573249</v>
      </c>
      <c r="R33" s="172"/>
      <c r="S33" s="149"/>
      <c r="T33" s="69"/>
      <c r="U33" s="69"/>
      <c r="V33" s="172"/>
    </row>
    <row r="34" spans="2:22" ht="17.5" x14ac:dyDescent="0.45">
      <c r="B34" s="152" t="s">
        <v>132</v>
      </c>
      <c r="C34" s="157">
        <v>1.7970016207455428E-4</v>
      </c>
      <c r="D34" s="153">
        <v>8.7275455111488227E-3</v>
      </c>
      <c r="E34" s="172"/>
      <c r="F34" s="177"/>
      <c r="G34" s="153"/>
      <c r="H34" s="153"/>
      <c r="I34" s="172"/>
      <c r="J34" s="149"/>
      <c r="K34" s="69"/>
      <c r="L34" s="153"/>
      <c r="M34" s="151"/>
      <c r="N34" s="69"/>
      <c r="O34" s="152" t="s">
        <v>135</v>
      </c>
      <c r="P34" s="157">
        <v>8.3144246353322531E-4</v>
      </c>
      <c r="Q34" s="153">
        <v>6.8600863327823877E-2</v>
      </c>
      <c r="R34" s="172"/>
      <c r="S34" s="149"/>
      <c r="T34" s="69"/>
      <c r="U34" s="69"/>
      <c r="V34" s="172"/>
    </row>
    <row r="35" spans="2:22" s="10" customFormat="1" ht="17.5" x14ac:dyDescent="0.45">
      <c r="B35" s="152"/>
      <c r="C35" s="34"/>
      <c r="D35" s="153"/>
      <c r="E35" s="185"/>
      <c r="F35" s="186"/>
      <c r="G35" s="187"/>
      <c r="H35" s="187"/>
      <c r="I35" s="172"/>
      <c r="J35" s="149"/>
      <c r="K35" s="153"/>
      <c r="L35" s="153"/>
      <c r="M35" s="185"/>
      <c r="N35" s="69"/>
      <c r="O35" s="152" t="s">
        <v>140</v>
      </c>
      <c r="P35" s="157">
        <v>4.2828200972447322E-4</v>
      </c>
      <c r="Q35" s="153">
        <v>3.5336799482217268E-2</v>
      </c>
      <c r="R35" s="175"/>
      <c r="S35" s="152"/>
      <c r="T35" s="34"/>
      <c r="U35" s="34"/>
      <c r="V35" s="175"/>
    </row>
    <row r="36" spans="2:22" s="10" customFormat="1" ht="17" thickBot="1" x14ac:dyDescent="0.4">
      <c r="B36" s="152"/>
      <c r="C36" s="34"/>
      <c r="D36" s="69"/>
      <c r="E36" s="172"/>
      <c r="F36" s="149"/>
      <c r="G36" s="69"/>
      <c r="H36" s="69"/>
      <c r="I36" s="172"/>
      <c r="J36" s="152"/>
      <c r="K36" s="34"/>
      <c r="L36" s="153"/>
      <c r="M36" s="151"/>
      <c r="N36" s="69"/>
      <c r="O36" s="152" t="s">
        <v>137</v>
      </c>
      <c r="P36" s="157">
        <v>1.0423419773095625E-4</v>
      </c>
      <c r="Q36" s="153">
        <v>8.6001813309369846E-3</v>
      </c>
      <c r="R36" s="175"/>
      <c r="S36" s="142"/>
      <c r="T36" s="143"/>
      <c r="U36" s="143"/>
      <c r="V36" s="147"/>
    </row>
    <row r="37" spans="2:22" s="10" customFormat="1" ht="15" thickBot="1" x14ac:dyDescent="0.4">
      <c r="B37" s="188" t="s">
        <v>160</v>
      </c>
      <c r="C37" s="189">
        <f>SUM(C26:C34)</f>
        <v>2.0598251620745542</v>
      </c>
      <c r="D37" s="190"/>
      <c r="E37" s="191"/>
      <c r="F37" s="192"/>
      <c r="G37" s="190"/>
      <c r="H37" s="190"/>
      <c r="I37" s="191"/>
      <c r="J37" s="188" t="s">
        <v>160</v>
      </c>
      <c r="K37" s="189">
        <f>SUM(K25:K33)</f>
        <v>1.2128373176661262</v>
      </c>
      <c r="L37" s="189"/>
      <c r="M37" s="193"/>
      <c r="N37" s="190"/>
      <c r="O37" s="192" t="s">
        <v>160</v>
      </c>
      <c r="P37" s="189">
        <f>SUM(P25:P33)</f>
        <v>1.2088249594813614</v>
      </c>
      <c r="Q37" s="189"/>
      <c r="R37" s="193"/>
    </row>
    <row r="38" spans="2:22" x14ac:dyDescent="0.35">
      <c r="K38" s="160"/>
      <c r="L38" s="160"/>
      <c r="M38" s="160"/>
      <c r="O38" s="10"/>
      <c r="P38" s="160"/>
      <c r="Q38" s="160"/>
      <c r="R38" s="160"/>
    </row>
    <row r="39" spans="2:22" x14ac:dyDescent="0.35">
      <c r="K39" s="160"/>
      <c r="L39" s="160"/>
      <c r="M39" s="160"/>
      <c r="O39" s="10"/>
      <c r="P39" s="160"/>
      <c r="Q39" s="160"/>
      <c r="R39" s="160"/>
    </row>
    <row r="40" spans="2:22" x14ac:dyDescent="0.35">
      <c r="K40" s="160"/>
      <c r="L40" s="160"/>
      <c r="M40" s="160"/>
      <c r="O40" s="10"/>
      <c r="P40" s="160"/>
      <c r="Q40" s="160"/>
      <c r="R40" s="160"/>
    </row>
    <row r="41" spans="2:22" x14ac:dyDescent="0.35">
      <c r="K41" s="160"/>
      <c r="L41" s="160"/>
      <c r="M41" s="160"/>
      <c r="O41" s="10"/>
      <c r="P41" s="160"/>
      <c r="Q41" s="160"/>
      <c r="R41" s="160"/>
    </row>
    <row r="42" spans="2:22" x14ac:dyDescent="0.35">
      <c r="K42" s="160"/>
      <c r="L42" s="160"/>
      <c r="M42" s="160"/>
      <c r="O42" s="10"/>
      <c r="P42" s="160"/>
      <c r="Q42" s="160"/>
      <c r="R42" s="160"/>
    </row>
    <row r="43" spans="2:22" x14ac:dyDescent="0.35">
      <c r="K43" s="160"/>
      <c r="L43" s="160"/>
      <c r="M43" s="160"/>
      <c r="O43" s="10"/>
      <c r="P43" s="160"/>
      <c r="Q43" s="160"/>
      <c r="R43" s="160"/>
    </row>
    <row r="44" spans="2:22" x14ac:dyDescent="0.35">
      <c r="K44" s="160"/>
      <c r="L44" s="160"/>
      <c r="M44" s="160"/>
      <c r="O44" s="10"/>
      <c r="P44" s="160"/>
      <c r="Q44" s="160"/>
      <c r="R44" s="160"/>
    </row>
    <row r="45" spans="2:22" x14ac:dyDescent="0.35">
      <c r="O45" s="10"/>
      <c r="P45" s="160"/>
      <c r="Q45" s="160"/>
      <c r="R45" s="160"/>
    </row>
    <row r="46" spans="2:22" x14ac:dyDescent="0.35">
      <c r="O46" s="10"/>
      <c r="P46" s="160"/>
      <c r="Q46" s="160"/>
      <c r="R46" s="160"/>
    </row>
    <row r="47" spans="2:22" x14ac:dyDescent="0.35">
      <c r="O47" s="10"/>
      <c r="P47" s="160"/>
      <c r="Q47" s="160"/>
      <c r="R47" s="160"/>
    </row>
    <row r="48" spans="2:22" x14ac:dyDescent="0.35">
      <c r="O48" s="10"/>
      <c r="P48" s="160"/>
      <c r="Q48" s="160"/>
      <c r="R48" s="160"/>
    </row>
  </sheetData>
  <mergeCells count="19">
    <mergeCell ref="S27:V27"/>
    <mergeCell ref="D11:E11"/>
    <mergeCell ref="L11:M11"/>
    <mergeCell ref="Q11:R11"/>
    <mergeCell ref="F12:I12"/>
    <mergeCell ref="S12:V12"/>
    <mergeCell ref="S14:V14"/>
    <mergeCell ref="B22:R22"/>
    <mergeCell ref="B23:E23"/>
    <mergeCell ref="J23:M23"/>
    <mergeCell ref="O23:R23"/>
    <mergeCell ref="S25:V25"/>
    <mergeCell ref="B4:E4"/>
    <mergeCell ref="J4:M4"/>
    <mergeCell ref="O4:R4"/>
    <mergeCell ref="B9:R9"/>
    <mergeCell ref="B10:E10"/>
    <mergeCell ref="J10:M10"/>
    <mergeCell ref="O10:R10"/>
  </mergeCells>
  <printOptions headings="1"/>
  <pageMargins left="0.7" right="0.7" top="0.75" bottom="0.75" header="0.3" footer="0.3"/>
  <pageSetup scale="51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9"/>
  <sheetViews>
    <sheetView topLeftCell="A3" zoomScale="132" zoomScaleNormal="132" workbookViewId="0">
      <selection activeCell="A27" sqref="A27"/>
    </sheetView>
  </sheetViews>
  <sheetFormatPr defaultColWidth="11.6328125" defaultRowHeight="15.5" x14ac:dyDescent="0.35"/>
  <cols>
    <col min="1" max="1" width="2.36328125" style="162" customWidth="1"/>
    <col min="2" max="2" width="34" style="162" customWidth="1"/>
    <col min="3" max="4" width="11.6328125" style="162"/>
    <col min="5" max="5" width="15.36328125" style="162" customWidth="1"/>
    <col min="6" max="16384" width="11.6328125" style="162"/>
  </cols>
  <sheetData>
    <row r="2" spans="2:5" ht="17.5" x14ac:dyDescent="0.35">
      <c r="B2" s="164" t="s">
        <v>195</v>
      </c>
    </row>
    <row r="4" spans="2:5" ht="16" thickBot="1" x14ac:dyDescent="0.4">
      <c r="B4" s="161" t="s">
        <v>141</v>
      </c>
      <c r="C4" s="165" t="s">
        <v>142</v>
      </c>
      <c r="D4" s="165" t="s">
        <v>81</v>
      </c>
      <c r="E4" s="165" t="s">
        <v>197</v>
      </c>
    </row>
    <row r="5" spans="2:5" ht="16" thickTop="1" x14ac:dyDescent="0.35">
      <c r="B5" s="162" t="s">
        <v>173</v>
      </c>
      <c r="C5" s="166">
        <v>-0.16</v>
      </c>
      <c r="D5" s="166">
        <v>0.36</v>
      </c>
      <c r="E5" s="235" t="s">
        <v>198</v>
      </c>
    </row>
    <row r="6" spans="2:5" x14ac:dyDescent="0.35">
      <c r="B6" s="162" t="s">
        <v>169</v>
      </c>
      <c r="C6" s="166">
        <v>-0.68</v>
      </c>
      <c r="D6" s="166">
        <v>0.03</v>
      </c>
      <c r="E6" s="235" t="s">
        <v>199</v>
      </c>
    </row>
    <row r="7" spans="2:5" ht="17.5" x14ac:dyDescent="0.35">
      <c r="B7" s="162" t="s">
        <v>174</v>
      </c>
      <c r="C7" s="166">
        <v>0.22</v>
      </c>
      <c r="D7" s="166">
        <v>0.3</v>
      </c>
      <c r="E7" s="235" t="s">
        <v>200</v>
      </c>
    </row>
    <row r="8" spans="2:5" ht="17.5" x14ac:dyDescent="0.35">
      <c r="B8" s="162" t="s">
        <v>175</v>
      </c>
      <c r="C8" s="166">
        <v>0.47</v>
      </c>
      <c r="D8" s="166">
        <v>0.12</v>
      </c>
      <c r="E8" s="235" t="s">
        <v>201</v>
      </c>
    </row>
    <row r="9" spans="2:5" x14ac:dyDescent="0.35">
      <c r="B9" s="162" t="s">
        <v>176</v>
      </c>
      <c r="C9" s="166">
        <v>0.63</v>
      </c>
      <c r="D9" s="167">
        <v>4.5999999999999999E-2</v>
      </c>
      <c r="E9" s="235" t="s">
        <v>202</v>
      </c>
    </row>
    <row r="10" spans="2:5" x14ac:dyDescent="0.35">
      <c r="B10" s="162" t="s">
        <v>177</v>
      </c>
      <c r="C10" s="166">
        <v>-0.08</v>
      </c>
      <c r="D10" s="166">
        <v>0.42</v>
      </c>
      <c r="E10" s="235" t="s">
        <v>203</v>
      </c>
    </row>
    <row r="11" spans="2:5" x14ac:dyDescent="0.35">
      <c r="B11" s="162" t="s">
        <v>178</v>
      </c>
      <c r="C11" s="166">
        <v>-0.28999999999999998</v>
      </c>
      <c r="D11" s="166">
        <v>0.25</v>
      </c>
      <c r="E11" s="235" t="s">
        <v>204</v>
      </c>
    </row>
    <row r="12" spans="2:5" x14ac:dyDescent="0.35">
      <c r="B12" s="162" t="s">
        <v>179</v>
      </c>
      <c r="C12" s="166">
        <v>0.76</v>
      </c>
      <c r="D12" s="166">
        <v>0.01</v>
      </c>
      <c r="E12" s="235" t="s">
        <v>205</v>
      </c>
    </row>
    <row r="13" spans="2:5" x14ac:dyDescent="0.35">
      <c r="B13" s="162" t="s">
        <v>180</v>
      </c>
      <c r="C13" s="166">
        <v>0.52</v>
      </c>
      <c r="D13" s="166">
        <v>0.12</v>
      </c>
      <c r="E13" s="235" t="s">
        <v>206</v>
      </c>
    </row>
    <row r="14" spans="2:5" x14ac:dyDescent="0.35">
      <c r="B14" s="162" t="s">
        <v>181</v>
      </c>
      <c r="C14" s="166">
        <v>0.12</v>
      </c>
      <c r="D14" s="166">
        <v>0.4</v>
      </c>
      <c r="E14" s="235" t="s">
        <v>207</v>
      </c>
    </row>
    <row r="15" spans="2:5" ht="18.5" x14ac:dyDescent="0.45">
      <c r="B15" s="162" t="s">
        <v>182</v>
      </c>
      <c r="C15" s="166">
        <v>-0.52</v>
      </c>
      <c r="D15" s="166">
        <v>0.12</v>
      </c>
      <c r="E15" s="235" t="s">
        <v>208</v>
      </c>
    </row>
    <row r="16" spans="2:5" ht="18.5" x14ac:dyDescent="0.45">
      <c r="B16" s="162" t="s">
        <v>183</v>
      </c>
      <c r="C16" s="166">
        <v>-0.53</v>
      </c>
      <c r="D16" s="166">
        <v>0.11</v>
      </c>
      <c r="E16" s="235" t="s">
        <v>209</v>
      </c>
    </row>
    <row r="17" spans="2:5" x14ac:dyDescent="0.35">
      <c r="B17" s="162" t="s">
        <v>143</v>
      </c>
      <c r="C17" s="166">
        <v>-0.46</v>
      </c>
      <c r="D17" s="166">
        <v>0.12</v>
      </c>
      <c r="E17" s="235" t="s">
        <v>209</v>
      </c>
    </row>
    <row r="18" spans="2:5" x14ac:dyDescent="0.35">
      <c r="B18" s="162" t="s">
        <v>170</v>
      </c>
      <c r="C18" s="166">
        <v>-0.1</v>
      </c>
      <c r="D18" s="166">
        <v>0.4</v>
      </c>
      <c r="E18" s="235" t="s">
        <v>210</v>
      </c>
    </row>
    <row r="19" spans="2:5" ht="18.5" x14ac:dyDescent="0.45">
      <c r="B19" s="162" t="s">
        <v>184</v>
      </c>
      <c r="C19" s="166">
        <v>-0.19</v>
      </c>
      <c r="D19" s="166">
        <v>0.33</v>
      </c>
      <c r="E19" s="235" t="s">
        <v>211</v>
      </c>
    </row>
    <row r="20" spans="2:5" ht="18.5" x14ac:dyDescent="0.45">
      <c r="B20" s="162" t="s">
        <v>185</v>
      </c>
      <c r="C20" s="166">
        <v>0.25</v>
      </c>
      <c r="D20" s="166">
        <v>0.28000000000000003</v>
      </c>
      <c r="E20" s="235" t="s">
        <v>212</v>
      </c>
    </row>
    <row r="21" spans="2:5" ht="18.5" x14ac:dyDescent="0.45">
      <c r="B21" s="162" t="s">
        <v>189</v>
      </c>
      <c r="C21" s="166">
        <v>-0.5</v>
      </c>
      <c r="D21" s="166">
        <v>0.11</v>
      </c>
      <c r="E21" s="235" t="s">
        <v>213</v>
      </c>
    </row>
    <row r="22" spans="2:5" ht="18.5" x14ac:dyDescent="0.45">
      <c r="B22" s="162" t="s">
        <v>188</v>
      </c>
      <c r="C22" s="166">
        <v>-0.09</v>
      </c>
      <c r="D22" s="166">
        <v>0.42</v>
      </c>
      <c r="E22" s="235" t="s">
        <v>203</v>
      </c>
    </row>
    <row r="23" spans="2:5" x14ac:dyDescent="0.35">
      <c r="B23" s="162" t="s">
        <v>171</v>
      </c>
      <c r="C23" s="166">
        <v>-0.33</v>
      </c>
      <c r="D23" s="166">
        <v>0.21</v>
      </c>
      <c r="E23" s="235" t="s">
        <v>214</v>
      </c>
    </row>
    <row r="24" spans="2:5" x14ac:dyDescent="0.35">
      <c r="B24" s="162" t="s">
        <v>69</v>
      </c>
      <c r="C24" s="166">
        <v>0.18</v>
      </c>
      <c r="D24" s="166">
        <v>0.33</v>
      </c>
      <c r="E24" s="235" t="s">
        <v>215</v>
      </c>
    </row>
    <row r="25" spans="2:5" x14ac:dyDescent="0.35">
      <c r="B25" s="162" t="s">
        <v>186</v>
      </c>
      <c r="C25" s="166">
        <v>0.23</v>
      </c>
      <c r="D25" s="166">
        <v>0.28999999999999998</v>
      </c>
      <c r="E25" s="235" t="s">
        <v>216</v>
      </c>
    </row>
    <row r="26" spans="2:5" x14ac:dyDescent="0.35">
      <c r="B26" s="162" t="s">
        <v>187</v>
      </c>
      <c r="C26" s="166">
        <v>0.25</v>
      </c>
      <c r="D26" s="166">
        <v>0.3</v>
      </c>
      <c r="E26" s="235" t="s">
        <v>217</v>
      </c>
    </row>
    <row r="27" spans="2:5" x14ac:dyDescent="0.35">
      <c r="B27" s="162" t="s">
        <v>144</v>
      </c>
      <c r="C27" s="166">
        <v>0.25</v>
      </c>
      <c r="D27" s="166">
        <v>0.28000000000000003</v>
      </c>
      <c r="E27" s="235" t="s">
        <v>212</v>
      </c>
    </row>
    <row r="28" spans="2:5" x14ac:dyDescent="0.35">
      <c r="B28" s="162" t="s">
        <v>145</v>
      </c>
      <c r="C28" s="166">
        <v>-0.42</v>
      </c>
      <c r="D28" s="166">
        <v>0.15</v>
      </c>
      <c r="E28" s="235" t="s">
        <v>218</v>
      </c>
    </row>
    <row r="29" spans="2:5" x14ac:dyDescent="0.35">
      <c r="B29" s="162" t="s">
        <v>167</v>
      </c>
      <c r="C29" s="166">
        <v>0.28000000000000003</v>
      </c>
      <c r="D29" s="166">
        <v>0.25</v>
      </c>
      <c r="E29" s="235" t="s">
        <v>219</v>
      </c>
    </row>
  </sheetData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9"/>
  <sheetViews>
    <sheetView topLeftCell="A4" zoomScale="141" zoomScaleNormal="141" workbookViewId="0">
      <selection activeCell="E30" sqref="E30"/>
    </sheetView>
  </sheetViews>
  <sheetFormatPr defaultColWidth="11.6328125" defaultRowHeight="15.5" x14ac:dyDescent="0.35"/>
  <cols>
    <col min="1" max="1" width="3.453125" style="162" customWidth="1"/>
    <col min="2" max="2" width="34" style="162" customWidth="1"/>
    <col min="3" max="4" width="11.6328125" style="162"/>
    <col min="5" max="5" width="16.1796875" style="162" customWidth="1"/>
    <col min="6" max="16384" width="11.6328125" style="162"/>
  </cols>
  <sheetData>
    <row r="2" spans="2:7" ht="17.5" x14ac:dyDescent="0.35">
      <c r="B2" s="164" t="s">
        <v>196</v>
      </c>
    </row>
    <row r="4" spans="2:7" ht="16" thickBot="1" x14ac:dyDescent="0.4">
      <c r="B4" s="161" t="s">
        <v>141</v>
      </c>
      <c r="C4" s="165" t="s">
        <v>142</v>
      </c>
      <c r="D4" s="165" t="s">
        <v>81</v>
      </c>
      <c r="E4" s="165" t="s">
        <v>197</v>
      </c>
    </row>
    <row r="5" spans="2:7" ht="16" thickTop="1" x14ac:dyDescent="0.35">
      <c r="B5" s="162" t="s">
        <v>190</v>
      </c>
      <c r="C5" s="166">
        <v>-0.69</v>
      </c>
      <c r="D5" s="166">
        <v>0.03</v>
      </c>
      <c r="E5" s="235" t="s">
        <v>220</v>
      </c>
    </row>
    <row r="6" spans="2:7" x14ac:dyDescent="0.35">
      <c r="B6" s="162" t="s">
        <v>169</v>
      </c>
      <c r="C6" s="166">
        <v>-0.21</v>
      </c>
      <c r="D6" s="166">
        <v>0.31</v>
      </c>
      <c r="E6" s="235" t="s">
        <v>225</v>
      </c>
    </row>
    <row r="7" spans="2:7" ht="17.5" x14ac:dyDescent="0.35">
      <c r="B7" s="162" t="s">
        <v>174</v>
      </c>
      <c r="C7" s="166">
        <v>0.74</v>
      </c>
      <c r="D7" s="166">
        <v>0.02</v>
      </c>
      <c r="E7" s="235" t="s">
        <v>226</v>
      </c>
    </row>
    <row r="8" spans="2:7" ht="17.5" x14ac:dyDescent="0.35">
      <c r="B8" s="162" t="s">
        <v>191</v>
      </c>
      <c r="C8" s="166">
        <v>0.12</v>
      </c>
      <c r="D8" s="166">
        <v>0.47</v>
      </c>
      <c r="E8" s="235" t="s">
        <v>201</v>
      </c>
    </row>
    <row r="9" spans="2:7" x14ac:dyDescent="0.35">
      <c r="B9" s="162" t="s">
        <v>176</v>
      </c>
      <c r="C9" s="166">
        <v>-0.22</v>
      </c>
      <c r="D9" s="166">
        <v>0.3</v>
      </c>
      <c r="E9" s="235" t="s">
        <v>227</v>
      </c>
    </row>
    <row r="10" spans="2:7" x14ac:dyDescent="0.35">
      <c r="B10" s="162" t="s">
        <v>177</v>
      </c>
      <c r="C10" s="166">
        <v>-0.44</v>
      </c>
      <c r="D10" s="166">
        <v>0.14000000000000001</v>
      </c>
      <c r="E10" s="235" t="s">
        <v>228</v>
      </c>
    </row>
    <row r="11" spans="2:7" x14ac:dyDescent="0.35">
      <c r="B11" s="162" t="s">
        <v>178</v>
      </c>
      <c r="C11" s="166">
        <v>-0.67</v>
      </c>
      <c r="D11" s="166">
        <v>0.03</v>
      </c>
      <c r="E11" s="235" t="s">
        <v>229</v>
      </c>
      <c r="F11" s="163"/>
      <c r="G11" s="163"/>
    </row>
    <row r="12" spans="2:7" x14ac:dyDescent="0.35">
      <c r="B12" s="162" t="s">
        <v>179</v>
      </c>
      <c r="C12" s="166">
        <v>0.88</v>
      </c>
      <c r="D12" s="167">
        <v>2E-3</v>
      </c>
      <c r="E12" s="235" t="s">
        <v>221</v>
      </c>
    </row>
    <row r="13" spans="2:7" x14ac:dyDescent="0.35">
      <c r="B13" s="162" t="s">
        <v>180</v>
      </c>
      <c r="C13" s="166">
        <v>0.94</v>
      </c>
      <c r="D13" s="167" t="s">
        <v>146</v>
      </c>
      <c r="E13" s="235" t="s">
        <v>222</v>
      </c>
    </row>
    <row r="14" spans="2:7" x14ac:dyDescent="0.35">
      <c r="B14" s="162" t="s">
        <v>181</v>
      </c>
      <c r="C14" s="166">
        <v>0.24</v>
      </c>
      <c r="D14" s="166">
        <v>0.3</v>
      </c>
      <c r="E14" s="235" t="s">
        <v>217</v>
      </c>
    </row>
    <row r="15" spans="2:7" ht="18.5" x14ac:dyDescent="0.45">
      <c r="B15" s="162" t="s">
        <v>192</v>
      </c>
      <c r="C15" s="166">
        <v>0.87</v>
      </c>
      <c r="D15" s="167">
        <v>6.0000000000000001E-3</v>
      </c>
      <c r="E15" s="235" t="s">
        <v>223</v>
      </c>
    </row>
    <row r="16" spans="2:7" ht="18.5" x14ac:dyDescent="0.45">
      <c r="B16" s="162" t="s">
        <v>183</v>
      </c>
      <c r="C16" s="166">
        <v>0.87</v>
      </c>
      <c r="D16" s="167">
        <v>6.0000000000000001E-3</v>
      </c>
      <c r="E16" s="235" t="s">
        <v>230</v>
      </c>
    </row>
    <row r="17" spans="2:5" x14ac:dyDescent="0.35">
      <c r="B17" s="162" t="s">
        <v>143</v>
      </c>
      <c r="C17" s="166">
        <v>0.28999999999999998</v>
      </c>
      <c r="D17" s="166">
        <v>0.24</v>
      </c>
      <c r="E17" s="235" t="s">
        <v>224</v>
      </c>
    </row>
    <row r="18" spans="2:5" x14ac:dyDescent="0.35">
      <c r="B18" s="162" t="s">
        <v>170</v>
      </c>
      <c r="C18" s="166">
        <v>0.32</v>
      </c>
      <c r="D18" s="166">
        <v>0.22</v>
      </c>
      <c r="E18" s="235" t="s">
        <v>231</v>
      </c>
    </row>
    <row r="19" spans="2:5" ht="18.5" x14ac:dyDescent="0.45">
      <c r="B19" s="162" t="s">
        <v>184</v>
      </c>
      <c r="C19" s="166">
        <v>0.59</v>
      </c>
      <c r="D19" s="166">
        <v>0.06</v>
      </c>
      <c r="E19" s="235" t="s">
        <v>232</v>
      </c>
    </row>
    <row r="20" spans="2:5" ht="18.5" x14ac:dyDescent="0.45">
      <c r="B20" s="162" t="s">
        <v>193</v>
      </c>
      <c r="C20" s="166">
        <v>0.94</v>
      </c>
      <c r="D20" s="166" t="s">
        <v>146</v>
      </c>
      <c r="E20" s="235" t="s">
        <v>233</v>
      </c>
    </row>
    <row r="21" spans="2:5" ht="18.5" x14ac:dyDescent="0.45">
      <c r="B21" s="162" t="s">
        <v>189</v>
      </c>
      <c r="C21" s="166">
        <v>0.34</v>
      </c>
      <c r="D21" s="166">
        <v>0.21</v>
      </c>
      <c r="E21" s="235" t="s">
        <v>234</v>
      </c>
    </row>
    <row r="22" spans="2:5" x14ac:dyDescent="0.35">
      <c r="B22" s="162" t="s">
        <v>194</v>
      </c>
      <c r="C22" s="166">
        <v>0.09</v>
      </c>
      <c r="D22" s="166">
        <v>0.59</v>
      </c>
      <c r="E22" s="235" t="s">
        <v>235</v>
      </c>
    </row>
    <row r="23" spans="2:5" x14ac:dyDescent="0.35">
      <c r="B23" s="162" t="s">
        <v>171</v>
      </c>
      <c r="C23" s="166">
        <v>-0.85</v>
      </c>
      <c r="D23" s="167">
        <v>4.0000000000000001E-3</v>
      </c>
      <c r="E23" s="235" t="s">
        <v>236</v>
      </c>
    </row>
    <row r="24" spans="2:5" x14ac:dyDescent="0.35">
      <c r="B24" s="162" t="s">
        <v>69</v>
      </c>
      <c r="C24" s="166">
        <v>-0.44</v>
      </c>
      <c r="D24" s="166">
        <v>0.14000000000000001</v>
      </c>
      <c r="E24" s="235" t="s">
        <v>237</v>
      </c>
    </row>
    <row r="25" spans="2:5" x14ac:dyDescent="0.35">
      <c r="B25" s="162" t="s">
        <v>186</v>
      </c>
      <c r="C25" s="166">
        <v>-0.33</v>
      </c>
      <c r="D25" s="166">
        <v>0.21</v>
      </c>
      <c r="E25" s="235" t="s">
        <v>238</v>
      </c>
    </row>
    <row r="26" spans="2:5" x14ac:dyDescent="0.35">
      <c r="B26" s="162" t="s">
        <v>187</v>
      </c>
      <c r="C26" s="166">
        <v>-0.31</v>
      </c>
      <c r="D26" s="167">
        <v>0.25</v>
      </c>
      <c r="E26" s="235" t="s">
        <v>227</v>
      </c>
    </row>
    <row r="27" spans="2:5" x14ac:dyDescent="0.35">
      <c r="B27" s="162" t="s">
        <v>172</v>
      </c>
      <c r="C27" s="166">
        <v>0.95</v>
      </c>
      <c r="D27" s="166" t="s">
        <v>146</v>
      </c>
      <c r="E27" s="235" t="s">
        <v>239</v>
      </c>
    </row>
    <row r="28" spans="2:5" x14ac:dyDescent="0.35">
      <c r="B28" s="162" t="s">
        <v>168</v>
      </c>
      <c r="C28" s="166">
        <v>0.35</v>
      </c>
      <c r="D28" s="166">
        <v>0.2</v>
      </c>
      <c r="E28" s="235" t="s">
        <v>240</v>
      </c>
    </row>
    <row r="29" spans="2:5" x14ac:dyDescent="0.35">
      <c r="B29" s="162" t="s">
        <v>167</v>
      </c>
      <c r="C29" s="166">
        <v>0.15</v>
      </c>
      <c r="D29" s="166">
        <v>0.36</v>
      </c>
      <c r="E29" s="235" t="s">
        <v>241</v>
      </c>
    </row>
  </sheetData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S3a</vt:lpstr>
      <vt:lpstr>Table S3b</vt:lpstr>
    </vt:vector>
  </TitlesOfParts>
  <Company>PNNL IM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Andy</cp:lastModifiedBy>
  <cp:lastPrinted>2018-06-06T17:52:59Z</cp:lastPrinted>
  <dcterms:created xsi:type="dcterms:W3CDTF">2018-02-22T21:43:57Z</dcterms:created>
  <dcterms:modified xsi:type="dcterms:W3CDTF">2018-08-03T22:41:22Z</dcterms:modified>
</cp:coreProperties>
</file>