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CIAS\Traian\Cercetare_Altele\Doctorat\Articole Tr\Art 1_Alta revista\Transmis RG 30-08-2023\Annexes on ESM\"/>
    </mc:Choice>
  </mc:AlternateContent>
  <xr:revisionPtr revIDLastSave="0" documentId="8_{C1B7B855-A606-4876-840E-7FC7462AAA42}" xr6:coauthVersionLast="36" xr6:coauthVersionMax="36" xr10:uidLastSave="{00000000-0000-0000-0000-000000000000}"/>
  <workbookProtection workbookAlgorithmName="SHA-512" workbookHashValue="bfgOY9COC815C7OLdcKY3NCn9w0UE0CtuqFLcgkxtZoLx+p2B2k5KbwcVAim9nKmKb2URuS24TmT2twDoDHMNA==" workbookSaltValue="7vJMZSvjprOnPicoe7UhAQ==" workbookSpinCount="100000" lockStructure="1"/>
  <bookViews>
    <workbookView xWindow="480" yWindow="150" windowWidth="13335" windowHeight="12285" xr2:uid="{00000000-000D-0000-FFFF-FFFF00000000}"/>
  </bookViews>
  <sheets>
    <sheet name="DRI1" sheetId="1" r:id="rId1"/>
    <sheet name="DRI2" sheetId="5" r:id="rId2"/>
    <sheet name="DRI3" sheetId="6" r:id="rId3"/>
    <sheet name="DRI4" sheetId="7" r:id="rId4"/>
    <sheet name="DRI5" sheetId="8" r:id="rId5"/>
  </sheets>
  <definedNames>
    <definedName name="solver_adj" localSheetId="0" hidden="1">'DRI1'!$M$31:$N$31</definedName>
    <definedName name="solver_adj" localSheetId="1" hidden="1">'DRI2'!$M$50:$N$50</definedName>
    <definedName name="solver_adj" localSheetId="2" hidden="1">'DRI3'!$M$35:$N$35</definedName>
    <definedName name="solver_adj" localSheetId="3" hidden="1">'DRI4'!$M$44:$N$44</definedName>
    <definedName name="solver_adj" localSheetId="4" hidden="1">'DRI5'!$M$44:$N$44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itr" localSheetId="4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opt" localSheetId="0" hidden="1">'DRI1'!$N$29</definedName>
    <definedName name="solver_opt" localSheetId="1" hidden="1">'DRI2'!$N$48</definedName>
    <definedName name="solver_opt" localSheetId="2" hidden="1">'DRI3'!$N$33</definedName>
    <definedName name="solver_opt" localSheetId="3" hidden="1">'DRI4'!$N$42</definedName>
    <definedName name="solver_opt" localSheetId="4" hidden="1">'DRI5'!$N$42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im" localSheetId="4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ol" localSheetId="3" hidden="1">0.05</definedName>
    <definedName name="solver_tol" localSheetId="4" hidden="1">0.05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</definedNames>
  <calcPr calcId="191029"/>
</workbook>
</file>

<file path=xl/calcChain.xml><?xml version="1.0" encoding="utf-8"?>
<calcChain xmlns="http://schemas.openxmlformats.org/spreadsheetml/2006/main">
  <c r="P49" i="8" l="1"/>
  <c r="P51" i="8" s="1"/>
  <c r="P52" i="8" s="1"/>
  <c r="K41" i="8"/>
  <c r="I41" i="8"/>
  <c r="O41" i="8" s="1"/>
  <c r="P41" i="8" s="1"/>
  <c r="K40" i="8"/>
  <c r="I40" i="8"/>
  <c r="O40" i="8" s="1"/>
  <c r="P40" i="8" s="1"/>
  <c r="K39" i="8"/>
  <c r="I39" i="8"/>
  <c r="O39" i="8" s="1"/>
  <c r="P39" i="8" s="1"/>
  <c r="K38" i="8"/>
  <c r="I38" i="8"/>
  <c r="O38" i="8" s="1"/>
  <c r="P38" i="8" s="1"/>
  <c r="K37" i="8"/>
  <c r="I37" i="8"/>
  <c r="M37" i="8" s="1"/>
  <c r="K36" i="8"/>
  <c r="I36" i="8"/>
  <c r="M36" i="8" s="1"/>
  <c r="K35" i="8"/>
  <c r="I35" i="8"/>
  <c r="M35" i="8" s="1"/>
  <c r="K34" i="8"/>
  <c r="I34" i="8"/>
  <c r="M34" i="8" s="1"/>
  <c r="K33" i="8"/>
  <c r="I33" i="8"/>
  <c r="O33" i="8" s="1"/>
  <c r="P33" i="8" s="1"/>
  <c r="K32" i="8"/>
  <c r="I32" i="8"/>
  <c r="O32" i="8" s="1"/>
  <c r="P32" i="8" s="1"/>
  <c r="K31" i="8"/>
  <c r="I31" i="8"/>
  <c r="O31" i="8" s="1"/>
  <c r="P31" i="8" s="1"/>
  <c r="K30" i="8"/>
  <c r="I30" i="8"/>
  <c r="O30" i="8" s="1"/>
  <c r="P30" i="8" s="1"/>
  <c r="K29" i="8"/>
  <c r="I29" i="8"/>
  <c r="O29" i="8" s="1"/>
  <c r="P29" i="8" s="1"/>
  <c r="K28" i="8"/>
  <c r="I28" i="8"/>
  <c r="O28" i="8" s="1"/>
  <c r="P28" i="8" s="1"/>
  <c r="K27" i="8"/>
  <c r="I27" i="8"/>
  <c r="O27" i="8" s="1"/>
  <c r="P27" i="8" s="1"/>
  <c r="K26" i="8"/>
  <c r="I26" i="8"/>
  <c r="O26" i="8" s="1"/>
  <c r="P26" i="8" s="1"/>
  <c r="K25" i="8"/>
  <c r="I25" i="8"/>
  <c r="O25" i="8" s="1"/>
  <c r="P25" i="8" s="1"/>
  <c r="K24" i="8"/>
  <c r="I24" i="8"/>
  <c r="O24" i="8" s="1"/>
  <c r="P24" i="8" s="1"/>
  <c r="K23" i="8"/>
  <c r="I23" i="8"/>
  <c r="O23" i="8" s="1"/>
  <c r="P23" i="8" s="1"/>
  <c r="K22" i="8"/>
  <c r="I22" i="8"/>
  <c r="O22" i="8" s="1"/>
  <c r="P22" i="8" s="1"/>
  <c r="K21" i="8"/>
  <c r="I21" i="8"/>
  <c r="O21" i="8" s="1"/>
  <c r="P21" i="8" s="1"/>
  <c r="K20" i="8"/>
  <c r="I20" i="8"/>
  <c r="O20" i="8" s="1"/>
  <c r="P20" i="8" s="1"/>
  <c r="K19" i="8"/>
  <c r="I19" i="8"/>
  <c r="O19" i="8" s="1"/>
  <c r="P19" i="8" s="1"/>
  <c r="K18" i="8"/>
  <c r="I18" i="8"/>
  <c r="O18" i="8" s="1"/>
  <c r="P18" i="8" s="1"/>
  <c r="K17" i="8"/>
  <c r="I17" i="8"/>
  <c r="O17" i="8" s="1"/>
  <c r="P17" i="8" s="1"/>
  <c r="K16" i="8"/>
  <c r="I16" i="8"/>
  <c r="O16" i="8" s="1"/>
  <c r="P16" i="8" s="1"/>
  <c r="K15" i="8"/>
  <c r="I15" i="8"/>
  <c r="O15" i="8" s="1"/>
  <c r="P15" i="8" s="1"/>
  <c r="K14" i="8"/>
  <c r="I14" i="8"/>
  <c r="O14" i="8" s="1"/>
  <c r="P14" i="8" s="1"/>
  <c r="K13" i="8"/>
  <c r="I13" i="8"/>
  <c r="O13" i="8" s="1"/>
  <c r="P13" i="8" s="1"/>
  <c r="K12" i="8"/>
  <c r="I12" i="8"/>
  <c r="O12" i="8" s="1"/>
  <c r="P12" i="8" s="1"/>
  <c r="K11" i="8"/>
  <c r="L11" i="8" s="1"/>
  <c r="I11" i="8"/>
  <c r="O11" i="8" s="1"/>
  <c r="P11" i="8" s="1"/>
  <c r="C4" i="8"/>
  <c r="K33" i="7"/>
  <c r="K34" i="7"/>
  <c r="K35" i="7"/>
  <c r="K36" i="7"/>
  <c r="K37" i="7"/>
  <c r="K38" i="7"/>
  <c r="K39" i="7"/>
  <c r="K40" i="7"/>
  <c r="K41" i="7"/>
  <c r="I41" i="7"/>
  <c r="M41" i="7" s="1"/>
  <c r="I40" i="7"/>
  <c r="M40" i="7" s="1"/>
  <c r="I39" i="7"/>
  <c r="M39" i="7" s="1"/>
  <c r="O39" i="7"/>
  <c r="P39" i="7" s="1"/>
  <c r="I38" i="7"/>
  <c r="O38" i="7" s="1"/>
  <c r="P38" i="7" s="1"/>
  <c r="I37" i="7"/>
  <c r="M37" i="7" s="1"/>
  <c r="I36" i="7"/>
  <c r="O36" i="7" s="1"/>
  <c r="P36" i="7" s="1"/>
  <c r="I35" i="7"/>
  <c r="M35" i="7" s="1"/>
  <c r="I34" i="7"/>
  <c r="M34" i="7" s="1"/>
  <c r="I33" i="7"/>
  <c r="O33" i="7" s="1"/>
  <c r="P33" i="7" s="1"/>
  <c r="P47" i="7"/>
  <c r="P49" i="7" s="1"/>
  <c r="P50" i="7" s="1"/>
  <c r="K32" i="7"/>
  <c r="I32" i="7"/>
  <c r="O32" i="7" s="1"/>
  <c r="P32" i="7" s="1"/>
  <c r="K31" i="7"/>
  <c r="I31" i="7"/>
  <c r="K30" i="7"/>
  <c r="I30" i="7"/>
  <c r="K29" i="7"/>
  <c r="I29" i="7"/>
  <c r="K28" i="7"/>
  <c r="I28" i="7"/>
  <c r="K27" i="7"/>
  <c r="I27" i="7"/>
  <c r="O27" i="7" s="1"/>
  <c r="P27" i="7" s="1"/>
  <c r="K26" i="7"/>
  <c r="I26" i="7"/>
  <c r="O26" i="7" s="1"/>
  <c r="P26" i="7" s="1"/>
  <c r="K25" i="7"/>
  <c r="I25" i="7"/>
  <c r="O25" i="7" s="1"/>
  <c r="P25" i="7" s="1"/>
  <c r="K24" i="7"/>
  <c r="I24" i="7"/>
  <c r="O24" i="7" s="1"/>
  <c r="P24" i="7" s="1"/>
  <c r="K23" i="7"/>
  <c r="I23" i="7"/>
  <c r="O23" i="7" s="1"/>
  <c r="P23" i="7" s="1"/>
  <c r="K22" i="7"/>
  <c r="I22" i="7"/>
  <c r="O22" i="7" s="1"/>
  <c r="P22" i="7" s="1"/>
  <c r="K21" i="7"/>
  <c r="I21" i="7"/>
  <c r="O21" i="7" s="1"/>
  <c r="P21" i="7" s="1"/>
  <c r="K20" i="7"/>
  <c r="I20" i="7"/>
  <c r="O20" i="7" s="1"/>
  <c r="P20" i="7" s="1"/>
  <c r="K19" i="7"/>
  <c r="I19" i="7"/>
  <c r="O19" i="7" s="1"/>
  <c r="P19" i="7" s="1"/>
  <c r="K18" i="7"/>
  <c r="I18" i="7"/>
  <c r="O18" i="7" s="1"/>
  <c r="P18" i="7" s="1"/>
  <c r="K17" i="7"/>
  <c r="I17" i="7"/>
  <c r="O17" i="7" s="1"/>
  <c r="P17" i="7" s="1"/>
  <c r="K16" i="7"/>
  <c r="I16" i="7"/>
  <c r="O16" i="7" s="1"/>
  <c r="P16" i="7" s="1"/>
  <c r="K15" i="7"/>
  <c r="I15" i="7"/>
  <c r="O15" i="7" s="1"/>
  <c r="P15" i="7" s="1"/>
  <c r="K14" i="7"/>
  <c r="I14" i="7"/>
  <c r="O14" i="7" s="1"/>
  <c r="P14" i="7" s="1"/>
  <c r="K13" i="7"/>
  <c r="I13" i="7"/>
  <c r="O13" i="7" s="1"/>
  <c r="P13" i="7" s="1"/>
  <c r="K12" i="7"/>
  <c r="I12" i="7"/>
  <c r="O12" i="7" s="1"/>
  <c r="P12" i="7" s="1"/>
  <c r="K11" i="7"/>
  <c r="L11" i="7" s="1"/>
  <c r="I11" i="7"/>
  <c r="O11" i="7" s="1"/>
  <c r="P11" i="7" s="1"/>
  <c r="C4" i="7"/>
  <c r="P39" i="6"/>
  <c r="P40" i="6" s="1"/>
  <c r="K32" i="6"/>
  <c r="I32" i="6"/>
  <c r="O32" i="6" s="1"/>
  <c r="P32" i="6" s="1"/>
  <c r="K31" i="6"/>
  <c r="I31" i="6"/>
  <c r="O31" i="6" s="1"/>
  <c r="P31" i="6" s="1"/>
  <c r="K30" i="6"/>
  <c r="I30" i="6"/>
  <c r="O30" i="6" s="1"/>
  <c r="P30" i="6" s="1"/>
  <c r="K29" i="6"/>
  <c r="I29" i="6"/>
  <c r="O29" i="6" s="1"/>
  <c r="P29" i="6" s="1"/>
  <c r="K28" i="6"/>
  <c r="I28" i="6"/>
  <c r="O28" i="6" s="1"/>
  <c r="P28" i="6" s="1"/>
  <c r="K27" i="6"/>
  <c r="I27" i="6"/>
  <c r="O27" i="6" s="1"/>
  <c r="P27" i="6" s="1"/>
  <c r="K26" i="6"/>
  <c r="I26" i="6"/>
  <c r="O26" i="6" s="1"/>
  <c r="P26" i="6" s="1"/>
  <c r="K25" i="6"/>
  <c r="I25" i="6"/>
  <c r="O25" i="6" s="1"/>
  <c r="P25" i="6" s="1"/>
  <c r="K24" i="6"/>
  <c r="I24" i="6"/>
  <c r="O24" i="6" s="1"/>
  <c r="P24" i="6" s="1"/>
  <c r="K23" i="6"/>
  <c r="I23" i="6"/>
  <c r="O23" i="6" s="1"/>
  <c r="P23" i="6" s="1"/>
  <c r="K22" i="6"/>
  <c r="I22" i="6"/>
  <c r="O22" i="6" s="1"/>
  <c r="P22" i="6" s="1"/>
  <c r="K21" i="6"/>
  <c r="I21" i="6"/>
  <c r="O21" i="6" s="1"/>
  <c r="P21" i="6" s="1"/>
  <c r="K20" i="6"/>
  <c r="I20" i="6"/>
  <c r="O20" i="6" s="1"/>
  <c r="P20" i="6" s="1"/>
  <c r="K19" i="6"/>
  <c r="I19" i="6"/>
  <c r="O19" i="6" s="1"/>
  <c r="P19" i="6" s="1"/>
  <c r="O18" i="6"/>
  <c r="P18" i="6" s="1"/>
  <c r="K18" i="6"/>
  <c r="I18" i="6"/>
  <c r="K17" i="6"/>
  <c r="I17" i="6"/>
  <c r="O17" i="6" s="1"/>
  <c r="P17" i="6" s="1"/>
  <c r="K16" i="6"/>
  <c r="I16" i="6"/>
  <c r="O16" i="6" s="1"/>
  <c r="P16" i="6" s="1"/>
  <c r="K15" i="6"/>
  <c r="I15" i="6"/>
  <c r="O15" i="6" s="1"/>
  <c r="P15" i="6" s="1"/>
  <c r="K14" i="6"/>
  <c r="I14" i="6"/>
  <c r="O14" i="6" s="1"/>
  <c r="P14" i="6" s="1"/>
  <c r="K13" i="6"/>
  <c r="I13" i="6"/>
  <c r="O13" i="6" s="1"/>
  <c r="P13" i="6" s="1"/>
  <c r="K12" i="6"/>
  <c r="I12" i="6"/>
  <c r="O12" i="6" s="1"/>
  <c r="P12" i="6" s="1"/>
  <c r="K11" i="6"/>
  <c r="L11" i="6" s="1"/>
  <c r="I11" i="6"/>
  <c r="O11" i="6" s="1"/>
  <c r="P11" i="6" s="1"/>
  <c r="C4" i="6"/>
  <c r="K37" i="5"/>
  <c r="K38" i="5"/>
  <c r="K39" i="5"/>
  <c r="K40" i="5"/>
  <c r="K41" i="5"/>
  <c r="K42" i="5"/>
  <c r="K43" i="5"/>
  <c r="K44" i="5"/>
  <c r="K45" i="5"/>
  <c r="K46" i="5"/>
  <c r="K47" i="5"/>
  <c r="I47" i="5"/>
  <c r="O47" i="5" s="1"/>
  <c r="P47" i="5" s="1"/>
  <c r="I46" i="5"/>
  <c r="M46" i="5" s="1"/>
  <c r="I45" i="5"/>
  <c r="M45" i="5" s="1"/>
  <c r="I44" i="5"/>
  <c r="I43" i="5"/>
  <c r="O43" i="5" s="1"/>
  <c r="P43" i="5" s="1"/>
  <c r="I42" i="5"/>
  <c r="M42" i="5" s="1"/>
  <c r="I41" i="5"/>
  <c r="M41" i="5" s="1"/>
  <c r="I40" i="5"/>
  <c r="M40" i="5" s="1"/>
  <c r="I39" i="5"/>
  <c r="M39" i="5" s="1"/>
  <c r="I38" i="5"/>
  <c r="M38" i="5" s="1"/>
  <c r="I37" i="5"/>
  <c r="O37" i="5" s="1"/>
  <c r="P37" i="5" s="1"/>
  <c r="K36" i="5"/>
  <c r="I36" i="5"/>
  <c r="O36" i="5" s="1"/>
  <c r="P36" i="5" s="1"/>
  <c r="K35" i="5"/>
  <c r="I35" i="5"/>
  <c r="O35" i="5" s="1"/>
  <c r="P35" i="5" s="1"/>
  <c r="K34" i="5"/>
  <c r="I34" i="5"/>
  <c r="K33" i="5"/>
  <c r="I33" i="5"/>
  <c r="O33" i="5" s="1"/>
  <c r="P33" i="5" s="1"/>
  <c r="K32" i="5"/>
  <c r="I32" i="5"/>
  <c r="K31" i="5"/>
  <c r="I31" i="5"/>
  <c r="O31" i="5" s="1"/>
  <c r="P31" i="5" s="1"/>
  <c r="K30" i="5"/>
  <c r="I30" i="5"/>
  <c r="O30" i="5" s="1"/>
  <c r="P30" i="5" s="1"/>
  <c r="K29" i="5"/>
  <c r="I29" i="5"/>
  <c r="O29" i="5" s="1"/>
  <c r="P29" i="5" s="1"/>
  <c r="P53" i="5"/>
  <c r="P54" i="5" s="1"/>
  <c r="K28" i="5"/>
  <c r="I28" i="5"/>
  <c r="K27" i="5"/>
  <c r="I27" i="5"/>
  <c r="K26" i="5"/>
  <c r="I26" i="5"/>
  <c r="K25" i="5"/>
  <c r="I25" i="5"/>
  <c r="O25" i="5" s="1"/>
  <c r="P25" i="5" s="1"/>
  <c r="K24" i="5"/>
  <c r="I24" i="5"/>
  <c r="O24" i="5" s="1"/>
  <c r="P24" i="5" s="1"/>
  <c r="K23" i="5"/>
  <c r="I23" i="5"/>
  <c r="K22" i="5"/>
  <c r="I22" i="5"/>
  <c r="K21" i="5"/>
  <c r="I21" i="5"/>
  <c r="K20" i="5"/>
  <c r="I20" i="5"/>
  <c r="K19" i="5"/>
  <c r="I19" i="5"/>
  <c r="O19" i="5" s="1"/>
  <c r="P19" i="5" s="1"/>
  <c r="K18" i="5"/>
  <c r="I18" i="5"/>
  <c r="O18" i="5" s="1"/>
  <c r="P18" i="5" s="1"/>
  <c r="K17" i="5"/>
  <c r="I17" i="5"/>
  <c r="O17" i="5" s="1"/>
  <c r="P17" i="5" s="1"/>
  <c r="K16" i="5"/>
  <c r="I16" i="5"/>
  <c r="O16" i="5" s="1"/>
  <c r="P16" i="5" s="1"/>
  <c r="K15" i="5"/>
  <c r="I15" i="5"/>
  <c r="O15" i="5" s="1"/>
  <c r="P15" i="5" s="1"/>
  <c r="K14" i="5"/>
  <c r="I14" i="5"/>
  <c r="O14" i="5" s="1"/>
  <c r="P14" i="5" s="1"/>
  <c r="K13" i="5"/>
  <c r="I13" i="5"/>
  <c r="O13" i="5" s="1"/>
  <c r="P13" i="5" s="1"/>
  <c r="K12" i="5"/>
  <c r="I12" i="5"/>
  <c r="O12" i="5" s="1"/>
  <c r="P12" i="5" s="1"/>
  <c r="K11" i="5"/>
  <c r="I11" i="5"/>
  <c r="O11" i="5" s="1"/>
  <c r="P11" i="5" s="1"/>
  <c r="C4" i="5"/>
  <c r="I11" i="1"/>
  <c r="O11" i="1" s="1"/>
  <c r="P11" i="1" s="1"/>
  <c r="I12" i="1"/>
  <c r="O12" i="1" s="1"/>
  <c r="P12" i="1" s="1"/>
  <c r="I13" i="1"/>
  <c r="O13" i="1" s="1"/>
  <c r="P13" i="1" s="1"/>
  <c r="I14" i="1"/>
  <c r="O14" i="1" s="1"/>
  <c r="I15" i="1"/>
  <c r="O15" i="1" s="1"/>
  <c r="P15" i="1" s="1"/>
  <c r="I16" i="1"/>
  <c r="O16" i="1" s="1"/>
  <c r="P16" i="1" s="1"/>
  <c r="I17" i="1"/>
  <c r="O17" i="1" s="1"/>
  <c r="P17" i="1" s="1"/>
  <c r="I18" i="1"/>
  <c r="O18" i="1" s="1"/>
  <c r="P18" i="1" s="1"/>
  <c r="I19" i="1"/>
  <c r="O19" i="1" s="1"/>
  <c r="P19" i="1" s="1"/>
  <c r="I20" i="1"/>
  <c r="O20" i="1" s="1"/>
  <c r="P20" i="1" s="1"/>
  <c r="I21" i="1"/>
  <c r="O21" i="1" s="1"/>
  <c r="P21" i="1" s="1"/>
  <c r="I22" i="1"/>
  <c r="O22" i="1" s="1"/>
  <c r="P22" i="1" s="1"/>
  <c r="I23" i="1"/>
  <c r="O23" i="1" s="1"/>
  <c r="P23" i="1" s="1"/>
  <c r="I24" i="1"/>
  <c r="O24" i="1" s="1"/>
  <c r="P24" i="1" s="1"/>
  <c r="I25" i="1"/>
  <c r="O25" i="1" s="1"/>
  <c r="P25" i="1" s="1"/>
  <c r="P34" i="1"/>
  <c r="P35" i="1" s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11" i="1"/>
  <c r="I27" i="1"/>
  <c r="I28" i="1"/>
  <c r="O28" i="1" s="1"/>
  <c r="P28" i="1" s="1"/>
  <c r="I26" i="1"/>
  <c r="O26" i="1" s="1"/>
  <c r="P26" i="1" s="1"/>
  <c r="C4" i="1"/>
  <c r="O46" i="5" l="1"/>
  <c r="P46" i="5" s="1"/>
  <c r="L20" i="5"/>
  <c r="L12" i="8"/>
  <c r="O45" i="5"/>
  <c r="P45" i="5" s="1"/>
  <c r="M25" i="1"/>
  <c r="O44" i="5"/>
  <c r="P44" i="5" s="1"/>
  <c r="M44" i="5"/>
  <c r="M47" i="5"/>
  <c r="O37" i="7"/>
  <c r="P37" i="7" s="1"/>
  <c r="O41" i="7"/>
  <c r="P41" i="7" s="1"/>
  <c r="M32" i="8"/>
  <c r="L27" i="8"/>
  <c r="M30" i="8"/>
  <c r="L19" i="8"/>
  <c r="M31" i="8"/>
  <c r="L24" i="8"/>
  <c r="L39" i="8"/>
  <c r="M21" i="1"/>
  <c r="L45" i="5"/>
  <c r="N45" i="5" s="1"/>
  <c r="L37" i="5"/>
  <c r="L29" i="5"/>
  <c r="L21" i="5"/>
  <c r="L13" i="5"/>
  <c r="L46" i="5"/>
  <c r="N46" i="5" s="1"/>
  <c r="L38" i="5"/>
  <c r="N38" i="5" s="1"/>
  <c r="L30" i="5"/>
  <c r="L22" i="5"/>
  <c r="L14" i="5"/>
  <c r="L47" i="5"/>
  <c r="N47" i="5" s="1"/>
  <c r="L39" i="5"/>
  <c r="N39" i="5" s="1"/>
  <c r="L31" i="5"/>
  <c r="L23" i="5"/>
  <c r="L15" i="5"/>
  <c r="L12" i="5"/>
  <c r="L40" i="5"/>
  <c r="N40" i="5" s="1"/>
  <c r="L32" i="5"/>
  <c r="L24" i="5"/>
  <c r="L16" i="5"/>
  <c r="N41" i="5"/>
  <c r="L41" i="5"/>
  <c r="L33" i="5"/>
  <c r="L25" i="5"/>
  <c r="L17" i="5"/>
  <c r="L42" i="5"/>
  <c r="N42" i="5" s="1"/>
  <c r="L34" i="5"/>
  <c r="L26" i="5"/>
  <c r="L18" i="5"/>
  <c r="L43" i="5"/>
  <c r="L35" i="5"/>
  <c r="L27" i="5"/>
  <c r="L19" i="5"/>
  <c r="L44" i="5"/>
  <c r="N44" i="5" s="1"/>
  <c r="L36" i="5"/>
  <c r="L28" i="5"/>
  <c r="M31" i="6"/>
  <c r="O35" i="7"/>
  <c r="P35" i="7" s="1"/>
  <c r="O40" i="7"/>
  <c r="P40" i="7" s="1"/>
  <c r="L40" i="7"/>
  <c r="N40" i="7" s="1"/>
  <c r="L41" i="7"/>
  <c r="N41" i="7" s="1"/>
  <c r="L33" i="7"/>
  <c r="L34" i="7"/>
  <c r="N34" i="7" s="1"/>
  <c r="L35" i="7"/>
  <c r="N35" i="7" s="1"/>
  <c r="L36" i="7"/>
  <c r="L37" i="7"/>
  <c r="N37" i="7" s="1"/>
  <c r="L38" i="7"/>
  <c r="L39" i="7"/>
  <c r="N39" i="7" s="1"/>
  <c r="P50" i="8"/>
  <c r="M41" i="8"/>
  <c r="M33" i="8"/>
  <c r="M39" i="8"/>
  <c r="M38" i="8"/>
  <c r="O34" i="8"/>
  <c r="P34" i="8" s="1"/>
  <c r="M40" i="8"/>
  <c r="L14" i="8"/>
  <c r="L22" i="8"/>
  <c r="L30" i="8"/>
  <c r="O35" i="8"/>
  <c r="P35" i="8" s="1"/>
  <c r="L40" i="8"/>
  <c r="L17" i="8"/>
  <c r="L25" i="8"/>
  <c r="L33" i="8"/>
  <c r="O36" i="8"/>
  <c r="P36" i="8" s="1"/>
  <c r="L41" i="8"/>
  <c r="L20" i="8"/>
  <c r="L28" i="8"/>
  <c r="L34" i="8"/>
  <c r="N34" i="8" s="1"/>
  <c r="O37" i="8"/>
  <c r="P37" i="8" s="1"/>
  <c r="L15" i="8"/>
  <c r="L23" i="8"/>
  <c r="L31" i="8"/>
  <c r="L35" i="8"/>
  <c r="N35" i="8" s="1"/>
  <c r="L18" i="8"/>
  <c r="L26" i="8"/>
  <c r="L36" i="8"/>
  <c r="N36" i="8" s="1"/>
  <c r="L13" i="8"/>
  <c r="L21" i="8"/>
  <c r="L29" i="8"/>
  <c r="L37" i="8"/>
  <c r="N37" i="8" s="1"/>
  <c r="L16" i="8"/>
  <c r="L32" i="8"/>
  <c r="N32" i="8" s="1"/>
  <c r="L38" i="8"/>
  <c r="P48" i="7"/>
  <c r="L12" i="7"/>
  <c r="O34" i="7"/>
  <c r="P34" i="7" s="1"/>
  <c r="M33" i="7"/>
  <c r="N33" i="7" s="1"/>
  <c r="M38" i="7"/>
  <c r="M36" i="7"/>
  <c r="N36" i="7" s="1"/>
  <c r="L30" i="7"/>
  <c r="L27" i="7"/>
  <c r="L16" i="7"/>
  <c r="O28" i="7"/>
  <c r="P28" i="7" s="1"/>
  <c r="L13" i="7"/>
  <c r="L21" i="7"/>
  <c r="L31" i="7"/>
  <c r="L24" i="7"/>
  <c r="L32" i="7"/>
  <c r="L14" i="7"/>
  <c r="L22" i="7"/>
  <c r="O29" i="7"/>
  <c r="P29" i="7" s="1"/>
  <c r="L19" i="7"/>
  <c r="L17" i="7"/>
  <c r="L25" i="7"/>
  <c r="O30" i="7"/>
  <c r="P30" i="7" s="1"/>
  <c r="L20" i="7"/>
  <c r="L28" i="7"/>
  <c r="O31" i="7"/>
  <c r="P31" i="7" s="1"/>
  <c r="L15" i="7"/>
  <c r="L23" i="7"/>
  <c r="L29" i="7"/>
  <c r="L18" i="7"/>
  <c r="L26" i="7"/>
  <c r="P41" i="6"/>
  <c r="P42" i="6" s="1"/>
  <c r="M30" i="6"/>
  <c r="M32" i="6"/>
  <c r="M28" i="6"/>
  <c r="L23" i="6"/>
  <c r="M29" i="6"/>
  <c r="L13" i="6"/>
  <c r="L21" i="6"/>
  <c r="L29" i="6"/>
  <c r="L16" i="6"/>
  <c r="L24" i="6"/>
  <c r="L32" i="6"/>
  <c r="L19" i="6"/>
  <c r="L27" i="6"/>
  <c r="L14" i="6"/>
  <c r="L22" i="6"/>
  <c r="L30" i="6"/>
  <c r="L17" i="6"/>
  <c r="L25" i="6"/>
  <c r="L12" i="6"/>
  <c r="L20" i="6"/>
  <c r="L28" i="6"/>
  <c r="L15" i="6"/>
  <c r="L31" i="6"/>
  <c r="N31" i="6" s="1"/>
  <c r="L18" i="6"/>
  <c r="L26" i="6"/>
  <c r="O40" i="5"/>
  <c r="P40" i="5" s="1"/>
  <c r="O41" i="5"/>
  <c r="P41" i="5" s="1"/>
  <c r="O42" i="5"/>
  <c r="P42" i="5" s="1"/>
  <c r="M43" i="5"/>
  <c r="N43" i="5" s="1"/>
  <c r="O39" i="5"/>
  <c r="P39" i="5" s="1"/>
  <c r="M37" i="5"/>
  <c r="N37" i="5" s="1"/>
  <c r="O38" i="5"/>
  <c r="P38" i="5" s="1"/>
  <c r="O34" i="5"/>
  <c r="P34" i="5" s="1"/>
  <c r="M36" i="5"/>
  <c r="M35" i="5"/>
  <c r="N35" i="5" s="1"/>
  <c r="O32" i="5"/>
  <c r="P32" i="5" s="1"/>
  <c r="M20" i="1"/>
  <c r="L16" i="1"/>
  <c r="M22" i="1"/>
  <c r="M23" i="1"/>
  <c r="O27" i="1"/>
  <c r="P27" i="1" s="1"/>
  <c r="O27" i="5"/>
  <c r="P27" i="5" s="1"/>
  <c r="O26" i="5"/>
  <c r="P26" i="5" s="1"/>
  <c r="O23" i="5"/>
  <c r="P23" i="5" s="1"/>
  <c r="L11" i="5"/>
  <c r="O20" i="5"/>
  <c r="P20" i="5" s="1"/>
  <c r="O28" i="5"/>
  <c r="P28" i="5" s="1"/>
  <c r="O21" i="5"/>
  <c r="P21" i="5" s="1"/>
  <c r="O22" i="5"/>
  <c r="P22" i="5" s="1"/>
  <c r="P55" i="5"/>
  <c r="P56" i="5" s="1"/>
  <c r="L26" i="1"/>
  <c r="L25" i="1"/>
  <c r="N25" i="1" s="1"/>
  <c r="L15" i="1"/>
  <c r="L23" i="1"/>
  <c r="L24" i="1"/>
  <c r="L22" i="1"/>
  <c r="L13" i="1"/>
  <c r="L21" i="1"/>
  <c r="N21" i="1" s="1"/>
  <c r="L20" i="1"/>
  <c r="L14" i="1"/>
  <c r="L12" i="1"/>
  <c r="L28" i="1"/>
  <c r="L11" i="1"/>
  <c r="L19" i="1"/>
  <c r="L27" i="1"/>
  <c r="L18" i="1"/>
  <c r="L17" i="1"/>
  <c r="M27" i="1"/>
  <c r="M28" i="1"/>
  <c r="M26" i="1"/>
  <c r="M24" i="1"/>
  <c r="P14" i="1"/>
  <c r="P36" i="1"/>
  <c r="P37" i="1" s="1"/>
  <c r="N30" i="8" l="1"/>
  <c r="N36" i="5"/>
  <c r="N39" i="8"/>
  <c r="N31" i="8"/>
  <c r="N40" i="8"/>
  <c r="N22" i="1"/>
  <c r="N20" i="1"/>
  <c r="N26" i="1"/>
  <c r="N32" i="6"/>
  <c r="N38" i="7"/>
  <c r="N42" i="7" s="1"/>
  <c r="N33" i="8"/>
  <c r="N41" i="8"/>
  <c r="N38" i="8"/>
  <c r="N30" i="6"/>
  <c r="N28" i="6"/>
  <c r="N29" i="6"/>
  <c r="N48" i="5"/>
  <c r="N23" i="1"/>
  <c r="N24" i="1"/>
  <c r="N27" i="1"/>
  <c r="N28" i="1"/>
  <c r="N42" i="8" l="1"/>
  <c r="N33" i="6"/>
  <c r="N29" i="1"/>
</calcChain>
</file>

<file path=xl/sharedStrings.xml><?xml version="1.0" encoding="utf-8"?>
<sst xmlns="http://schemas.openxmlformats.org/spreadsheetml/2006/main" count="166" uniqueCount="41">
  <si>
    <t>A=</t>
  </si>
  <si>
    <t>cm</t>
  </si>
  <si>
    <r>
      <t>cm</t>
    </r>
    <r>
      <rPr>
        <sz val="11"/>
        <color theme="1"/>
        <rFont val="Calibri"/>
        <family val="2"/>
      </rPr>
      <t>²</t>
    </r>
  </si>
  <si>
    <t>No</t>
  </si>
  <si>
    <t>min</t>
  </si>
  <si>
    <t>s</t>
  </si>
  <si>
    <t>Time</t>
  </si>
  <si>
    <t>S</t>
  </si>
  <si>
    <t>A</t>
  </si>
  <si>
    <t>K=A/m</t>
  </si>
  <si>
    <t>cm/s</t>
  </si>
  <si>
    <t>cm/min</t>
  </si>
  <si>
    <t>m/s</t>
  </si>
  <si>
    <t>m=2/3</t>
  </si>
  <si>
    <t>Infiltration rate</t>
  </si>
  <si>
    <t>v(t) (cm/s)</t>
  </si>
  <si>
    <t>v(t) (cm/min)</t>
  </si>
  <si>
    <t>Cumulative infiltration</t>
  </si>
  <si>
    <t>icum (measured)</t>
  </si>
  <si>
    <t>icum (calculated)</t>
  </si>
  <si>
    <t>Measurament Time</t>
  </si>
  <si>
    <t>Radii</t>
  </si>
  <si>
    <t>tcum (s)</t>
  </si>
  <si>
    <t>i (cm)</t>
  </si>
  <si>
    <t>between</t>
  </si>
  <si>
    <t>Σ=</t>
  </si>
  <si>
    <t>DOUBLE RING INFILTROMETER 1</t>
  </si>
  <si>
    <t>DOUBLE RING INFILTROMETER 2</t>
  </si>
  <si>
    <t>DOUBLE RING INFILTROMETER 3</t>
  </si>
  <si>
    <t>Date:</t>
  </si>
  <si>
    <t>29/06/2017</t>
  </si>
  <si>
    <t>13/07/2017</t>
  </si>
  <si>
    <t>14/07/2017</t>
  </si>
  <si>
    <t>tcum, (s)</t>
  </si>
  <si>
    <t>I, (cm)</t>
  </si>
  <si>
    <t>Inf.area (cm²): 615.752</t>
  </si>
  <si>
    <t>i (cm³)</t>
  </si>
  <si>
    <r>
      <rPr>
        <sz val="9"/>
        <color rgb="FF0066FF"/>
        <rFont val="Times New Roman"/>
        <family val="1"/>
      </rPr>
      <t>i</t>
    </r>
    <r>
      <rPr>
        <vertAlign val="superscript"/>
        <sz val="9"/>
        <color rgb="FF0066FF"/>
        <rFont val="Times New Roman"/>
        <family val="1"/>
      </rPr>
      <t>2</t>
    </r>
    <r>
      <rPr>
        <vertAlign val="subscript"/>
        <sz val="9"/>
        <color rgb="FF0066FF"/>
        <rFont val="Times New Roman"/>
        <family val="1"/>
      </rPr>
      <t>cum(meas</t>
    </r>
    <r>
      <rPr>
        <vertAlign val="subscript"/>
        <sz val="9"/>
        <color theme="1"/>
        <rFont val="Times New Roman"/>
        <family val="1"/>
      </rPr>
      <t>)</t>
    </r>
    <r>
      <rPr>
        <sz val="9"/>
        <color theme="1"/>
        <rFont val="Times New Roman"/>
        <family val="1"/>
      </rPr>
      <t>-</t>
    </r>
    <r>
      <rPr>
        <sz val="9"/>
        <color rgb="FF00B050"/>
        <rFont val="Times New Roman"/>
        <family val="1"/>
      </rPr>
      <t>i</t>
    </r>
    <r>
      <rPr>
        <vertAlign val="superscript"/>
        <sz val="9"/>
        <color rgb="FF00B050"/>
        <rFont val="Times New Roman"/>
        <family val="1"/>
      </rPr>
      <t>2</t>
    </r>
    <r>
      <rPr>
        <vertAlign val="subscript"/>
        <sz val="9"/>
        <color rgb="FF00B050"/>
        <rFont val="Times New Roman"/>
        <family val="1"/>
      </rPr>
      <t>cum(calc)</t>
    </r>
  </si>
  <si>
    <r>
      <t>icum (measured)</t>
    </r>
    <r>
      <rPr>
        <b/>
        <sz val="9"/>
        <color theme="1"/>
        <rFont val="Times New Roman"/>
        <family val="1"/>
      </rPr>
      <t xml:space="preserve"> and</t>
    </r>
  </si>
  <si>
    <t>I, (cm³)</t>
  </si>
  <si>
    <t>m/d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</si>
</sst>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00"/>
    <numFmt numFmtId="166" formatCode="0.0000"/>
    <numFmt numFmtId="167" formatCode="0.000"/>
    <numFmt numFmtId="168" formatCode="&quot;$&quot;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66FF"/>
      <name val="Times New Roman"/>
      <family val="1"/>
    </font>
    <font>
      <vertAlign val="superscript"/>
      <sz val="9"/>
      <color rgb="FF0066FF"/>
      <name val="Times New Roman"/>
      <family val="1"/>
    </font>
    <font>
      <vertAlign val="subscript"/>
      <sz val="9"/>
      <color rgb="FF0066FF"/>
      <name val="Times New Roman"/>
      <family val="1"/>
    </font>
    <font>
      <vertAlign val="subscript"/>
      <sz val="9"/>
      <color theme="1"/>
      <name val="Times New Roman"/>
      <family val="1"/>
    </font>
    <font>
      <sz val="9"/>
      <color rgb="FF00B050"/>
      <name val="Times New Roman"/>
      <family val="1"/>
    </font>
    <font>
      <vertAlign val="superscript"/>
      <sz val="9"/>
      <color rgb="FF00B050"/>
      <name val="Times New Roman"/>
      <family val="1"/>
    </font>
    <font>
      <vertAlign val="subscript"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66FF"/>
      <name val="Times New Roman"/>
      <family val="1"/>
    </font>
    <font>
      <b/>
      <sz val="9"/>
      <color rgb="FF009900"/>
      <name val="Times New Roman"/>
      <family val="1"/>
    </font>
    <font>
      <b/>
      <sz val="9"/>
      <color rgb="FFC00000"/>
      <name val="Times New Roman"/>
      <family val="1"/>
    </font>
    <font>
      <sz val="9"/>
      <color rgb="FFC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6" borderId="18" applyNumberFormat="0" applyFont="0" applyAlignment="0" applyProtection="0"/>
  </cellStyleXfs>
  <cellXfs count="105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20" fontId="0" fillId="0" borderId="0" xfId="0" applyNumberFormat="1" applyBorder="1"/>
    <xf numFmtId="46" fontId="0" fillId="0" borderId="0" xfId="0" applyNumberFormat="1" applyBorder="1"/>
    <xf numFmtId="0" fontId="3" fillId="0" borderId="0" xfId="0" applyFont="1"/>
    <xf numFmtId="20" fontId="0" fillId="0" borderId="0" xfId="0" applyNumberFormat="1" applyFill="1" applyBorder="1"/>
    <xf numFmtId="0" fontId="3" fillId="5" borderId="5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164" fontId="3" fillId="4" borderId="6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Border="1"/>
    <xf numFmtId="0" fontId="0" fillId="5" borderId="2" xfId="0" applyFill="1" applyBorder="1"/>
    <xf numFmtId="0" fontId="0" fillId="5" borderId="16" xfId="0" applyFill="1" applyBorder="1"/>
    <xf numFmtId="0" fontId="0" fillId="5" borderId="8" xfId="0" applyFill="1" applyBorder="1"/>
    <xf numFmtId="0" fontId="0" fillId="5" borderId="4" xfId="0" applyFill="1" applyBorder="1"/>
    <xf numFmtId="0" fontId="0" fillId="5" borderId="15" xfId="0" applyFill="1" applyBorder="1"/>
    <xf numFmtId="0" fontId="0" fillId="5" borderId="12" xfId="0" applyFill="1" applyBorder="1"/>
    <xf numFmtId="0" fontId="0" fillId="2" borderId="9" xfId="0" applyFill="1" applyBorder="1"/>
    <xf numFmtId="0" fontId="0" fillId="2" borderId="11" xfId="0" applyFill="1" applyBorder="1"/>
    <xf numFmtId="0" fontId="0" fillId="2" borderId="10" xfId="0" applyFill="1" applyBorder="1"/>
    <xf numFmtId="166" fontId="0" fillId="0" borderId="0" xfId="0" applyNumberFormat="1" applyBorder="1"/>
    <xf numFmtId="0" fontId="3" fillId="0" borderId="0" xfId="0" applyFont="1" applyFill="1" applyBorder="1"/>
    <xf numFmtId="167" fontId="4" fillId="4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0" fontId="0" fillId="5" borderId="3" xfId="0" applyFill="1" applyBorder="1"/>
    <xf numFmtId="0" fontId="0" fillId="5" borderId="0" xfId="0" applyFill="1" applyBorder="1"/>
    <xf numFmtId="0" fontId="0" fillId="5" borderId="13" xfId="0" applyFill="1" applyBorder="1"/>
    <xf numFmtId="0" fontId="6" fillId="0" borderId="0" xfId="0" applyFont="1"/>
    <xf numFmtId="0" fontId="6" fillId="5" borderId="1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167" fontId="7" fillId="0" borderId="14" xfId="0" applyNumberFormat="1" applyFont="1" applyFill="1" applyBorder="1" applyAlignment="1">
      <alignment horizontal="center"/>
    </xf>
    <xf numFmtId="166" fontId="16" fillId="0" borderId="22" xfId="1" applyNumberFormat="1" applyFont="1" applyFill="1" applyBorder="1" applyAlignment="1">
      <alignment horizontal="center"/>
    </xf>
    <xf numFmtId="0" fontId="6" fillId="0" borderId="14" xfId="0" applyFont="1" applyBorder="1"/>
    <xf numFmtId="0" fontId="18" fillId="0" borderId="1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7" fontId="6" fillId="0" borderId="14" xfId="0" applyNumberFormat="1" applyFont="1" applyBorder="1" applyAlignment="1">
      <alignment horizontal="center"/>
    </xf>
    <xf numFmtId="167" fontId="7" fillId="0" borderId="14" xfId="0" applyNumberFormat="1" applyFont="1" applyBorder="1" applyAlignment="1">
      <alignment horizontal="center"/>
    </xf>
    <xf numFmtId="166" fontId="18" fillId="0" borderId="17" xfId="0" applyNumberFormat="1" applyFont="1" applyBorder="1" applyAlignment="1">
      <alignment horizontal="center"/>
    </xf>
    <xf numFmtId="166" fontId="6" fillId="0" borderId="14" xfId="0" applyNumberFormat="1" applyFont="1" applyBorder="1" applyAlignment="1">
      <alignment horizontal="center"/>
    </xf>
    <xf numFmtId="165" fontId="6" fillId="0" borderId="14" xfId="1" applyNumberFormat="1" applyFont="1" applyFill="1" applyBorder="1" applyAlignment="1">
      <alignment horizontal="center"/>
    </xf>
    <xf numFmtId="0" fontId="6" fillId="0" borderId="14" xfId="0" applyFont="1" applyBorder="1" applyAlignment="1">
      <alignment vertical="center"/>
    </xf>
    <xf numFmtId="166" fontId="16" fillId="0" borderId="14" xfId="1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left"/>
    </xf>
    <xf numFmtId="166" fontId="18" fillId="0" borderId="14" xfId="0" applyNumberFormat="1" applyFont="1" applyBorder="1" applyAlignment="1">
      <alignment horizontal="center"/>
    </xf>
    <xf numFmtId="0" fontId="15" fillId="0" borderId="14" xfId="0" applyFont="1" applyFill="1" applyBorder="1" applyAlignment="1">
      <alignment horizontal="left"/>
    </xf>
    <xf numFmtId="0" fontId="16" fillId="0" borderId="14" xfId="0" applyFont="1" applyFill="1" applyBorder="1" applyAlignment="1">
      <alignment horizontal="left"/>
    </xf>
    <xf numFmtId="167" fontId="6" fillId="0" borderId="14" xfId="0" applyNumberFormat="1" applyFont="1" applyFill="1" applyBorder="1" applyAlignment="1">
      <alignment horizontal="center"/>
    </xf>
    <xf numFmtId="167" fontId="14" fillId="0" borderId="14" xfId="0" applyNumberFormat="1" applyFont="1" applyFill="1" applyBorder="1" applyAlignment="1">
      <alignment horizontal="center"/>
    </xf>
    <xf numFmtId="166" fontId="17" fillId="0" borderId="14" xfId="0" applyNumberFormat="1" applyFont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14" fillId="0" borderId="14" xfId="1" applyFont="1" applyFill="1" applyBorder="1" applyAlignment="1">
      <alignment horizontal="center"/>
    </xf>
    <xf numFmtId="167" fontId="14" fillId="0" borderId="14" xfId="1" applyNumberFormat="1" applyFont="1" applyFill="1" applyBorder="1" applyAlignment="1">
      <alignment horizontal="center"/>
    </xf>
    <xf numFmtId="167" fontId="7" fillId="0" borderId="14" xfId="1" applyNumberFormat="1" applyFont="1" applyFill="1" applyBorder="1" applyAlignment="1">
      <alignment horizontal="center"/>
    </xf>
    <xf numFmtId="166" fontId="6" fillId="0" borderId="14" xfId="1" applyNumberFormat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14" fillId="3" borderId="14" xfId="1" applyFont="1" applyFill="1" applyBorder="1" applyAlignment="1">
      <alignment horizontal="center"/>
    </xf>
    <xf numFmtId="167" fontId="14" fillId="3" borderId="14" xfId="1" applyNumberFormat="1" applyFont="1" applyFill="1" applyBorder="1" applyAlignment="1">
      <alignment horizontal="center"/>
    </xf>
    <xf numFmtId="167" fontId="7" fillId="3" borderId="14" xfId="1" applyNumberFormat="1" applyFont="1" applyFill="1" applyBorder="1" applyAlignment="1">
      <alignment horizontal="center"/>
    </xf>
    <xf numFmtId="166" fontId="16" fillId="3" borderId="14" xfId="1" applyNumberFormat="1" applyFont="1" applyFill="1" applyBorder="1" applyAlignment="1">
      <alignment horizontal="center"/>
    </xf>
    <xf numFmtId="165" fontId="6" fillId="3" borderId="14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6" fillId="0" borderId="19" xfId="0" applyFont="1" applyBorder="1"/>
    <xf numFmtId="0" fontId="14" fillId="0" borderId="17" xfId="0" applyFont="1" applyBorder="1" applyAlignment="1">
      <alignment horizontal="right"/>
    </xf>
    <xf numFmtId="165" fontId="14" fillId="0" borderId="14" xfId="0" applyNumberFormat="1" applyFont="1" applyBorder="1" applyAlignment="1">
      <alignment horizontal="center"/>
    </xf>
    <xf numFmtId="166" fontId="17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4" fillId="0" borderId="0" xfId="0" applyFont="1" applyAlignment="1">
      <alignment horizontal="right"/>
    </xf>
    <xf numFmtId="165" fontId="14" fillId="0" borderId="6" xfId="0" applyNumberFormat="1" applyFont="1" applyBorder="1" applyAlignment="1">
      <alignment horizontal="center"/>
    </xf>
    <xf numFmtId="0" fontId="14" fillId="5" borderId="9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165" fontId="14" fillId="0" borderId="9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6" fillId="6" borderId="14" xfId="1" applyFont="1" applyBorder="1" applyAlignment="1">
      <alignment horizontal="center"/>
    </xf>
    <xf numFmtId="167" fontId="6" fillId="6" borderId="14" xfId="1" applyNumberFormat="1" applyFont="1" applyBorder="1" applyAlignment="1">
      <alignment horizontal="center"/>
    </xf>
    <xf numFmtId="167" fontId="7" fillId="6" borderId="14" xfId="1" applyNumberFormat="1" applyFont="1" applyBorder="1" applyAlignment="1">
      <alignment horizontal="center"/>
    </xf>
    <xf numFmtId="166" fontId="16" fillId="6" borderId="14" xfId="1" applyNumberFormat="1" applyFont="1" applyBorder="1" applyAlignment="1">
      <alignment horizontal="center"/>
    </xf>
    <xf numFmtId="165" fontId="6" fillId="6" borderId="14" xfId="1" applyNumberFormat="1" applyFont="1" applyBorder="1" applyAlignment="1">
      <alignment horizontal="center"/>
    </xf>
    <xf numFmtId="166" fontId="6" fillId="6" borderId="14" xfId="1" applyNumberFormat="1" applyFont="1" applyBorder="1" applyAlignment="1">
      <alignment horizontal="center"/>
    </xf>
    <xf numFmtId="0" fontId="14" fillId="6" borderId="14" xfId="1" applyFont="1" applyBorder="1" applyAlignment="1">
      <alignment horizontal="center"/>
    </xf>
    <xf numFmtId="167" fontId="14" fillId="6" borderId="14" xfId="1" applyNumberFormat="1" applyFont="1" applyBorder="1" applyAlignment="1">
      <alignment horizontal="center"/>
    </xf>
    <xf numFmtId="0" fontId="6" fillId="0" borderId="0" xfId="0" applyFont="1" applyBorder="1"/>
    <xf numFmtId="168" fontId="6" fillId="0" borderId="14" xfId="0" applyNumberFormat="1" applyFont="1" applyBorder="1" applyAlignment="1">
      <alignment horizontal="center"/>
    </xf>
    <xf numFmtId="166" fontId="14" fillId="3" borderId="14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20" xfId="0" applyFont="1" applyBorder="1" applyAlignment="1">
      <alignment horizontal="right"/>
    </xf>
    <xf numFmtId="165" fontId="14" fillId="0" borderId="21" xfId="0" applyNumberFormat="1" applyFont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  <colors>
    <mruColors>
      <color rgb="FF0066FF"/>
      <color rgb="FFFFFFCC"/>
      <color rgb="FF009900"/>
      <color rgb="FF00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Cumulative infiltration-DRI 1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'DRI1'!$I$10:$I$28</c:f>
              <c:numCache>
                <c:formatCode>General</c:formatCode>
                <c:ptCount val="19"/>
                <c:pt idx="0">
                  <c:v>0</c:v>
                </c:pt>
                <c:pt idx="1">
                  <c:v>52</c:v>
                </c:pt>
                <c:pt idx="2">
                  <c:v>141</c:v>
                </c:pt>
                <c:pt idx="3">
                  <c:v>263</c:v>
                </c:pt>
                <c:pt idx="4">
                  <c:v>416</c:v>
                </c:pt>
                <c:pt idx="5">
                  <c:v>573</c:v>
                </c:pt>
                <c:pt idx="6">
                  <c:v>755</c:v>
                </c:pt>
                <c:pt idx="7">
                  <c:v>945</c:v>
                </c:pt>
                <c:pt idx="8">
                  <c:v>1219</c:v>
                </c:pt>
                <c:pt idx="9">
                  <c:v>1454</c:v>
                </c:pt>
                <c:pt idx="10">
                  <c:v>1727</c:v>
                </c:pt>
                <c:pt idx="11">
                  <c:v>2028</c:v>
                </c:pt>
                <c:pt idx="12">
                  <c:v>2340</c:v>
                </c:pt>
                <c:pt idx="13">
                  <c:v>2624</c:v>
                </c:pt>
                <c:pt idx="14">
                  <c:v>2919</c:v>
                </c:pt>
                <c:pt idx="15">
                  <c:v>3231</c:v>
                </c:pt>
                <c:pt idx="16">
                  <c:v>3636</c:v>
                </c:pt>
                <c:pt idx="17">
                  <c:v>3989</c:v>
                </c:pt>
                <c:pt idx="18">
                  <c:v>4400</c:v>
                </c:pt>
              </c:numCache>
            </c:numRef>
          </c:xVal>
          <c:yVal>
            <c:numRef>
              <c:f>'DRI1'!$L$10:$L$28</c:f>
              <c:numCache>
                <c:formatCode>0.000</c:formatCode>
                <c:ptCount val="19"/>
                <c:pt idx="0">
                  <c:v>0</c:v>
                </c:pt>
                <c:pt idx="1">
                  <c:v>1.6240304538190702</c:v>
                </c:pt>
                <c:pt idx="2">
                  <c:v>3.2480609076381404</c:v>
                </c:pt>
                <c:pt idx="3">
                  <c:v>4.8720913614572101</c:v>
                </c:pt>
                <c:pt idx="4">
                  <c:v>6.4961218152762807</c:v>
                </c:pt>
                <c:pt idx="5">
                  <c:v>8.1201522690953514</c:v>
                </c:pt>
                <c:pt idx="6">
                  <c:v>9.744182722914422</c:v>
                </c:pt>
                <c:pt idx="7">
                  <c:v>11.368213176733493</c:v>
                </c:pt>
                <c:pt idx="8">
                  <c:v>12.992243630552563</c:v>
                </c:pt>
                <c:pt idx="9">
                  <c:v>14.616274084371634</c:v>
                </c:pt>
                <c:pt idx="10">
                  <c:v>16.240304538190703</c:v>
                </c:pt>
                <c:pt idx="11">
                  <c:v>17.864334992009773</c:v>
                </c:pt>
                <c:pt idx="12">
                  <c:v>19.488365445828844</c:v>
                </c:pt>
                <c:pt idx="13">
                  <c:v>21.112395899647915</c:v>
                </c:pt>
                <c:pt idx="14">
                  <c:v>22.736426353466985</c:v>
                </c:pt>
                <c:pt idx="15">
                  <c:v>24.360456807286056</c:v>
                </c:pt>
                <c:pt idx="16">
                  <c:v>25.984487261105127</c:v>
                </c:pt>
                <c:pt idx="17">
                  <c:v>27.608517714924197</c:v>
                </c:pt>
                <c:pt idx="18">
                  <c:v>29.232548168743268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2E-495B-A4B3-CA93FC89911E}"/>
            </c:ext>
          </c:extLst>
        </c:ser>
        <c:ser>
          <c:idx val="1"/>
          <c:order val="1"/>
          <c:tx>
            <c:v>Galben</c:v>
          </c:tx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6030963881357199"/>
                  <c:y val="4.2592029205962882E-2"/>
                </c:manualLayout>
              </c:layout>
              <c:numFmt formatCode="General" sourceLinked="0"/>
            </c:trendlineLbl>
          </c:trendline>
          <c:xVal>
            <c:numRef>
              <c:f>'DRI1'!$I$20:$I$28</c:f>
              <c:numCache>
                <c:formatCode>General</c:formatCode>
                <c:ptCount val="9"/>
                <c:pt idx="0">
                  <c:v>1727</c:v>
                </c:pt>
                <c:pt idx="1">
                  <c:v>2028</c:v>
                </c:pt>
                <c:pt idx="2">
                  <c:v>2340</c:v>
                </c:pt>
                <c:pt idx="3">
                  <c:v>2624</c:v>
                </c:pt>
                <c:pt idx="4">
                  <c:v>2919</c:v>
                </c:pt>
                <c:pt idx="5">
                  <c:v>3231</c:v>
                </c:pt>
                <c:pt idx="6">
                  <c:v>3636</c:v>
                </c:pt>
                <c:pt idx="7">
                  <c:v>3989</c:v>
                </c:pt>
                <c:pt idx="8">
                  <c:v>4400</c:v>
                </c:pt>
              </c:numCache>
            </c:numRef>
          </c:xVal>
          <c:yVal>
            <c:numRef>
              <c:f>'DRI1'!$L$20:$L$28</c:f>
              <c:numCache>
                <c:formatCode>0.000</c:formatCode>
                <c:ptCount val="9"/>
                <c:pt idx="0">
                  <c:v>16.240304538190703</c:v>
                </c:pt>
                <c:pt idx="1">
                  <c:v>17.864334992009773</c:v>
                </c:pt>
                <c:pt idx="2">
                  <c:v>19.488365445828844</c:v>
                </c:pt>
                <c:pt idx="3">
                  <c:v>21.112395899647915</c:v>
                </c:pt>
                <c:pt idx="4">
                  <c:v>22.736426353466985</c:v>
                </c:pt>
                <c:pt idx="5">
                  <c:v>24.360456807286056</c:v>
                </c:pt>
                <c:pt idx="6">
                  <c:v>25.984487261105127</c:v>
                </c:pt>
                <c:pt idx="7">
                  <c:v>27.608517714924197</c:v>
                </c:pt>
                <c:pt idx="8">
                  <c:v>29.232548168743268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2E-495B-A4B3-CA93FC899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97600"/>
        <c:axId val="261903872"/>
      </c:scatterChart>
      <c:valAx>
        <c:axId val="2618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1903872"/>
        <c:crosses val="autoZero"/>
        <c:crossBetween val="midCat"/>
      </c:valAx>
      <c:valAx>
        <c:axId val="261903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infiltration (cm)</a:t>
                </a:r>
                <a:endParaRPr lang="en-US"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189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Infiltration rate-DRI 5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'DRI5'!$I$10:$I$41</c:f>
              <c:numCache>
                <c:formatCode>General</c:formatCode>
                <c:ptCount val="32"/>
                <c:pt idx="0">
                  <c:v>0</c:v>
                </c:pt>
                <c:pt idx="1">
                  <c:v>33</c:v>
                </c:pt>
                <c:pt idx="2">
                  <c:v>90</c:v>
                </c:pt>
                <c:pt idx="3">
                  <c:v>180</c:v>
                </c:pt>
                <c:pt idx="4">
                  <c:v>302</c:v>
                </c:pt>
                <c:pt idx="5">
                  <c:v>455</c:v>
                </c:pt>
                <c:pt idx="6">
                  <c:v>608</c:v>
                </c:pt>
                <c:pt idx="7">
                  <c:v>810</c:v>
                </c:pt>
                <c:pt idx="8">
                  <c:v>1024</c:v>
                </c:pt>
                <c:pt idx="9">
                  <c:v>1240</c:v>
                </c:pt>
                <c:pt idx="10">
                  <c:v>1428</c:v>
                </c:pt>
                <c:pt idx="11">
                  <c:v>1620</c:v>
                </c:pt>
                <c:pt idx="12">
                  <c:v>1802</c:v>
                </c:pt>
                <c:pt idx="13">
                  <c:v>1997</c:v>
                </c:pt>
                <c:pt idx="14">
                  <c:v>2238</c:v>
                </c:pt>
                <c:pt idx="15">
                  <c:v>2533</c:v>
                </c:pt>
                <c:pt idx="16">
                  <c:v>2790</c:v>
                </c:pt>
                <c:pt idx="17">
                  <c:v>3088</c:v>
                </c:pt>
                <c:pt idx="18">
                  <c:v>3433</c:v>
                </c:pt>
                <c:pt idx="19">
                  <c:v>3708</c:v>
                </c:pt>
                <c:pt idx="20">
                  <c:v>4081</c:v>
                </c:pt>
                <c:pt idx="21">
                  <c:v>4305</c:v>
                </c:pt>
                <c:pt idx="22">
                  <c:v>4466</c:v>
                </c:pt>
                <c:pt idx="23">
                  <c:v>4676</c:v>
                </c:pt>
                <c:pt idx="24">
                  <c:v>4991</c:v>
                </c:pt>
                <c:pt idx="25">
                  <c:v>5190</c:v>
                </c:pt>
                <c:pt idx="26">
                  <c:v>5468</c:v>
                </c:pt>
                <c:pt idx="27">
                  <c:v>5838</c:v>
                </c:pt>
                <c:pt idx="28">
                  <c:v>6145</c:v>
                </c:pt>
                <c:pt idx="29">
                  <c:v>6446</c:v>
                </c:pt>
                <c:pt idx="30">
                  <c:v>6710</c:v>
                </c:pt>
                <c:pt idx="31">
                  <c:v>6982</c:v>
                </c:pt>
              </c:numCache>
            </c:numRef>
          </c:xVal>
          <c:yVal>
            <c:numRef>
              <c:f>'DRI5'!$O$10:$O$41</c:f>
              <c:numCache>
                <c:formatCode>0.0000</c:formatCode>
                <c:ptCount val="32"/>
                <c:pt idx="1">
                  <c:v>2.5894263539106267E-2</c:v>
                </c:pt>
                <c:pt idx="2">
                  <c:v>1.7357363884655207E-2</c:v>
                </c:pt>
                <c:pt idx="3">
                  <c:v>1.351913113669273E-2</c:v>
                </c:pt>
                <c:pt idx="4">
                  <c:v>1.1406666645518985E-2</c:v>
                </c:pt>
                <c:pt idx="5">
                  <c:v>1.0081059176652441E-2</c:v>
                </c:pt>
                <c:pt idx="6">
                  <c:v>9.2946853890534739E-3</c:v>
                </c:pt>
                <c:pt idx="7">
                  <c:v>8.620999682229848E-3</c:v>
                </c:pt>
                <c:pt idx="8">
                  <c:v>8.1378376456393564E-3</c:v>
                </c:pt>
                <c:pt idx="9">
                  <c:v>7.7832865762003179E-3</c:v>
                </c:pt>
                <c:pt idx="10">
                  <c:v>7.5426906388750097E-3</c:v>
                </c:pt>
                <c:pt idx="11">
                  <c:v>7.3415887662423556E-3</c:v>
                </c:pt>
                <c:pt idx="12">
                  <c:v>7.1814566459368241E-3</c:v>
                </c:pt>
                <c:pt idx="13">
                  <c:v>7.0347989167412559E-3</c:v>
                </c:pt>
                <c:pt idx="14">
                  <c:v>6.8807440143053098E-3</c:v>
                </c:pt>
                <c:pt idx="15">
                  <c:v>6.7229807931516363E-3</c:v>
                </c:pt>
                <c:pt idx="16">
                  <c:v>6.606463577805935E-3</c:v>
                </c:pt>
                <c:pt idx="17">
                  <c:v>6.4900164886089783E-3</c:v>
                </c:pt>
                <c:pt idx="18">
                  <c:v>6.3746268521853115E-3</c:v>
                </c:pt>
                <c:pt idx="19">
                  <c:v>6.2944303895120894E-3</c:v>
                </c:pt>
                <c:pt idx="20">
                  <c:v>6.1988942544959954E-3</c:v>
                </c:pt>
                <c:pt idx="21">
                  <c:v>6.1475883079978389E-3</c:v>
                </c:pt>
                <c:pt idx="22">
                  <c:v>6.1131214318478466E-3</c:v>
                </c:pt>
                <c:pt idx="23">
                  <c:v>6.070868293368511E-3</c:v>
                </c:pt>
                <c:pt idx="24">
                  <c:v>6.0125614447866698E-3</c:v>
                </c:pt>
                <c:pt idx="25">
                  <c:v>5.9784947982924634E-3</c:v>
                </c:pt>
                <c:pt idx="26">
                  <c:v>5.9340547833151942E-3</c:v>
                </c:pt>
                <c:pt idx="27">
                  <c:v>5.8799061691875432E-3</c:v>
                </c:pt>
                <c:pt idx="28">
                  <c:v>5.8387413232635901E-3</c:v>
                </c:pt>
                <c:pt idx="29">
                  <c:v>5.8012708164443486E-3</c:v>
                </c:pt>
                <c:pt idx="30">
                  <c:v>5.7705037780206442E-3</c:v>
                </c:pt>
                <c:pt idx="31">
                  <c:v>5.7406476179749774E-3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B1-4D06-AF0B-94E3A45DCFC2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2.5607401484452997E-2"/>
                  <c:y val="-0.13667576588493421"/>
                </c:manualLayout>
              </c:layout>
              <c:numFmt formatCode="General" sourceLinked="0"/>
            </c:trendlineLbl>
          </c:trendline>
          <c:xVal>
            <c:numRef>
              <c:f>'DRI5'!$I$30:$I$41</c:f>
              <c:numCache>
                <c:formatCode>General</c:formatCode>
                <c:ptCount val="12"/>
                <c:pt idx="0">
                  <c:v>4081</c:v>
                </c:pt>
                <c:pt idx="1">
                  <c:v>4305</c:v>
                </c:pt>
                <c:pt idx="2">
                  <c:v>4466</c:v>
                </c:pt>
                <c:pt idx="3">
                  <c:v>4676</c:v>
                </c:pt>
                <c:pt idx="4">
                  <c:v>4991</c:v>
                </c:pt>
                <c:pt idx="5">
                  <c:v>5190</c:v>
                </c:pt>
                <c:pt idx="6">
                  <c:v>5468</c:v>
                </c:pt>
                <c:pt idx="7">
                  <c:v>5838</c:v>
                </c:pt>
                <c:pt idx="8">
                  <c:v>6145</c:v>
                </c:pt>
                <c:pt idx="9">
                  <c:v>6446</c:v>
                </c:pt>
                <c:pt idx="10">
                  <c:v>6710</c:v>
                </c:pt>
                <c:pt idx="11">
                  <c:v>6982</c:v>
                </c:pt>
              </c:numCache>
            </c:numRef>
          </c:xVal>
          <c:yVal>
            <c:numRef>
              <c:f>'DRI5'!$O$30:$O$41</c:f>
              <c:numCache>
                <c:formatCode>0.0000</c:formatCode>
                <c:ptCount val="12"/>
                <c:pt idx="0">
                  <c:v>6.1988942544959954E-3</c:v>
                </c:pt>
                <c:pt idx="1">
                  <c:v>6.1475883079978389E-3</c:v>
                </c:pt>
                <c:pt idx="2">
                  <c:v>6.1131214318478466E-3</c:v>
                </c:pt>
                <c:pt idx="3">
                  <c:v>6.070868293368511E-3</c:v>
                </c:pt>
                <c:pt idx="4">
                  <c:v>6.0125614447866698E-3</c:v>
                </c:pt>
                <c:pt idx="5">
                  <c:v>5.9784947982924634E-3</c:v>
                </c:pt>
                <c:pt idx="6">
                  <c:v>5.9340547833151942E-3</c:v>
                </c:pt>
                <c:pt idx="7">
                  <c:v>5.8799061691875432E-3</c:v>
                </c:pt>
                <c:pt idx="8">
                  <c:v>5.8387413232635901E-3</c:v>
                </c:pt>
                <c:pt idx="9">
                  <c:v>5.8012708164443486E-3</c:v>
                </c:pt>
                <c:pt idx="10">
                  <c:v>5.7705037780206442E-3</c:v>
                </c:pt>
                <c:pt idx="11">
                  <c:v>5.7406476179749774E-3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B1-4D06-AF0B-94E3A45DC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37824"/>
        <c:axId val="268309632"/>
      </c:scatterChart>
      <c:valAx>
        <c:axId val="2682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8309632"/>
        <c:crosses val="autoZero"/>
        <c:crossBetween val="midCat"/>
      </c:valAx>
      <c:valAx>
        <c:axId val="268309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Infiltration raet (cm/s)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8237824"/>
        <c:crosses val="autoZero"/>
        <c:crossBetween val="midCat"/>
        <c:majorUnit val="4.0000000000000018E-3"/>
        <c:minorUnit val="4.0000000000000018E-3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Infiltration rate-DRI 1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'DRI1'!$I$10:$I$28</c:f>
              <c:numCache>
                <c:formatCode>General</c:formatCode>
                <c:ptCount val="19"/>
                <c:pt idx="0">
                  <c:v>0</c:v>
                </c:pt>
                <c:pt idx="1">
                  <c:v>52</c:v>
                </c:pt>
                <c:pt idx="2">
                  <c:v>141</c:v>
                </c:pt>
                <c:pt idx="3">
                  <c:v>263</c:v>
                </c:pt>
                <c:pt idx="4">
                  <c:v>416</c:v>
                </c:pt>
                <c:pt idx="5">
                  <c:v>573</c:v>
                </c:pt>
                <c:pt idx="6">
                  <c:v>755</c:v>
                </c:pt>
                <c:pt idx="7">
                  <c:v>945</c:v>
                </c:pt>
                <c:pt idx="8">
                  <c:v>1219</c:v>
                </c:pt>
                <c:pt idx="9">
                  <c:v>1454</c:v>
                </c:pt>
                <c:pt idx="10">
                  <c:v>1727</c:v>
                </c:pt>
                <c:pt idx="11">
                  <c:v>2028</c:v>
                </c:pt>
                <c:pt idx="12">
                  <c:v>2340</c:v>
                </c:pt>
                <c:pt idx="13">
                  <c:v>2624</c:v>
                </c:pt>
                <c:pt idx="14">
                  <c:v>2919</c:v>
                </c:pt>
                <c:pt idx="15">
                  <c:v>3231</c:v>
                </c:pt>
                <c:pt idx="16">
                  <c:v>3636</c:v>
                </c:pt>
                <c:pt idx="17">
                  <c:v>3989</c:v>
                </c:pt>
                <c:pt idx="18">
                  <c:v>4400</c:v>
                </c:pt>
              </c:numCache>
            </c:numRef>
          </c:xVal>
          <c:yVal>
            <c:numRef>
              <c:f>'DRI1'!$O$10:$O$28</c:f>
              <c:numCache>
                <c:formatCode>0.0000</c:formatCode>
                <c:ptCount val="19"/>
                <c:pt idx="1">
                  <c:v>2.3225254195454466E-2</c:v>
                </c:pt>
                <c:pt idx="2">
                  <c:v>1.4925795623777636E-2</c:v>
                </c:pt>
                <c:pt idx="3">
                  <c:v>1.1488879533330984E-2</c:v>
                </c:pt>
                <c:pt idx="4">
                  <c:v>9.5635695797257926E-3</c:v>
                </c:pt>
                <c:pt idx="5">
                  <c:v>8.4581759511177714E-3</c:v>
                </c:pt>
                <c:pt idx="6">
                  <c:v>7.6380005974592538E-3</c:v>
                </c:pt>
                <c:pt idx="7">
                  <c:v>7.0491849511908561E-3</c:v>
                </c:pt>
                <c:pt idx="8">
                  <c:v>6.4566171512090778E-3</c:v>
                </c:pt>
                <c:pt idx="9">
                  <c:v>6.0883496352904104E-3</c:v>
                </c:pt>
                <c:pt idx="10">
                  <c:v>5.7588828318716791E-3</c:v>
                </c:pt>
                <c:pt idx="11">
                  <c:v>5.4758157834022244E-3</c:v>
                </c:pt>
                <c:pt idx="12">
                  <c:v>5.2421435295913E-3</c:v>
                </c:pt>
                <c:pt idx="13">
                  <c:v>5.0667761602462558E-3</c:v>
                </c:pt>
                <c:pt idx="14">
                  <c:v>4.9124417358280409E-3</c:v>
                </c:pt>
                <c:pt idx="15">
                  <c:v>4.7727953724927387E-3</c:v>
                </c:pt>
                <c:pt idx="16">
                  <c:v>4.619072522697408E-3</c:v>
                </c:pt>
                <c:pt idx="17">
                  <c:v>4.5046568452718726E-3</c:v>
                </c:pt>
                <c:pt idx="18">
                  <c:v>4.3892006991024272E-3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B1-4ECC-B35B-A33819CBCF04}"/>
            </c:ext>
          </c:extLst>
        </c:ser>
        <c:ser>
          <c:idx val="1"/>
          <c:order val="1"/>
          <c:tx>
            <c:v>Galben</c:v>
          </c:tx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1922380184404706E-3"/>
                  <c:y val="-6.9450194271567581E-2"/>
                </c:manualLayout>
              </c:layout>
              <c:numFmt formatCode="General" sourceLinked="0"/>
            </c:trendlineLbl>
          </c:trendline>
          <c:xVal>
            <c:numRef>
              <c:f>'DRI1'!$I$20:$I$28</c:f>
              <c:numCache>
                <c:formatCode>General</c:formatCode>
                <c:ptCount val="9"/>
                <c:pt idx="0">
                  <c:v>1727</c:v>
                </c:pt>
                <c:pt idx="1">
                  <c:v>2028</c:v>
                </c:pt>
                <c:pt idx="2">
                  <c:v>2340</c:v>
                </c:pt>
                <c:pt idx="3">
                  <c:v>2624</c:v>
                </c:pt>
                <c:pt idx="4">
                  <c:v>2919</c:v>
                </c:pt>
                <c:pt idx="5">
                  <c:v>3231</c:v>
                </c:pt>
                <c:pt idx="6">
                  <c:v>3636</c:v>
                </c:pt>
                <c:pt idx="7">
                  <c:v>3989</c:v>
                </c:pt>
                <c:pt idx="8">
                  <c:v>4400</c:v>
                </c:pt>
              </c:numCache>
            </c:numRef>
          </c:xVal>
          <c:yVal>
            <c:numRef>
              <c:f>'DRI1'!$O$20:$O$28</c:f>
              <c:numCache>
                <c:formatCode>0.0000</c:formatCode>
                <c:ptCount val="9"/>
                <c:pt idx="0">
                  <c:v>5.7588828318716791E-3</c:v>
                </c:pt>
                <c:pt idx="1">
                  <c:v>5.4758157834022244E-3</c:v>
                </c:pt>
                <c:pt idx="2">
                  <c:v>5.2421435295913E-3</c:v>
                </c:pt>
                <c:pt idx="3">
                  <c:v>5.0667761602462558E-3</c:v>
                </c:pt>
                <c:pt idx="4">
                  <c:v>4.9124417358280409E-3</c:v>
                </c:pt>
                <c:pt idx="5">
                  <c:v>4.7727953724927387E-3</c:v>
                </c:pt>
                <c:pt idx="6">
                  <c:v>4.619072522697408E-3</c:v>
                </c:pt>
                <c:pt idx="7">
                  <c:v>4.5046568452718726E-3</c:v>
                </c:pt>
                <c:pt idx="8">
                  <c:v>4.3892006991024272E-3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B1-4ECC-B35B-A33819CBC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337088"/>
        <c:axId val="267388416"/>
      </c:scatterChart>
      <c:valAx>
        <c:axId val="2673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388416"/>
        <c:crosses val="autoZero"/>
        <c:crossBetween val="midCat"/>
      </c:valAx>
      <c:valAx>
        <c:axId val="267388416"/>
        <c:scaling>
          <c:orientation val="minMax"/>
          <c:min val="4.0000000000000114E-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Infiltration raet (cm/s)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337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Cumulative infiltration-DRI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'DRI2'!$I$10:$I$47</c:f>
              <c:numCache>
                <c:formatCode>General</c:formatCode>
                <c:ptCount val="38"/>
                <c:pt idx="0">
                  <c:v>0</c:v>
                </c:pt>
                <c:pt idx="1">
                  <c:v>32</c:v>
                </c:pt>
                <c:pt idx="2">
                  <c:v>76</c:v>
                </c:pt>
                <c:pt idx="3">
                  <c:v>136</c:v>
                </c:pt>
                <c:pt idx="4">
                  <c:v>204</c:v>
                </c:pt>
                <c:pt idx="5">
                  <c:v>298</c:v>
                </c:pt>
                <c:pt idx="6">
                  <c:v>410</c:v>
                </c:pt>
                <c:pt idx="7">
                  <c:v>524</c:v>
                </c:pt>
                <c:pt idx="8">
                  <c:v>645</c:v>
                </c:pt>
                <c:pt idx="9">
                  <c:v>765</c:v>
                </c:pt>
                <c:pt idx="10">
                  <c:v>894</c:v>
                </c:pt>
                <c:pt idx="11">
                  <c:v>1048</c:v>
                </c:pt>
                <c:pt idx="12">
                  <c:v>1190</c:v>
                </c:pt>
                <c:pt idx="13">
                  <c:v>1360</c:v>
                </c:pt>
                <c:pt idx="14">
                  <c:v>1527</c:v>
                </c:pt>
                <c:pt idx="15">
                  <c:v>1705</c:v>
                </c:pt>
                <c:pt idx="16">
                  <c:v>1880</c:v>
                </c:pt>
                <c:pt idx="17">
                  <c:v>2055</c:v>
                </c:pt>
                <c:pt idx="18">
                  <c:v>2246</c:v>
                </c:pt>
                <c:pt idx="19">
                  <c:v>2467</c:v>
                </c:pt>
                <c:pt idx="20">
                  <c:v>2707</c:v>
                </c:pt>
                <c:pt idx="21">
                  <c:v>2973</c:v>
                </c:pt>
                <c:pt idx="22">
                  <c:v>3240</c:v>
                </c:pt>
                <c:pt idx="23">
                  <c:v>3431</c:v>
                </c:pt>
                <c:pt idx="24">
                  <c:v>3760</c:v>
                </c:pt>
                <c:pt idx="25">
                  <c:v>4065</c:v>
                </c:pt>
                <c:pt idx="26">
                  <c:v>4354</c:v>
                </c:pt>
                <c:pt idx="27">
                  <c:v>4660</c:v>
                </c:pt>
                <c:pt idx="28">
                  <c:v>5005</c:v>
                </c:pt>
                <c:pt idx="29">
                  <c:v>5307</c:v>
                </c:pt>
                <c:pt idx="30">
                  <c:v>5607</c:v>
                </c:pt>
                <c:pt idx="31">
                  <c:v>5959</c:v>
                </c:pt>
                <c:pt idx="32">
                  <c:v>6240</c:v>
                </c:pt>
                <c:pt idx="33">
                  <c:v>6567</c:v>
                </c:pt>
                <c:pt idx="34">
                  <c:v>6900</c:v>
                </c:pt>
                <c:pt idx="35">
                  <c:v>7268</c:v>
                </c:pt>
                <c:pt idx="36">
                  <c:v>7600</c:v>
                </c:pt>
                <c:pt idx="37">
                  <c:v>7972</c:v>
                </c:pt>
              </c:numCache>
            </c:numRef>
          </c:xVal>
          <c:yVal>
            <c:numRef>
              <c:f>'DRI2'!$L$10:$L$47</c:f>
              <c:numCache>
                <c:formatCode>0.000</c:formatCode>
                <c:ptCount val="38"/>
                <c:pt idx="0">
                  <c:v>0</c:v>
                </c:pt>
                <c:pt idx="1">
                  <c:v>1.6240304538190702</c:v>
                </c:pt>
                <c:pt idx="2">
                  <c:v>3.2480609076381404</c:v>
                </c:pt>
                <c:pt idx="3">
                  <c:v>4.8720913614572101</c:v>
                </c:pt>
                <c:pt idx="4">
                  <c:v>6.4961218152762807</c:v>
                </c:pt>
                <c:pt idx="5">
                  <c:v>8.1201522690953514</c:v>
                </c:pt>
                <c:pt idx="6">
                  <c:v>9.744182722914422</c:v>
                </c:pt>
                <c:pt idx="7">
                  <c:v>11.368213176733493</c:v>
                </c:pt>
                <c:pt idx="8">
                  <c:v>12.992243630552563</c:v>
                </c:pt>
                <c:pt idx="9">
                  <c:v>14.616274084371634</c:v>
                </c:pt>
                <c:pt idx="10">
                  <c:v>16.240304538190703</c:v>
                </c:pt>
                <c:pt idx="11">
                  <c:v>17.864334992009773</c:v>
                </c:pt>
                <c:pt idx="12">
                  <c:v>19.488365445828844</c:v>
                </c:pt>
                <c:pt idx="13">
                  <c:v>21.112395899647915</c:v>
                </c:pt>
                <c:pt idx="14">
                  <c:v>22.736426353466985</c:v>
                </c:pt>
                <c:pt idx="15">
                  <c:v>24.360456807286056</c:v>
                </c:pt>
                <c:pt idx="16">
                  <c:v>25.984487261105127</c:v>
                </c:pt>
                <c:pt idx="17">
                  <c:v>27.608517714924197</c:v>
                </c:pt>
                <c:pt idx="18">
                  <c:v>29.232548168743268</c:v>
                </c:pt>
                <c:pt idx="19">
                  <c:v>30.856578622562338</c:v>
                </c:pt>
                <c:pt idx="20">
                  <c:v>32.480609076381405</c:v>
                </c:pt>
                <c:pt idx="21">
                  <c:v>34.104639530200473</c:v>
                </c:pt>
                <c:pt idx="22">
                  <c:v>35.72866998401954</c:v>
                </c:pt>
                <c:pt idx="23" formatCode="&quot;$&quot;#\ ##0.000">
                  <c:v>37.352700437838607</c:v>
                </c:pt>
                <c:pt idx="24" formatCode="&quot;$&quot;#\ ##0.000">
                  <c:v>38.976730891657674</c:v>
                </c:pt>
                <c:pt idx="25">
                  <c:v>40.600761345476741</c:v>
                </c:pt>
                <c:pt idx="26">
                  <c:v>42.224791799295808</c:v>
                </c:pt>
                <c:pt idx="27">
                  <c:v>43.848822253114875</c:v>
                </c:pt>
                <c:pt idx="28">
                  <c:v>45.472852706933942</c:v>
                </c:pt>
                <c:pt idx="29">
                  <c:v>47.096883160753009</c:v>
                </c:pt>
                <c:pt idx="30">
                  <c:v>48.720913614572076</c:v>
                </c:pt>
                <c:pt idx="31">
                  <c:v>50.344944068391143</c:v>
                </c:pt>
                <c:pt idx="32">
                  <c:v>51.96897452221021</c:v>
                </c:pt>
                <c:pt idx="33">
                  <c:v>53.593004976029277</c:v>
                </c:pt>
                <c:pt idx="34">
                  <c:v>55.217035429848345</c:v>
                </c:pt>
                <c:pt idx="35">
                  <c:v>56.841065883667412</c:v>
                </c:pt>
                <c:pt idx="36">
                  <c:v>58.465096337486479</c:v>
                </c:pt>
                <c:pt idx="37">
                  <c:v>60.089126791305546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29A-47C8-9057-A534C6BAAE1A}"/>
            </c:ext>
          </c:extLst>
        </c:ser>
        <c:ser>
          <c:idx val="1"/>
          <c:order val="1"/>
          <c:tx>
            <c:v>Galben</c:v>
          </c:tx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6037313032220693"/>
                  <c:y val="-2.752368349505986E-3"/>
                </c:manualLayout>
              </c:layout>
              <c:numFmt formatCode="General" sourceLinked="0"/>
            </c:trendlineLbl>
          </c:trendline>
          <c:trendline>
            <c:spPr>
              <a:ln>
                <a:solidFill>
                  <a:srgbClr val="FFFF00"/>
                </a:solidFill>
              </a:ln>
            </c:spPr>
            <c:trendlineType val="power"/>
            <c:dispRSqr val="0"/>
            <c:dispEq val="0"/>
          </c:trendline>
          <c:xVal>
            <c:numRef>
              <c:f>'DRI2'!$I$35:$I$47</c:f>
              <c:numCache>
                <c:formatCode>General</c:formatCode>
                <c:ptCount val="13"/>
                <c:pt idx="0">
                  <c:v>4065</c:v>
                </c:pt>
                <c:pt idx="1">
                  <c:v>4354</c:v>
                </c:pt>
                <c:pt idx="2">
                  <c:v>4660</c:v>
                </c:pt>
                <c:pt idx="3">
                  <c:v>5005</c:v>
                </c:pt>
                <c:pt idx="4">
                  <c:v>5307</c:v>
                </c:pt>
                <c:pt idx="5">
                  <c:v>5607</c:v>
                </c:pt>
                <c:pt idx="6">
                  <c:v>5959</c:v>
                </c:pt>
                <c:pt idx="7">
                  <c:v>6240</c:v>
                </c:pt>
                <c:pt idx="8">
                  <c:v>6567</c:v>
                </c:pt>
                <c:pt idx="9">
                  <c:v>6900</c:v>
                </c:pt>
                <c:pt idx="10">
                  <c:v>7268</c:v>
                </c:pt>
                <c:pt idx="11">
                  <c:v>7600</c:v>
                </c:pt>
                <c:pt idx="12">
                  <c:v>7972</c:v>
                </c:pt>
              </c:numCache>
            </c:numRef>
          </c:xVal>
          <c:yVal>
            <c:numRef>
              <c:f>'DRI2'!$L$35:$L$47</c:f>
              <c:numCache>
                <c:formatCode>0.000</c:formatCode>
                <c:ptCount val="13"/>
                <c:pt idx="0">
                  <c:v>40.600761345476741</c:v>
                </c:pt>
                <c:pt idx="1">
                  <c:v>42.224791799295808</c:v>
                </c:pt>
                <c:pt idx="2">
                  <c:v>43.848822253114875</c:v>
                </c:pt>
                <c:pt idx="3">
                  <c:v>45.472852706933942</c:v>
                </c:pt>
                <c:pt idx="4">
                  <c:v>47.096883160753009</c:v>
                </c:pt>
                <c:pt idx="5">
                  <c:v>48.720913614572076</c:v>
                </c:pt>
                <c:pt idx="6">
                  <c:v>50.344944068391143</c:v>
                </c:pt>
                <c:pt idx="7">
                  <c:v>51.96897452221021</c:v>
                </c:pt>
                <c:pt idx="8">
                  <c:v>53.593004976029277</c:v>
                </c:pt>
                <c:pt idx="9">
                  <c:v>55.217035429848345</c:v>
                </c:pt>
                <c:pt idx="10">
                  <c:v>56.841065883667412</c:v>
                </c:pt>
                <c:pt idx="11">
                  <c:v>58.465096337486479</c:v>
                </c:pt>
                <c:pt idx="12">
                  <c:v>60.089126791305546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29A-47C8-9057-A534C6BAA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670656"/>
        <c:axId val="267672576"/>
      </c:scatterChart>
      <c:valAx>
        <c:axId val="26767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672576"/>
        <c:crosses val="autoZero"/>
        <c:crossBetween val="midCat"/>
      </c:valAx>
      <c:valAx>
        <c:axId val="267672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infiltration (cm)</a:t>
                </a:r>
                <a:endParaRPr lang="en-US"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7670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Infiltration rate-DRI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'DRI2'!$I$10:$I$47</c:f>
              <c:numCache>
                <c:formatCode>General</c:formatCode>
                <c:ptCount val="38"/>
                <c:pt idx="0">
                  <c:v>0</c:v>
                </c:pt>
                <c:pt idx="1">
                  <c:v>32</c:v>
                </c:pt>
                <c:pt idx="2">
                  <c:v>76</c:v>
                </c:pt>
                <c:pt idx="3">
                  <c:v>136</c:v>
                </c:pt>
                <c:pt idx="4">
                  <c:v>204</c:v>
                </c:pt>
                <c:pt idx="5">
                  <c:v>298</c:v>
                </c:pt>
                <c:pt idx="6">
                  <c:v>410</c:v>
                </c:pt>
                <c:pt idx="7">
                  <c:v>524</c:v>
                </c:pt>
                <c:pt idx="8">
                  <c:v>645</c:v>
                </c:pt>
                <c:pt idx="9">
                  <c:v>765</c:v>
                </c:pt>
                <c:pt idx="10">
                  <c:v>894</c:v>
                </c:pt>
                <c:pt idx="11">
                  <c:v>1048</c:v>
                </c:pt>
                <c:pt idx="12">
                  <c:v>1190</c:v>
                </c:pt>
                <c:pt idx="13">
                  <c:v>1360</c:v>
                </c:pt>
                <c:pt idx="14">
                  <c:v>1527</c:v>
                </c:pt>
                <c:pt idx="15">
                  <c:v>1705</c:v>
                </c:pt>
                <c:pt idx="16">
                  <c:v>1880</c:v>
                </c:pt>
                <c:pt idx="17">
                  <c:v>2055</c:v>
                </c:pt>
                <c:pt idx="18">
                  <c:v>2246</c:v>
                </c:pt>
                <c:pt idx="19">
                  <c:v>2467</c:v>
                </c:pt>
                <c:pt idx="20">
                  <c:v>2707</c:v>
                </c:pt>
                <c:pt idx="21">
                  <c:v>2973</c:v>
                </c:pt>
                <c:pt idx="22">
                  <c:v>3240</c:v>
                </c:pt>
                <c:pt idx="23">
                  <c:v>3431</c:v>
                </c:pt>
                <c:pt idx="24">
                  <c:v>3760</c:v>
                </c:pt>
                <c:pt idx="25">
                  <c:v>4065</c:v>
                </c:pt>
                <c:pt idx="26">
                  <c:v>4354</c:v>
                </c:pt>
                <c:pt idx="27">
                  <c:v>4660</c:v>
                </c:pt>
                <c:pt idx="28">
                  <c:v>5005</c:v>
                </c:pt>
                <c:pt idx="29">
                  <c:v>5307</c:v>
                </c:pt>
                <c:pt idx="30">
                  <c:v>5607</c:v>
                </c:pt>
                <c:pt idx="31">
                  <c:v>5959</c:v>
                </c:pt>
                <c:pt idx="32">
                  <c:v>6240</c:v>
                </c:pt>
                <c:pt idx="33">
                  <c:v>6567</c:v>
                </c:pt>
                <c:pt idx="34">
                  <c:v>6900</c:v>
                </c:pt>
                <c:pt idx="35">
                  <c:v>7268</c:v>
                </c:pt>
                <c:pt idx="36">
                  <c:v>7600</c:v>
                </c:pt>
                <c:pt idx="37">
                  <c:v>7972</c:v>
                </c:pt>
              </c:numCache>
            </c:numRef>
          </c:xVal>
          <c:yVal>
            <c:numRef>
              <c:f>'DRI2'!$O$10:$O$47</c:f>
              <c:numCache>
                <c:formatCode>0.0000</c:formatCode>
                <c:ptCount val="38"/>
                <c:pt idx="1">
                  <c:v>4.9138324035959337E-2</c:v>
                </c:pt>
                <c:pt idx="2">
                  <c:v>3.2412189464559586E-2</c:v>
                </c:pt>
                <c:pt idx="3">
                  <c:v>2.4608513696931292E-2</c:v>
                </c:pt>
                <c:pt idx="4">
                  <c:v>2.0368212119757971E-2</c:v>
                </c:pt>
                <c:pt idx="5">
                  <c:v>1.7111429270904168E-2</c:v>
                </c:pt>
                <c:pt idx="6">
                  <c:v>1.4809564444619821E-2</c:v>
                </c:pt>
                <c:pt idx="7">
                  <c:v>1.3273200236710541E-2</c:v>
                </c:pt>
                <c:pt idx="8">
                  <c:v>1.2111688449331496E-2</c:v>
                </c:pt>
                <c:pt idx="9">
                  <c:v>1.124400276344387E-2</c:v>
                </c:pt>
                <c:pt idx="10">
                  <c:v>1.0513699804383003E-2</c:v>
                </c:pt>
                <c:pt idx="11">
                  <c:v>9.8252125007851389E-3</c:v>
                </c:pt>
                <c:pt idx="12">
                  <c:v>9.3127877445128779E-3</c:v>
                </c:pt>
                <c:pt idx="13">
                  <c:v>8.8082605090373869E-3</c:v>
                </c:pt>
                <c:pt idx="14">
                  <c:v>8.3971173907935841E-3</c:v>
                </c:pt>
                <c:pt idx="15">
                  <c:v>8.0272257589577393E-3</c:v>
                </c:pt>
                <c:pt idx="16">
                  <c:v>7.7160621019090152E-3</c:v>
                </c:pt>
                <c:pt idx="17">
                  <c:v>7.4455446219287473E-3</c:v>
                </c:pt>
                <c:pt idx="18">
                  <c:v>7.1871687018488766E-3</c:v>
                </c:pt>
                <c:pt idx="19">
                  <c:v>6.9265049692927528E-3</c:v>
                </c:pt>
                <c:pt idx="20">
                  <c:v>6.6804153648596289E-3</c:v>
                </c:pt>
                <c:pt idx="21">
                  <c:v>6.4432823164997542E-3</c:v>
                </c:pt>
                <c:pt idx="22">
                  <c:v>6.2352657170466862E-3</c:v>
                </c:pt>
                <c:pt idx="23">
                  <c:v>6.1016041373163823E-3</c:v>
                </c:pt>
                <c:pt idx="24">
                  <c:v>5.8957224416766197E-3</c:v>
                </c:pt>
                <c:pt idx="25">
                  <c:v>5.7276397351346047E-3</c:v>
                </c:pt>
                <c:pt idx="26">
                  <c:v>5.5849593939638949E-3</c:v>
                </c:pt>
                <c:pt idx="27">
                  <c:v>5.4485968458523508E-3</c:v>
                </c:pt>
                <c:pt idx="28">
                  <c:v>5.3101129053464615E-3</c:v>
                </c:pt>
                <c:pt idx="29">
                  <c:v>5.2001458683675122E-3</c:v>
                </c:pt>
                <c:pt idx="30">
                  <c:v>5.0998258672123641E-3</c:v>
                </c:pt>
                <c:pt idx="31">
                  <c:v>4.9919171724263399E-3</c:v>
                </c:pt>
                <c:pt idx="32">
                  <c:v>4.912410959388388E-3</c:v>
                </c:pt>
                <c:pt idx="33">
                  <c:v>4.8263926929087873E-3</c:v>
                </c:pt>
                <c:pt idx="34">
                  <c:v>4.7451581031885924E-3</c:v>
                </c:pt>
                <c:pt idx="35">
                  <c:v>4.6619615727852707E-3</c:v>
                </c:pt>
                <c:pt idx="36">
                  <c:v>4.5921493176921029E-3</c:v>
                </c:pt>
                <c:pt idx="37">
                  <c:v>4.5191668859443229E-3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51-46F1-86BB-59B7B52E9130}"/>
            </c:ext>
          </c:extLst>
        </c:ser>
        <c:ser>
          <c:idx val="1"/>
          <c:order val="1"/>
          <c:tx>
            <c:v>Galben</c:v>
          </c:tx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5.0816720199131735E-2"/>
                  <c:y val="-8.1683540142054631E-2"/>
                </c:manualLayout>
              </c:layout>
              <c:numFmt formatCode="General" sourceLinked="0"/>
            </c:trendlineLbl>
          </c:trendline>
          <c:trendline>
            <c:trendlineType val="power"/>
            <c:dispRSqr val="0"/>
            <c:dispEq val="0"/>
          </c:trendline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0"/>
            <c:dispEq val="0"/>
          </c:trendline>
          <c:xVal>
            <c:numRef>
              <c:f>'DRI2'!$I$35:$I$47</c:f>
              <c:numCache>
                <c:formatCode>General</c:formatCode>
                <c:ptCount val="13"/>
                <c:pt idx="0">
                  <c:v>4065</c:v>
                </c:pt>
                <c:pt idx="1">
                  <c:v>4354</c:v>
                </c:pt>
                <c:pt idx="2">
                  <c:v>4660</c:v>
                </c:pt>
                <c:pt idx="3">
                  <c:v>5005</c:v>
                </c:pt>
                <c:pt idx="4">
                  <c:v>5307</c:v>
                </c:pt>
                <c:pt idx="5">
                  <c:v>5607</c:v>
                </c:pt>
                <c:pt idx="6">
                  <c:v>5959</c:v>
                </c:pt>
                <c:pt idx="7">
                  <c:v>6240</c:v>
                </c:pt>
                <c:pt idx="8">
                  <c:v>6567</c:v>
                </c:pt>
                <c:pt idx="9">
                  <c:v>6900</c:v>
                </c:pt>
                <c:pt idx="10">
                  <c:v>7268</c:v>
                </c:pt>
                <c:pt idx="11">
                  <c:v>7600</c:v>
                </c:pt>
                <c:pt idx="12">
                  <c:v>7972</c:v>
                </c:pt>
              </c:numCache>
            </c:numRef>
          </c:xVal>
          <c:yVal>
            <c:numRef>
              <c:f>'DRI2'!$O$35:$O$47</c:f>
              <c:numCache>
                <c:formatCode>0.0000</c:formatCode>
                <c:ptCount val="13"/>
                <c:pt idx="0">
                  <c:v>5.7276397351346047E-3</c:v>
                </c:pt>
                <c:pt idx="1">
                  <c:v>5.5849593939638949E-3</c:v>
                </c:pt>
                <c:pt idx="2">
                  <c:v>5.4485968458523508E-3</c:v>
                </c:pt>
                <c:pt idx="3">
                  <c:v>5.3101129053464615E-3</c:v>
                </c:pt>
                <c:pt idx="4">
                  <c:v>5.2001458683675122E-3</c:v>
                </c:pt>
                <c:pt idx="5">
                  <c:v>5.0998258672123641E-3</c:v>
                </c:pt>
                <c:pt idx="6">
                  <c:v>4.9919171724263399E-3</c:v>
                </c:pt>
                <c:pt idx="7">
                  <c:v>4.912410959388388E-3</c:v>
                </c:pt>
                <c:pt idx="8">
                  <c:v>4.8263926929087873E-3</c:v>
                </c:pt>
                <c:pt idx="9">
                  <c:v>4.7451581031885924E-3</c:v>
                </c:pt>
                <c:pt idx="10">
                  <c:v>4.6619615727852707E-3</c:v>
                </c:pt>
                <c:pt idx="11">
                  <c:v>4.5921493176921029E-3</c:v>
                </c:pt>
                <c:pt idx="12">
                  <c:v>4.5191668859443229E-3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51-46F1-86BB-59B7B52E9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704576"/>
        <c:axId val="267784576"/>
      </c:scatterChart>
      <c:valAx>
        <c:axId val="26770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784576"/>
        <c:crosses val="autoZero"/>
        <c:crossBetween val="midCat"/>
      </c:valAx>
      <c:valAx>
        <c:axId val="267784576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Infiltration raet (cm/s)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704576"/>
        <c:crosses val="autoZero"/>
        <c:crossBetween val="midCat"/>
        <c:majorUnit val="1.0000000000000004E-2"/>
        <c:minorUnit val="1.0000000000000004E-2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Cumulative infiltration-DRI</a:t>
            </a:r>
            <a:r>
              <a:rPr lang="en-US" sz="1400" baseline="0"/>
              <a:t> 3</a:t>
            </a:r>
            <a:endParaRPr lang="en-US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'DRI3'!$I$10:$I$32</c:f>
              <c:numCache>
                <c:formatCode>General</c:formatCode>
                <c:ptCount val="23"/>
                <c:pt idx="0">
                  <c:v>0</c:v>
                </c:pt>
                <c:pt idx="1">
                  <c:v>88</c:v>
                </c:pt>
                <c:pt idx="2">
                  <c:v>203</c:v>
                </c:pt>
                <c:pt idx="3">
                  <c:v>361</c:v>
                </c:pt>
                <c:pt idx="4">
                  <c:v>565</c:v>
                </c:pt>
                <c:pt idx="5">
                  <c:v>815</c:v>
                </c:pt>
                <c:pt idx="6">
                  <c:v>1114</c:v>
                </c:pt>
                <c:pt idx="7">
                  <c:v>1453</c:v>
                </c:pt>
                <c:pt idx="8">
                  <c:v>1807</c:v>
                </c:pt>
                <c:pt idx="9">
                  <c:v>2177</c:v>
                </c:pt>
                <c:pt idx="10">
                  <c:v>2537</c:v>
                </c:pt>
                <c:pt idx="11">
                  <c:v>2927</c:v>
                </c:pt>
                <c:pt idx="12">
                  <c:v>3309</c:v>
                </c:pt>
                <c:pt idx="13">
                  <c:v>3697</c:v>
                </c:pt>
                <c:pt idx="14">
                  <c:v>4111</c:v>
                </c:pt>
                <c:pt idx="15">
                  <c:v>4537</c:v>
                </c:pt>
                <c:pt idx="16">
                  <c:v>4947</c:v>
                </c:pt>
                <c:pt idx="17">
                  <c:v>5377</c:v>
                </c:pt>
                <c:pt idx="18">
                  <c:v>5828</c:v>
                </c:pt>
                <c:pt idx="19">
                  <c:v>6287</c:v>
                </c:pt>
                <c:pt idx="20">
                  <c:v>6737</c:v>
                </c:pt>
                <c:pt idx="21">
                  <c:v>7267</c:v>
                </c:pt>
                <c:pt idx="22">
                  <c:v>7827</c:v>
                </c:pt>
              </c:numCache>
            </c:numRef>
          </c:xVal>
          <c:yVal>
            <c:numRef>
              <c:f>'DRI3'!$L$10:$L$32</c:f>
              <c:numCache>
                <c:formatCode>0.000</c:formatCode>
                <c:ptCount val="23"/>
                <c:pt idx="0">
                  <c:v>0</c:v>
                </c:pt>
                <c:pt idx="1">
                  <c:v>1.6240304538190702</c:v>
                </c:pt>
                <c:pt idx="2">
                  <c:v>3.2480609076381404</c:v>
                </c:pt>
                <c:pt idx="3">
                  <c:v>4.8720913614572101</c:v>
                </c:pt>
                <c:pt idx="4">
                  <c:v>6.4961218152762807</c:v>
                </c:pt>
                <c:pt idx="5">
                  <c:v>8.1201522690953514</c:v>
                </c:pt>
                <c:pt idx="6">
                  <c:v>9.744182722914422</c:v>
                </c:pt>
                <c:pt idx="7">
                  <c:v>11.368213176733493</c:v>
                </c:pt>
                <c:pt idx="8">
                  <c:v>12.992243630552563</c:v>
                </c:pt>
                <c:pt idx="9">
                  <c:v>14.616274084371634</c:v>
                </c:pt>
                <c:pt idx="10">
                  <c:v>16.240304538190703</c:v>
                </c:pt>
                <c:pt idx="11">
                  <c:v>17.864334992009773</c:v>
                </c:pt>
                <c:pt idx="12">
                  <c:v>19.488365445828844</c:v>
                </c:pt>
                <c:pt idx="13">
                  <c:v>21.112395899647915</c:v>
                </c:pt>
                <c:pt idx="14">
                  <c:v>22.736426353466985</c:v>
                </c:pt>
                <c:pt idx="15">
                  <c:v>24.360456807286056</c:v>
                </c:pt>
                <c:pt idx="16">
                  <c:v>25.984487261105127</c:v>
                </c:pt>
                <c:pt idx="17">
                  <c:v>27.608517714924197</c:v>
                </c:pt>
                <c:pt idx="18">
                  <c:v>29.232548168743268</c:v>
                </c:pt>
                <c:pt idx="19">
                  <c:v>30.856578622562338</c:v>
                </c:pt>
                <c:pt idx="20">
                  <c:v>32.480609076381405</c:v>
                </c:pt>
                <c:pt idx="21">
                  <c:v>34.104639530200473</c:v>
                </c:pt>
                <c:pt idx="22">
                  <c:v>35.72866998401954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BE-4A2F-AE5D-754CB5D7C384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717919889767326"/>
                  <c:y val="3.1900471772359725E-3"/>
                </c:manualLayout>
              </c:layout>
              <c:numFmt formatCode="General" sourceLinked="0"/>
            </c:trendlineLbl>
          </c:trendline>
          <c:xVal>
            <c:numRef>
              <c:f>'DRI3'!$I$28:$I$32</c:f>
              <c:numCache>
                <c:formatCode>General</c:formatCode>
                <c:ptCount val="5"/>
                <c:pt idx="0">
                  <c:v>5828</c:v>
                </c:pt>
                <c:pt idx="1">
                  <c:v>6287</c:v>
                </c:pt>
                <c:pt idx="2">
                  <c:v>6737</c:v>
                </c:pt>
                <c:pt idx="3">
                  <c:v>7267</c:v>
                </c:pt>
                <c:pt idx="4">
                  <c:v>7827</c:v>
                </c:pt>
              </c:numCache>
            </c:numRef>
          </c:xVal>
          <c:yVal>
            <c:numRef>
              <c:f>'DRI3'!$L$28:$L$32</c:f>
              <c:numCache>
                <c:formatCode>0.000</c:formatCode>
                <c:ptCount val="5"/>
                <c:pt idx="0">
                  <c:v>29.232548168743268</c:v>
                </c:pt>
                <c:pt idx="1">
                  <c:v>30.856578622562338</c:v>
                </c:pt>
                <c:pt idx="2">
                  <c:v>32.480609076381405</c:v>
                </c:pt>
                <c:pt idx="3">
                  <c:v>34.104639530200473</c:v>
                </c:pt>
                <c:pt idx="4">
                  <c:v>35.72866998401954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BE-4A2F-AE5D-754CB5D7C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74304"/>
        <c:axId val="267876224"/>
      </c:scatterChart>
      <c:valAx>
        <c:axId val="2678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876224"/>
        <c:crosses val="autoZero"/>
        <c:crossBetween val="midCat"/>
      </c:valAx>
      <c:valAx>
        <c:axId val="267876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infiltration (cm)</a:t>
                </a:r>
                <a:endParaRPr lang="en-US"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7874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Infiltration rate-DRI 3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'DRI3'!$I$10:$I$32</c:f>
              <c:numCache>
                <c:formatCode>General</c:formatCode>
                <c:ptCount val="23"/>
                <c:pt idx="0">
                  <c:v>0</c:v>
                </c:pt>
                <c:pt idx="1">
                  <c:v>88</c:v>
                </c:pt>
                <c:pt idx="2">
                  <c:v>203</c:v>
                </c:pt>
                <c:pt idx="3">
                  <c:v>361</c:v>
                </c:pt>
                <c:pt idx="4">
                  <c:v>565</c:v>
                </c:pt>
                <c:pt idx="5">
                  <c:v>815</c:v>
                </c:pt>
                <c:pt idx="6">
                  <c:v>1114</c:v>
                </c:pt>
                <c:pt idx="7">
                  <c:v>1453</c:v>
                </c:pt>
                <c:pt idx="8">
                  <c:v>1807</c:v>
                </c:pt>
                <c:pt idx="9">
                  <c:v>2177</c:v>
                </c:pt>
                <c:pt idx="10">
                  <c:v>2537</c:v>
                </c:pt>
                <c:pt idx="11">
                  <c:v>2927</c:v>
                </c:pt>
                <c:pt idx="12">
                  <c:v>3309</c:v>
                </c:pt>
                <c:pt idx="13">
                  <c:v>3697</c:v>
                </c:pt>
                <c:pt idx="14">
                  <c:v>4111</c:v>
                </c:pt>
                <c:pt idx="15">
                  <c:v>4537</c:v>
                </c:pt>
                <c:pt idx="16">
                  <c:v>4947</c:v>
                </c:pt>
                <c:pt idx="17">
                  <c:v>5377</c:v>
                </c:pt>
                <c:pt idx="18">
                  <c:v>5828</c:v>
                </c:pt>
                <c:pt idx="19">
                  <c:v>6287</c:v>
                </c:pt>
                <c:pt idx="20">
                  <c:v>6737</c:v>
                </c:pt>
                <c:pt idx="21">
                  <c:v>7267</c:v>
                </c:pt>
                <c:pt idx="22">
                  <c:v>7827</c:v>
                </c:pt>
              </c:numCache>
            </c:numRef>
          </c:xVal>
          <c:yVal>
            <c:numRef>
              <c:f>'DRI3'!$O$10:$O$32</c:f>
              <c:numCache>
                <c:formatCode>0.0000</c:formatCode>
                <c:ptCount val="23"/>
                <c:pt idx="1">
                  <c:v>1.520328352923905E-2</c:v>
                </c:pt>
                <c:pt idx="2">
                  <c:v>1.0596662932108421E-2</c:v>
                </c:pt>
                <c:pt idx="3">
                  <c:v>8.375885070157742E-3</c:v>
                </c:pt>
                <c:pt idx="4">
                  <c:v>7.03981725287838E-3</c:v>
                </c:pt>
                <c:pt idx="5">
                  <c:v>6.1489785964473926E-3</c:v>
                </c:pt>
                <c:pt idx="6">
                  <c:v>5.5079202972352706E-3</c:v>
                </c:pt>
                <c:pt idx="7">
                  <c:v>5.0364416423084911E-3</c:v>
                </c:pt>
                <c:pt idx="8">
                  <c:v>4.693655535521651E-3</c:v>
                </c:pt>
                <c:pt idx="9">
                  <c:v>4.4289876928073485E-3</c:v>
                </c:pt>
                <c:pt idx="10">
                  <c:v>4.2292623282885657E-3</c:v>
                </c:pt>
                <c:pt idx="11">
                  <c:v>4.0559567976718256E-3</c:v>
                </c:pt>
                <c:pt idx="12">
                  <c:v>3.9168487620291877E-3</c:v>
                </c:pt>
                <c:pt idx="13">
                  <c:v>3.7982478849325303E-3</c:v>
                </c:pt>
                <c:pt idx="14">
                  <c:v>3.6907048186094497E-3</c:v>
                </c:pt>
                <c:pt idx="15">
                  <c:v>3.5957923788251501E-3</c:v>
                </c:pt>
                <c:pt idx="16">
                  <c:v>3.5162805167588936E-3</c:v>
                </c:pt>
                <c:pt idx="17">
                  <c:v>3.4428637291238576E-3</c:v>
                </c:pt>
                <c:pt idx="18">
                  <c:v>3.3747669642309971E-3</c:v>
                </c:pt>
                <c:pt idx="19">
                  <c:v>3.313129452480538E-3</c:v>
                </c:pt>
                <c:pt idx="20">
                  <c:v>3.2589233962886529E-3</c:v>
                </c:pt>
                <c:pt idx="21">
                  <c:v>3.2016550791270815E-3</c:v>
                </c:pt>
                <c:pt idx="22">
                  <c:v>3.1475817600892394E-3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30-44D0-A709-C8C8953D4114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2.7718342436111147E-2"/>
                  <c:y val="-9.3979487910816603E-2"/>
                </c:manualLayout>
              </c:layout>
              <c:numFmt formatCode="General" sourceLinked="0"/>
            </c:trendlineLbl>
          </c:trendline>
          <c:xVal>
            <c:numRef>
              <c:f>'DRI3'!$I$28:$I$32</c:f>
              <c:numCache>
                <c:formatCode>General</c:formatCode>
                <c:ptCount val="5"/>
                <c:pt idx="0">
                  <c:v>5828</c:v>
                </c:pt>
                <c:pt idx="1">
                  <c:v>6287</c:v>
                </c:pt>
                <c:pt idx="2">
                  <c:v>6737</c:v>
                </c:pt>
                <c:pt idx="3">
                  <c:v>7267</c:v>
                </c:pt>
                <c:pt idx="4">
                  <c:v>7827</c:v>
                </c:pt>
              </c:numCache>
            </c:numRef>
          </c:xVal>
          <c:yVal>
            <c:numRef>
              <c:f>'DRI3'!$O$28:$O$32</c:f>
              <c:numCache>
                <c:formatCode>0.0000</c:formatCode>
                <c:ptCount val="5"/>
                <c:pt idx="0">
                  <c:v>3.3747669642309971E-3</c:v>
                </c:pt>
                <c:pt idx="1">
                  <c:v>3.313129452480538E-3</c:v>
                </c:pt>
                <c:pt idx="2">
                  <c:v>3.2589233962886529E-3</c:v>
                </c:pt>
                <c:pt idx="3">
                  <c:v>3.2016550791270815E-3</c:v>
                </c:pt>
                <c:pt idx="4">
                  <c:v>3.1475817600892394E-3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30-44D0-A709-C8C8953D4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06432"/>
        <c:axId val="267908608"/>
      </c:scatterChart>
      <c:valAx>
        <c:axId val="2679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908608"/>
        <c:crosses val="autoZero"/>
        <c:crossBetween val="midCat"/>
      </c:valAx>
      <c:valAx>
        <c:axId val="267908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Infiltration raet (cm/s)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906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Cumulative infiltration-DRI</a:t>
            </a:r>
            <a:r>
              <a:rPr lang="en-US" sz="1400" baseline="0"/>
              <a:t> 4</a:t>
            </a:r>
            <a:endParaRPr lang="en-US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'DRI4'!$I$10:$I$41</c:f>
              <c:numCache>
                <c:formatCode>General</c:formatCode>
                <c:ptCount val="32"/>
                <c:pt idx="0">
                  <c:v>0</c:v>
                </c:pt>
                <c:pt idx="1">
                  <c:v>70</c:v>
                </c:pt>
                <c:pt idx="2">
                  <c:v>165</c:v>
                </c:pt>
                <c:pt idx="3">
                  <c:v>283</c:v>
                </c:pt>
                <c:pt idx="4">
                  <c:v>415</c:v>
                </c:pt>
                <c:pt idx="5">
                  <c:v>564</c:v>
                </c:pt>
                <c:pt idx="6">
                  <c:v>730</c:v>
                </c:pt>
                <c:pt idx="7">
                  <c:v>920</c:v>
                </c:pt>
                <c:pt idx="8">
                  <c:v>1147</c:v>
                </c:pt>
                <c:pt idx="9">
                  <c:v>1392</c:v>
                </c:pt>
                <c:pt idx="10">
                  <c:v>1665</c:v>
                </c:pt>
                <c:pt idx="11">
                  <c:v>1960</c:v>
                </c:pt>
                <c:pt idx="12">
                  <c:v>2275</c:v>
                </c:pt>
                <c:pt idx="13">
                  <c:v>2603</c:v>
                </c:pt>
                <c:pt idx="14">
                  <c:v>2957</c:v>
                </c:pt>
                <c:pt idx="15">
                  <c:v>3297</c:v>
                </c:pt>
                <c:pt idx="16">
                  <c:v>3634</c:v>
                </c:pt>
                <c:pt idx="17">
                  <c:v>3893</c:v>
                </c:pt>
                <c:pt idx="18">
                  <c:v>4183</c:v>
                </c:pt>
                <c:pt idx="19">
                  <c:v>4448</c:v>
                </c:pt>
                <c:pt idx="20">
                  <c:v>4710</c:v>
                </c:pt>
                <c:pt idx="21">
                  <c:v>4988</c:v>
                </c:pt>
                <c:pt idx="22">
                  <c:v>5277</c:v>
                </c:pt>
                <c:pt idx="23">
                  <c:v>5507</c:v>
                </c:pt>
                <c:pt idx="24">
                  <c:v>5728</c:v>
                </c:pt>
                <c:pt idx="25">
                  <c:v>5959</c:v>
                </c:pt>
                <c:pt idx="26">
                  <c:v>6214</c:v>
                </c:pt>
                <c:pt idx="27">
                  <c:v>6488</c:v>
                </c:pt>
                <c:pt idx="28">
                  <c:v>6843</c:v>
                </c:pt>
                <c:pt idx="29">
                  <c:v>7145</c:v>
                </c:pt>
                <c:pt idx="30">
                  <c:v>7443</c:v>
                </c:pt>
                <c:pt idx="31">
                  <c:v>7743</c:v>
                </c:pt>
              </c:numCache>
            </c:numRef>
          </c:xVal>
          <c:yVal>
            <c:numRef>
              <c:f>'DRI4'!$L$10:$L$41</c:f>
              <c:numCache>
                <c:formatCode>0.000</c:formatCode>
                <c:ptCount val="32"/>
                <c:pt idx="0">
                  <c:v>0</c:v>
                </c:pt>
                <c:pt idx="1">
                  <c:v>1.6240304538190702</c:v>
                </c:pt>
                <c:pt idx="2">
                  <c:v>3.2480609076381404</c:v>
                </c:pt>
                <c:pt idx="3">
                  <c:v>4.8720913614572101</c:v>
                </c:pt>
                <c:pt idx="4">
                  <c:v>6.4961218152762807</c:v>
                </c:pt>
                <c:pt idx="5">
                  <c:v>8.1201522690953514</c:v>
                </c:pt>
                <c:pt idx="6">
                  <c:v>9.744182722914422</c:v>
                </c:pt>
                <c:pt idx="7">
                  <c:v>11.368213176733493</c:v>
                </c:pt>
                <c:pt idx="8">
                  <c:v>12.992243630552563</c:v>
                </c:pt>
                <c:pt idx="9">
                  <c:v>14.616274084371634</c:v>
                </c:pt>
                <c:pt idx="10">
                  <c:v>16.240304538190703</c:v>
                </c:pt>
                <c:pt idx="11">
                  <c:v>17.864334992009773</c:v>
                </c:pt>
                <c:pt idx="12">
                  <c:v>19.488365445828844</c:v>
                </c:pt>
                <c:pt idx="13">
                  <c:v>21.112395899647915</c:v>
                </c:pt>
                <c:pt idx="14">
                  <c:v>22.736426353466985</c:v>
                </c:pt>
                <c:pt idx="15">
                  <c:v>24.360456807286056</c:v>
                </c:pt>
                <c:pt idx="16">
                  <c:v>25.984487261105127</c:v>
                </c:pt>
                <c:pt idx="17">
                  <c:v>27.608517714924197</c:v>
                </c:pt>
                <c:pt idx="18">
                  <c:v>29.232548168743268</c:v>
                </c:pt>
                <c:pt idx="19">
                  <c:v>30.856578622562338</c:v>
                </c:pt>
                <c:pt idx="20">
                  <c:v>32.480609076381405</c:v>
                </c:pt>
                <c:pt idx="21">
                  <c:v>34.104639530200473</c:v>
                </c:pt>
                <c:pt idx="22">
                  <c:v>35.72866998401954</c:v>
                </c:pt>
                <c:pt idx="23">
                  <c:v>37.352700437838607</c:v>
                </c:pt>
                <c:pt idx="24">
                  <c:v>38.976730891657674</c:v>
                </c:pt>
                <c:pt idx="25">
                  <c:v>40.600761345476741</c:v>
                </c:pt>
                <c:pt idx="26">
                  <c:v>42.224791799295808</c:v>
                </c:pt>
                <c:pt idx="27">
                  <c:v>43.848822253114875</c:v>
                </c:pt>
                <c:pt idx="28">
                  <c:v>45.472852706933942</c:v>
                </c:pt>
                <c:pt idx="29">
                  <c:v>47.096883160753009</c:v>
                </c:pt>
                <c:pt idx="30">
                  <c:v>48.720913614572076</c:v>
                </c:pt>
                <c:pt idx="31">
                  <c:v>50.344944068391143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EB-4F12-9BDC-7310AEA6555B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086873861812158E-2"/>
                  <c:y val="3.7487331577640863E-3"/>
                </c:manualLayout>
              </c:layout>
              <c:numFmt formatCode="General" sourceLinked="0"/>
            </c:trendlineLbl>
          </c:trendline>
          <c:xVal>
            <c:numRef>
              <c:f>'DRI4'!$I$33:$I$41</c:f>
              <c:numCache>
                <c:formatCode>General</c:formatCode>
                <c:ptCount val="9"/>
                <c:pt idx="0">
                  <c:v>5507</c:v>
                </c:pt>
                <c:pt idx="1">
                  <c:v>5728</c:v>
                </c:pt>
                <c:pt idx="2">
                  <c:v>5959</c:v>
                </c:pt>
                <c:pt idx="3">
                  <c:v>6214</c:v>
                </c:pt>
                <c:pt idx="4">
                  <c:v>6488</c:v>
                </c:pt>
                <c:pt idx="5">
                  <c:v>6843</c:v>
                </c:pt>
                <c:pt idx="6">
                  <c:v>7145</c:v>
                </c:pt>
                <c:pt idx="7">
                  <c:v>7443</c:v>
                </c:pt>
                <c:pt idx="8">
                  <c:v>7743</c:v>
                </c:pt>
              </c:numCache>
            </c:numRef>
          </c:xVal>
          <c:yVal>
            <c:numRef>
              <c:f>'DRI4'!$L$33:$L$41</c:f>
              <c:numCache>
                <c:formatCode>0.000</c:formatCode>
                <c:ptCount val="9"/>
                <c:pt idx="0">
                  <c:v>37.352700437838607</c:v>
                </c:pt>
                <c:pt idx="1">
                  <c:v>38.976730891657674</c:v>
                </c:pt>
                <c:pt idx="2">
                  <c:v>40.600761345476741</c:v>
                </c:pt>
                <c:pt idx="3">
                  <c:v>42.224791799295808</c:v>
                </c:pt>
                <c:pt idx="4">
                  <c:v>43.848822253114875</c:v>
                </c:pt>
                <c:pt idx="5">
                  <c:v>45.472852706933942</c:v>
                </c:pt>
                <c:pt idx="6">
                  <c:v>47.096883160753009</c:v>
                </c:pt>
                <c:pt idx="7">
                  <c:v>48.720913614572076</c:v>
                </c:pt>
                <c:pt idx="8">
                  <c:v>50.344944068391143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FEB-4F12-9BDC-7310AEA65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79776"/>
        <c:axId val="267994240"/>
      </c:scatterChart>
      <c:valAx>
        <c:axId val="2679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7994240"/>
        <c:crosses val="autoZero"/>
        <c:crossBetween val="midCat"/>
      </c:valAx>
      <c:valAx>
        <c:axId val="26799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infiltration (cm)</a:t>
                </a:r>
                <a:endParaRPr lang="en-US"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7979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Infiltration rate-DRI 4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'DRI4'!$I$10:$I$41</c:f>
              <c:numCache>
                <c:formatCode>General</c:formatCode>
                <c:ptCount val="32"/>
                <c:pt idx="0">
                  <c:v>0</c:v>
                </c:pt>
                <c:pt idx="1">
                  <c:v>70</c:v>
                </c:pt>
                <c:pt idx="2">
                  <c:v>165</c:v>
                </c:pt>
                <c:pt idx="3">
                  <c:v>283</c:v>
                </c:pt>
                <c:pt idx="4">
                  <c:v>415</c:v>
                </c:pt>
                <c:pt idx="5">
                  <c:v>564</c:v>
                </c:pt>
                <c:pt idx="6">
                  <c:v>730</c:v>
                </c:pt>
                <c:pt idx="7">
                  <c:v>920</c:v>
                </c:pt>
                <c:pt idx="8">
                  <c:v>1147</c:v>
                </c:pt>
                <c:pt idx="9">
                  <c:v>1392</c:v>
                </c:pt>
                <c:pt idx="10">
                  <c:v>1665</c:v>
                </c:pt>
                <c:pt idx="11">
                  <c:v>1960</c:v>
                </c:pt>
                <c:pt idx="12">
                  <c:v>2275</c:v>
                </c:pt>
                <c:pt idx="13">
                  <c:v>2603</c:v>
                </c:pt>
                <c:pt idx="14">
                  <c:v>2957</c:v>
                </c:pt>
                <c:pt idx="15">
                  <c:v>3297</c:v>
                </c:pt>
                <c:pt idx="16">
                  <c:v>3634</c:v>
                </c:pt>
                <c:pt idx="17">
                  <c:v>3893</c:v>
                </c:pt>
                <c:pt idx="18">
                  <c:v>4183</c:v>
                </c:pt>
                <c:pt idx="19">
                  <c:v>4448</c:v>
                </c:pt>
                <c:pt idx="20">
                  <c:v>4710</c:v>
                </c:pt>
                <c:pt idx="21">
                  <c:v>4988</c:v>
                </c:pt>
                <c:pt idx="22">
                  <c:v>5277</c:v>
                </c:pt>
                <c:pt idx="23">
                  <c:v>5507</c:v>
                </c:pt>
                <c:pt idx="24">
                  <c:v>5728</c:v>
                </c:pt>
                <c:pt idx="25">
                  <c:v>5959</c:v>
                </c:pt>
                <c:pt idx="26">
                  <c:v>6214</c:v>
                </c:pt>
                <c:pt idx="27">
                  <c:v>6488</c:v>
                </c:pt>
                <c:pt idx="28">
                  <c:v>6843</c:v>
                </c:pt>
                <c:pt idx="29">
                  <c:v>7145</c:v>
                </c:pt>
                <c:pt idx="30">
                  <c:v>7443</c:v>
                </c:pt>
                <c:pt idx="31">
                  <c:v>7743</c:v>
                </c:pt>
              </c:numCache>
            </c:numRef>
          </c:xVal>
          <c:yVal>
            <c:numRef>
              <c:f>'DRI4'!$O$10:$O$41</c:f>
              <c:numCache>
                <c:formatCode>0.0000</c:formatCode>
                <c:ptCount val="32"/>
                <c:pt idx="1">
                  <c:v>1.446021443016661E-2</c:v>
                </c:pt>
                <c:pt idx="2">
                  <c:v>1.104324110669865E-2</c:v>
                </c:pt>
                <c:pt idx="3">
                  <c:v>9.5340365324953942E-3</c:v>
                </c:pt>
                <c:pt idx="4">
                  <c:v>8.6849163427264592E-3</c:v>
                </c:pt>
                <c:pt idx="5">
                  <c:v>8.1125526956745114E-3</c:v>
                </c:pt>
                <c:pt idx="6">
                  <c:v>7.6947116523006769E-3</c:v>
                </c:pt>
                <c:pt idx="7">
                  <c:v>7.3632357965242659E-3</c:v>
                </c:pt>
                <c:pt idx="8">
                  <c:v>7.0810014363945316E-3</c:v>
                </c:pt>
                <c:pt idx="9">
                  <c:v>6.8576376148036366E-3</c:v>
                </c:pt>
                <c:pt idx="10">
                  <c:v>6.6694051166791982E-3</c:v>
                </c:pt>
                <c:pt idx="11">
                  <c:v>6.5120193533297109E-3</c:v>
                </c:pt>
                <c:pt idx="12">
                  <c:v>6.3790234555586994E-3</c:v>
                </c:pt>
                <c:pt idx="13">
                  <c:v>6.2670685316575259E-3</c:v>
                </c:pt>
                <c:pt idx="14">
                  <c:v>6.1678036352545221E-3</c:v>
                </c:pt>
                <c:pt idx="15">
                  <c:v>6.0879402632728723E-3</c:v>
                </c:pt>
                <c:pt idx="16">
                  <c:v>6.0201166935989914E-3</c:v>
                </c:pt>
                <c:pt idx="17">
                  <c:v>5.9740920302218297E-3</c:v>
                </c:pt>
                <c:pt idx="18">
                  <c:v>5.9277200207658075E-3</c:v>
                </c:pt>
                <c:pt idx="19">
                  <c:v>5.8893747012267262E-3</c:v>
                </c:pt>
                <c:pt idx="20">
                  <c:v>5.8546910549964705E-3</c:v>
                </c:pt>
                <c:pt idx="21">
                  <c:v>5.8209198290992649E-3</c:v>
                </c:pt>
                <c:pt idx="22">
                  <c:v>5.7886811816781469E-3</c:v>
                </c:pt>
                <c:pt idx="23">
                  <c:v>5.7648588820598829E-3</c:v>
                </c:pt>
                <c:pt idx="24">
                  <c:v>5.7433340449164995E-3</c:v>
                </c:pt>
                <c:pt idx="25">
                  <c:v>5.7221277085589958E-3</c:v>
                </c:pt>
                <c:pt idx="26">
                  <c:v>5.7001052880241865E-3</c:v>
                </c:pt>
                <c:pt idx="27">
                  <c:v>5.6779043715789526E-3</c:v>
                </c:pt>
                <c:pt idx="28">
                  <c:v>5.6511478915617442E-3</c:v>
                </c:pt>
                <c:pt idx="29">
                  <c:v>5.629973924811002E-3</c:v>
                </c:pt>
                <c:pt idx="30">
                  <c:v>5.6103566764214323E-3</c:v>
                </c:pt>
                <c:pt idx="31">
                  <c:v>5.5917630423225565E-3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CF-415D-846D-F8653794295C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1.8554307217621894E-3"/>
                  <c:y val="-8.893385237695825E-2"/>
                </c:manualLayout>
              </c:layout>
              <c:numFmt formatCode="General" sourceLinked="0"/>
            </c:trendlineLbl>
          </c:trendline>
          <c:xVal>
            <c:numRef>
              <c:f>'DRI4'!$I$33:$I$41</c:f>
              <c:numCache>
                <c:formatCode>General</c:formatCode>
                <c:ptCount val="9"/>
                <c:pt idx="0">
                  <c:v>5507</c:v>
                </c:pt>
                <c:pt idx="1">
                  <c:v>5728</c:v>
                </c:pt>
                <c:pt idx="2">
                  <c:v>5959</c:v>
                </c:pt>
                <c:pt idx="3">
                  <c:v>6214</c:v>
                </c:pt>
                <c:pt idx="4">
                  <c:v>6488</c:v>
                </c:pt>
                <c:pt idx="5">
                  <c:v>6843</c:v>
                </c:pt>
                <c:pt idx="6">
                  <c:v>7145</c:v>
                </c:pt>
                <c:pt idx="7">
                  <c:v>7443</c:v>
                </c:pt>
                <c:pt idx="8">
                  <c:v>7743</c:v>
                </c:pt>
              </c:numCache>
            </c:numRef>
          </c:xVal>
          <c:yVal>
            <c:numRef>
              <c:f>'DRI4'!$O$33:$O$41</c:f>
              <c:numCache>
                <c:formatCode>0.0000</c:formatCode>
                <c:ptCount val="9"/>
                <c:pt idx="0">
                  <c:v>5.7648588820598829E-3</c:v>
                </c:pt>
                <c:pt idx="1">
                  <c:v>5.7433340449164995E-3</c:v>
                </c:pt>
                <c:pt idx="2">
                  <c:v>5.7221277085589958E-3</c:v>
                </c:pt>
                <c:pt idx="3">
                  <c:v>5.7001052880241865E-3</c:v>
                </c:pt>
                <c:pt idx="4">
                  <c:v>5.6779043715789526E-3</c:v>
                </c:pt>
                <c:pt idx="5">
                  <c:v>5.6511478915617442E-3</c:v>
                </c:pt>
                <c:pt idx="6">
                  <c:v>5.629973924811002E-3</c:v>
                </c:pt>
                <c:pt idx="7">
                  <c:v>5.6103566764214323E-3</c:v>
                </c:pt>
                <c:pt idx="8">
                  <c:v>5.5917630423225565E-3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CF-415D-846D-F86537942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024448"/>
        <c:axId val="268030720"/>
      </c:scatterChart>
      <c:valAx>
        <c:axId val="2680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8030720"/>
        <c:crosses val="autoZero"/>
        <c:crossBetween val="midCat"/>
      </c:valAx>
      <c:valAx>
        <c:axId val="268030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Infiltration raet (cm/s)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8024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Cumulative infiltration-DRI 5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'DRI5'!$I$10:$I$41</c:f>
              <c:numCache>
                <c:formatCode>General</c:formatCode>
                <c:ptCount val="32"/>
                <c:pt idx="0">
                  <c:v>0</c:v>
                </c:pt>
                <c:pt idx="1">
                  <c:v>33</c:v>
                </c:pt>
                <c:pt idx="2">
                  <c:v>90</c:v>
                </c:pt>
                <c:pt idx="3">
                  <c:v>180</c:v>
                </c:pt>
                <c:pt idx="4">
                  <c:v>302</c:v>
                </c:pt>
                <c:pt idx="5">
                  <c:v>455</c:v>
                </c:pt>
                <c:pt idx="6">
                  <c:v>608</c:v>
                </c:pt>
                <c:pt idx="7">
                  <c:v>810</c:v>
                </c:pt>
                <c:pt idx="8">
                  <c:v>1024</c:v>
                </c:pt>
                <c:pt idx="9">
                  <c:v>1240</c:v>
                </c:pt>
                <c:pt idx="10">
                  <c:v>1428</c:v>
                </c:pt>
                <c:pt idx="11">
                  <c:v>1620</c:v>
                </c:pt>
                <c:pt idx="12">
                  <c:v>1802</c:v>
                </c:pt>
                <c:pt idx="13">
                  <c:v>1997</c:v>
                </c:pt>
                <c:pt idx="14">
                  <c:v>2238</c:v>
                </c:pt>
                <c:pt idx="15">
                  <c:v>2533</c:v>
                </c:pt>
                <c:pt idx="16">
                  <c:v>2790</c:v>
                </c:pt>
                <c:pt idx="17">
                  <c:v>3088</c:v>
                </c:pt>
                <c:pt idx="18">
                  <c:v>3433</c:v>
                </c:pt>
                <c:pt idx="19">
                  <c:v>3708</c:v>
                </c:pt>
                <c:pt idx="20">
                  <c:v>4081</c:v>
                </c:pt>
                <c:pt idx="21">
                  <c:v>4305</c:v>
                </c:pt>
                <c:pt idx="22">
                  <c:v>4466</c:v>
                </c:pt>
                <c:pt idx="23">
                  <c:v>4676</c:v>
                </c:pt>
                <c:pt idx="24">
                  <c:v>4991</c:v>
                </c:pt>
                <c:pt idx="25">
                  <c:v>5190</c:v>
                </c:pt>
                <c:pt idx="26">
                  <c:v>5468</c:v>
                </c:pt>
                <c:pt idx="27">
                  <c:v>5838</c:v>
                </c:pt>
                <c:pt idx="28">
                  <c:v>6145</c:v>
                </c:pt>
                <c:pt idx="29">
                  <c:v>6446</c:v>
                </c:pt>
                <c:pt idx="30">
                  <c:v>6710</c:v>
                </c:pt>
                <c:pt idx="31">
                  <c:v>6982</c:v>
                </c:pt>
              </c:numCache>
            </c:numRef>
          </c:xVal>
          <c:yVal>
            <c:numRef>
              <c:f>'DRI5'!$L$10:$L$41</c:f>
              <c:numCache>
                <c:formatCode>0.000</c:formatCode>
                <c:ptCount val="32"/>
                <c:pt idx="0">
                  <c:v>0</c:v>
                </c:pt>
                <c:pt idx="1">
                  <c:v>1.6240304538190702</c:v>
                </c:pt>
                <c:pt idx="2">
                  <c:v>3.2480609076381404</c:v>
                </c:pt>
                <c:pt idx="3">
                  <c:v>4.8720913614572101</c:v>
                </c:pt>
                <c:pt idx="4">
                  <c:v>6.4961218152762807</c:v>
                </c:pt>
                <c:pt idx="5">
                  <c:v>8.1201522690953514</c:v>
                </c:pt>
                <c:pt idx="6">
                  <c:v>9.744182722914422</c:v>
                </c:pt>
                <c:pt idx="7">
                  <c:v>11.368213176733493</c:v>
                </c:pt>
                <c:pt idx="8">
                  <c:v>12.992243630552563</c:v>
                </c:pt>
                <c:pt idx="9">
                  <c:v>14.616274084371634</c:v>
                </c:pt>
                <c:pt idx="10">
                  <c:v>16.240304538190703</c:v>
                </c:pt>
                <c:pt idx="11">
                  <c:v>17.864334992009773</c:v>
                </c:pt>
                <c:pt idx="12">
                  <c:v>19.488365445828844</c:v>
                </c:pt>
                <c:pt idx="13">
                  <c:v>21.112395899647915</c:v>
                </c:pt>
                <c:pt idx="14">
                  <c:v>22.736426353466985</c:v>
                </c:pt>
                <c:pt idx="15">
                  <c:v>24.360456807286056</c:v>
                </c:pt>
                <c:pt idx="16">
                  <c:v>25.984487261105127</c:v>
                </c:pt>
                <c:pt idx="17">
                  <c:v>27.608517714924197</c:v>
                </c:pt>
                <c:pt idx="18">
                  <c:v>29.232548168743268</c:v>
                </c:pt>
                <c:pt idx="19">
                  <c:v>30.856578622562338</c:v>
                </c:pt>
                <c:pt idx="20">
                  <c:v>32.480609076381405</c:v>
                </c:pt>
                <c:pt idx="21">
                  <c:v>34.104639530200473</c:v>
                </c:pt>
                <c:pt idx="22">
                  <c:v>35.72866998401954</c:v>
                </c:pt>
                <c:pt idx="23">
                  <c:v>37.352700437838607</c:v>
                </c:pt>
                <c:pt idx="24">
                  <c:v>38.976730891657674</c:v>
                </c:pt>
                <c:pt idx="25">
                  <c:v>40.600761345476741</c:v>
                </c:pt>
                <c:pt idx="26">
                  <c:v>42.224791799295808</c:v>
                </c:pt>
                <c:pt idx="27">
                  <c:v>43.848822253114875</c:v>
                </c:pt>
                <c:pt idx="28">
                  <c:v>45.472852706933942</c:v>
                </c:pt>
                <c:pt idx="29">
                  <c:v>47.096883160753009</c:v>
                </c:pt>
                <c:pt idx="30">
                  <c:v>48.720913614572076</c:v>
                </c:pt>
                <c:pt idx="31">
                  <c:v>50.344944068391143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56-4362-BC74-BE5471A8195D}"/>
            </c:ext>
          </c:extLst>
        </c:ser>
        <c:ser>
          <c:idx val="1"/>
          <c:order val="1"/>
          <c:trendline>
            <c:spPr>
              <a:ln>
                <a:solidFill>
                  <a:srgbClr val="FFFF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0924552291231983"/>
                  <c:y val="-3.8336559153833378E-3"/>
                </c:manualLayout>
              </c:layout>
              <c:numFmt formatCode="General" sourceLinked="0"/>
            </c:trendlineLbl>
          </c:trendline>
          <c:xVal>
            <c:numRef>
              <c:f>'DRI5'!$I$30:$I$41</c:f>
              <c:numCache>
                <c:formatCode>General</c:formatCode>
                <c:ptCount val="12"/>
                <c:pt idx="0">
                  <c:v>4081</c:v>
                </c:pt>
                <c:pt idx="1">
                  <c:v>4305</c:v>
                </c:pt>
                <c:pt idx="2">
                  <c:v>4466</c:v>
                </c:pt>
                <c:pt idx="3">
                  <c:v>4676</c:v>
                </c:pt>
                <c:pt idx="4">
                  <c:v>4991</c:v>
                </c:pt>
                <c:pt idx="5">
                  <c:v>5190</c:v>
                </c:pt>
                <c:pt idx="6">
                  <c:v>5468</c:v>
                </c:pt>
                <c:pt idx="7">
                  <c:v>5838</c:v>
                </c:pt>
                <c:pt idx="8">
                  <c:v>6145</c:v>
                </c:pt>
                <c:pt idx="9">
                  <c:v>6446</c:v>
                </c:pt>
                <c:pt idx="10">
                  <c:v>6710</c:v>
                </c:pt>
                <c:pt idx="11">
                  <c:v>6982</c:v>
                </c:pt>
              </c:numCache>
            </c:numRef>
          </c:xVal>
          <c:yVal>
            <c:numRef>
              <c:f>'DRI5'!$L$30:$L$41</c:f>
              <c:numCache>
                <c:formatCode>0.000</c:formatCode>
                <c:ptCount val="12"/>
                <c:pt idx="0">
                  <c:v>32.480609076381405</c:v>
                </c:pt>
                <c:pt idx="1">
                  <c:v>34.104639530200473</c:v>
                </c:pt>
                <c:pt idx="2">
                  <c:v>35.72866998401954</c:v>
                </c:pt>
                <c:pt idx="3">
                  <c:v>37.352700437838607</c:v>
                </c:pt>
                <c:pt idx="4">
                  <c:v>38.976730891657674</c:v>
                </c:pt>
                <c:pt idx="5">
                  <c:v>40.600761345476741</c:v>
                </c:pt>
                <c:pt idx="6">
                  <c:v>42.224791799295808</c:v>
                </c:pt>
                <c:pt idx="7">
                  <c:v>43.848822253114875</c:v>
                </c:pt>
                <c:pt idx="8">
                  <c:v>45.472852706933942</c:v>
                </c:pt>
                <c:pt idx="9">
                  <c:v>47.096883160753009</c:v>
                </c:pt>
                <c:pt idx="10">
                  <c:v>48.720913614572076</c:v>
                </c:pt>
                <c:pt idx="11">
                  <c:v>50.344944068391143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56-4362-BC74-BE5471A81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189056"/>
        <c:axId val="268199424"/>
      </c:scatterChart>
      <c:valAx>
        <c:axId val="2681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8199424"/>
        <c:crosses val="autoZero"/>
        <c:crossBetween val="midCat"/>
      </c:valAx>
      <c:valAx>
        <c:axId val="26819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infiltration (cm)</a:t>
                </a:r>
                <a:endParaRPr lang="en-US"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8189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7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9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7</xdr:row>
      <xdr:rowOff>71439</xdr:rowOff>
    </xdr:from>
    <xdr:to>
      <xdr:col>26</xdr:col>
      <xdr:colOff>15874</xdr:colOff>
      <xdr:row>24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32</xdr:row>
      <xdr:rowOff>9525</xdr:rowOff>
    </xdr:from>
    <xdr:to>
      <xdr:col>10</xdr:col>
      <xdr:colOff>152400</xdr:colOff>
      <xdr:row>33</xdr:row>
      <xdr:rowOff>9525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9700" y="7553325"/>
          <a:ext cx="1228725" cy="2000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33</xdr:row>
      <xdr:rowOff>19050</xdr:rowOff>
    </xdr:from>
    <xdr:to>
      <xdr:col>10</xdr:col>
      <xdr:colOff>419100</xdr:colOff>
      <xdr:row>34</xdr:row>
      <xdr:rowOff>19050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0175" y="7762875"/>
          <a:ext cx="1504950" cy="20002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463549</xdr:colOff>
      <xdr:row>25</xdr:row>
      <xdr:rowOff>15873</xdr:rowOff>
    </xdr:from>
    <xdr:to>
      <xdr:col>25</xdr:col>
      <xdr:colOff>511174</xdr:colOff>
      <xdr:row>41</xdr:row>
      <xdr:rowOff>38099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7</xdr:row>
      <xdr:rowOff>71439</xdr:rowOff>
    </xdr:from>
    <xdr:to>
      <xdr:col>26</xdr:col>
      <xdr:colOff>15874</xdr:colOff>
      <xdr:row>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51</xdr:row>
      <xdr:rowOff>9525</xdr:rowOff>
    </xdr:from>
    <xdr:to>
      <xdr:col>10</xdr:col>
      <xdr:colOff>152400</xdr:colOff>
      <xdr:row>52</xdr:row>
      <xdr:rowOff>9525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9700" y="5686425"/>
          <a:ext cx="1419225" cy="2000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52</xdr:row>
      <xdr:rowOff>19050</xdr:rowOff>
    </xdr:from>
    <xdr:to>
      <xdr:col>10</xdr:col>
      <xdr:colOff>419100</xdr:colOff>
      <xdr:row>53</xdr:row>
      <xdr:rowOff>19050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0175" y="5895975"/>
          <a:ext cx="1695450" cy="20002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511174</xdr:colOff>
      <xdr:row>24</xdr:row>
      <xdr:rowOff>168274</xdr:rowOff>
    </xdr:from>
    <xdr:to>
      <xdr:col>25</xdr:col>
      <xdr:colOff>558799</xdr:colOff>
      <xdr:row>41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7</xdr:row>
      <xdr:rowOff>71439</xdr:rowOff>
    </xdr:from>
    <xdr:to>
      <xdr:col>26</xdr:col>
      <xdr:colOff>15874</xdr:colOff>
      <xdr:row>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37</xdr:row>
      <xdr:rowOff>9525</xdr:rowOff>
    </xdr:from>
    <xdr:to>
      <xdr:col>10</xdr:col>
      <xdr:colOff>152400</xdr:colOff>
      <xdr:row>38</xdr:row>
      <xdr:rowOff>9525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9700" y="9296400"/>
          <a:ext cx="1419225" cy="2000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38</xdr:row>
      <xdr:rowOff>19050</xdr:rowOff>
    </xdr:from>
    <xdr:to>
      <xdr:col>10</xdr:col>
      <xdr:colOff>419100</xdr:colOff>
      <xdr:row>39</xdr:row>
      <xdr:rowOff>19050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0175" y="9505950"/>
          <a:ext cx="1695450" cy="20002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511174</xdr:colOff>
      <xdr:row>24</xdr:row>
      <xdr:rowOff>168274</xdr:rowOff>
    </xdr:from>
    <xdr:to>
      <xdr:col>26</xdr:col>
      <xdr:colOff>28575</xdr:colOff>
      <xdr:row>41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7</xdr:row>
      <xdr:rowOff>71439</xdr:rowOff>
    </xdr:from>
    <xdr:to>
      <xdr:col>26</xdr:col>
      <xdr:colOff>15874</xdr:colOff>
      <xdr:row>24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45</xdr:row>
      <xdr:rowOff>9525</xdr:rowOff>
    </xdr:from>
    <xdr:to>
      <xdr:col>10</xdr:col>
      <xdr:colOff>152400</xdr:colOff>
      <xdr:row>46</xdr:row>
      <xdr:rowOff>9525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9700" y="8134350"/>
          <a:ext cx="1419225" cy="2000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46</xdr:row>
      <xdr:rowOff>19050</xdr:rowOff>
    </xdr:from>
    <xdr:to>
      <xdr:col>10</xdr:col>
      <xdr:colOff>419100</xdr:colOff>
      <xdr:row>47</xdr:row>
      <xdr:rowOff>19050</xdr:rowOff>
    </xdr:to>
    <xdr:pic>
      <xdr:nvPicPr>
        <xdr:cNvPr id="12" name="Picture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0175" y="6638925"/>
          <a:ext cx="1695450" cy="20002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530225</xdr:colOff>
      <xdr:row>25</xdr:row>
      <xdr:rowOff>6348</xdr:rowOff>
    </xdr:from>
    <xdr:to>
      <xdr:col>25</xdr:col>
      <xdr:colOff>571501</xdr:colOff>
      <xdr:row>41</xdr:row>
      <xdr:rowOff>171449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7</xdr:row>
      <xdr:rowOff>71439</xdr:rowOff>
    </xdr:from>
    <xdr:to>
      <xdr:col>26</xdr:col>
      <xdr:colOff>15874</xdr:colOff>
      <xdr:row>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47</xdr:row>
      <xdr:rowOff>9525</xdr:rowOff>
    </xdr:from>
    <xdr:to>
      <xdr:col>10</xdr:col>
      <xdr:colOff>152400</xdr:colOff>
      <xdr:row>48</xdr:row>
      <xdr:rowOff>9525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9700" y="8143875"/>
          <a:ext cx="1419225" cy="2000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48</xdr:row>
      <xdr:rowOff>19050</xdr:rowOff>
    </xdr:from>
    <xdr:to>
      <xdr:col>10</xdr:col>
      <xdr:colOff>419100</xdr:colOff>
      <xdr:row>49</xdr:row>
      <xdr:rowOff>19050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10175" y="8353425"/>
          <a:ext cx="1695450" cy="20002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511174</xdr:colOff>
      <xdr:row>25</xdr:row>
      <xdr:rowOff>44449</xdr:rowOff>
    </xdr:from>
    <xdr:to>
      <xdr:col>25</xdr:col>
      <xdr:colOff>558799</xdr:colOff>
      <xdr:row>41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0"/>
  <sheetViews>
    <sheetView tabSelected="1" workbookViewId="0">
      <selection activeCell="G13" sqref="G13"/>
    </sheetView>
  </sheetViews>
  <sheetFormatPr defaultRowHeight="15" x14ac:dyDescent="0.25"/>
  <cols>
    <col min="2" max="2" width="10.7109375" bestFit="1" customWidth="1"/>
    <col min="3" max="3" width="13.28515625" bestFit="1" customWidth="1"/>
    <col min="5" max="5" width="9.140625" customWidth="1"/>
    <col min="6" max="6" width="5.5703125" customWidth="1"/>
    <col min="7" max="7" width="8.7109375" customWidth="1"/>
    <col min="8" max="8" width="10" customWidth="1"/>
    <col min="9" max="9" width="12" bestFit="1" customWidth="1"/>
    <col min="10" max="10" width="9.5703125" customWidth="1"/>
    <col min="11" max="11" width="12" bestFit="1" customWidth="1"/>
    <col min="12" max="12" width="16.42578125" customWidth="1"/>
    <col min="13" max="13" width="17.42578125" customWidth="1"/>
    <col min="14" max="14" width="16.28515625" bestFit="1" customWidth="1"/>
    <col min="15" max="15" width="14.85546875" bestFit="1" customWidth="1"/>
    <col min="16" max="16" width="18" bestFit="1" customWidth="1"/>
  </cols>
  <sheetData>
    <row r="1" spans="2:16" ht="18.75" x14ac:dyDescent="0.3">
      <c r="B1" s="2" t="s">
        <v>26</v>
      </c>
    </row>
    <row r="2" spans="2:16" ht="15.75" thickBot="1" x14ac:dyDescent="0.3">
      <c r="B2" s="1" t="s">
        <v>29</v>
      </c>
      <c r="C2" s="1" t="s">
        <v>30</v>
      </c>
    </row>
    <row r="3" spans="2:16" ht="15.75" thickBot="1" x14ac:dyDescent="0.3">
      <c r="B3" s="22" t="s">
        <v>21</v>
      </c>
      <c r="C3" s="23">
        <v>14</v>
      </c>
      <c r="D3" s="24" t="s">
        <v>1</v>
      </c>
    </row>
    <row r="4" spans="2:16" ht="15.75" thickBot="1" x14ac:dyDescent="0.3">
      <c r="B4" s="22" t="s">
        <v>0</v>
      </c>
      <c r="C4" s="23">
        <f>3.141592*C3^2</f>
        <v>615.75203199999999</v>
      </c>
      <c r="D4" s="24" t="s">
        <v>2</v>
      </c>
    </row>
    <row r="6" spans="2:16" x14ac:dyDescent="0.25">
      <c r="B6" s="1"/>
      <c r="C6" s="1"/>
    </row>
    <row r="8" spans="2:16" x14ac:dyDescent="0.25">
      <c r="F8" s="93"/>
      <c r="G8" s="102" t="s">
        <v>20</v>
      </c>
      <c r="H8" s="102"/>
      <c r="I8" s="34" t="s">
        <v>6</v>
      </c>
      <c r="J8" s="103" t="s">
        <v>35</v>
      </c>
      <c r="K8" s="103"/>
      <c r="L8" s="102" t="s">
        <v>17</v>
      </c>
      <c r="M8" s="102"/>
      <c r="N8" s="104" t="s">
        <v>37</v>
      </c>
      <c r="O8" s="103" t="s">
        <v>14</v>
      </c>
      <c r="P8" s="103"/>
    </row>
    <row r="9" spans="2:16" x14ac:dyDescent="0.25">
      <c r="B9" s="4"/>
      <c r="C9" s="4"/>
      <c r="D9" s="4"/>
      <c r="E9" s="3"/>
      <c r="F9" s="35" t="s">
        <v>3</v>
      </c>
      <c r="G9" s="36" t="s">
        <v>4</v>
      </c>
      <c r="H9" s="36" t="s">
        <v>5</v>
      </c>
      <c r="I9" s="36" t="s">
        <v>22</v>
      </c>
      <c r="J9" s="36" t="s">
        <v>36</v>
      </c>
      <c r="K9" s="36" t="s">
        <v>23</v>
      </c>
      <c r="L9" s="37" t="s">
        <v>18</v>
      </c>
      <c r="M9" s="38" t="s">
        <v>19</v>
      </c>
      <c r="N9" s="104"/>
      <c r="O9" s="39" t="s">
        <v>15</v>
      </c>
      <c r="P9" s="36" t="s">
        <v>16</v>
      </c>
    </row>
    <row r="10" spans="2:16" s="1" customFormat="1" x14ac:dyDescent="0.25">
      <c r="B10" s="4"/>
      <c r="C10" s="4"/>
      <c r="D10" s="4"/>
      <c r="E10" s="3"/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40">
        <v>0</v>
      </c>
      <c r="M10" s="51"/>
      <c r="N10" s="52"/>
      <c r="O10" s="78"/>
      <c r="P10" s="44"/>
    </row>
    <row r="11" spans="2:16" x14ac:dyDescent="0.25">
      <c r="B11" s="5"/>
      <c r="C11" s="5"/>
      <c r="D11" s="5"/>
      <c r="F11" s="44">
        <v>2</v>
      </c>
      <c r="G11" s="44">
        <v>0</v>
      </c>
      <c r="H11" s="44">
        <v>52</v>
      </c>
      <c r="I11" s="44">
        <f t="shared" ref="I11:I22" si="0">$G11*60+$H11</f>
        <v>52</v>
      </c>
      <c r="J11" s="44">
        <v>1000</v>
      </c>
      <c r="K11" s="45">
        <f>$J11/615.752</f>
        <v>1.6240304538190702</v>
      </c>
      <c r="L11" s="46">
        <f>K11</f>
        <v>1.6240304538190702</v>
      </c>
      <c r="M11" s="51"/>
      <c r="N11" s="54"/>
      <c r="O11" s="53">
        <f t="shared" ref="O11:O28" si="1">0.5*$M$31*$I11^-0.5+$N$31</f>
        <v>2.3225254195454466E-2</v>
      </c>
      <c r="P11" s="48">
        <f>$O11*60</f>
        <v>1.393515251727268</v>
      </c>
    </row>
    <row r="12" spans="2:16" x14ac:dyDescent="0.25">
      <c r="B12" s="6"/>
      <c r="C12" s="5"/>
      <c r="D12" s="5"/>
      <c r="F12" s="44">
        <v>3</v>
      </c>
      <c r="G12" s="44">
        <v>2</v>
      </c>
      <c r="H12" s="44">
        <v>21</v>
      </c>
      <c r="I12" s="44">
        <f t="shared" si="0"/>
        <v>141</v>
      </c>
      <c r="J12" s="44">
        <v>1000</v>
      </c>
      <c r="K12" s="45">
        <f t="shared" ref="K12:K28" si="2">$J12/615.752</f>
        <v>1.6240304538190702</v>
      </c>
      <c r="L12" s="46">
        <f>SUM(K11:K12)</f>
        <v>3.2480609076381404</v>
      </c>
      <c r="M12" s="51"/>
      <c r="N12" s="55"/>
      <c r="O12" s="53">
        <f t="shared" si="1"/>
        <v>1.4925795623777636E-2</v>
      </c>
      <c r="P12" s="48">
        <f t="shared" ref="P12:P28" si="3">$O12*60</f>
        <v>0.89554773742665816</v>
      </c>
    </row>
    <row r="13" spans="2:16" x14ac:dyDescent="0.25">
      <c r="B13" s="6"/>
      <c r="C13" s="5"/>
      <c r="D13" s="5"/>
      <c r="F13" s="35">
        <v>4</v>
      </c>
      <c r="G13" s="44">
        <v>4</v>
      </c>
      <c r="H13" s="44">
        <v>23</v>
      </c>
      <c r="I13" s="44">
        <f t="shared" si="0"/>
        <v>263</v>
      </c>
      <c r="J13" s="44">
        <v>1000</v>
      </c>
      <c r="K13" s="45">
        <f t="shared" si="2"/>
        <v>1.6240304538190702</v>
      </c>
      <c r="L13" s="46">
        <f>SUM(K11:K13)</f>
        <v>4.8720913614572101</v>
      </c>
      <c r="M13" s="51"/>
      <c r="N13" s="49"/>
      <c r="O13" s="53">
        <f t="shared" si="1"/>
        <v>1.1488879533330984E-2</v>
      </c>
      <c r="P13" s="48">
        <f t="shared" si="3"/>
        <v>0.68933277199985898</v>
      </c>
    </row>
    <row r="14" spans="2:16" x14ac:dyDescent="0.25">
      <c r="B14" s="6"/>
      <c r="C14" s="5"/>
      <c r="D14" s="5"/>
      <c r="F14" s="44">
        <v>5</v>
      </c>
      <c r="G14" s="44">
        <v>6</v>
      </c>
      <c r="H14" s="44">
        <v>56</v>
      </c>
      <c r="I14" s="44">
        <f t="shared" si="0"/>
        <v>416</v>
      </c>
      <c r="J14" s="44">
        <v>1000</v>
      </c>
      <c r="K14" s="45">
        <f t="shared" si="2"/>
        <v>1.6240304538190702</v>
      </c>
      <c r="L14" s="46">
        <f>SUM(K11:K14)</f>
        <v>6.4961218152762807</v>
      </c>
      <c r="M14" s="51"/>
      <c r="N14" s="49"/>
      <c r="O14" s="53">
        <f t="shared" si="1"/>
        <v>9.5635695797257926E-3</v>
      </c>
      <c r="P14" s="48">
        <f t="shared" si="3"/>
        <v>0.57381417478354757</v>
      </c>
    </row>
    <row r="15" spans="2:16" x14ac:dyDescent="0.25">
      <c r="B15" s="6"/>
      <c r="C15" s="5"/>
      <c r="D15" s="5"/>
      <c r="F15" s="44">
        <v>6</v>
      </c>
      <c r="G15" s="44">
        <v>9</v>
      </c>
      <c r="H15" s="44">
        <v>33</v>
      </c>
      <c r="I15" s="44">
        <f t="shared" si="0"/>
        <v>573</v>
      </c>
      <c r="J15" s="44">
        <v>1000</v>
      </c>
      <c r="K15" s="45">
        <f t="shared" si="2"/>
        <v>1.6240304538190702</v>
      </c>
      <c r="L15" s="46">
        <f>SUM(K11:K15)</f>
        <v>8.1201522690953514</v>
      </c>
      <c r="M15" s="51"/>
      <c r="N15" s="49"/>
      <c r="O15" s="53">
        <f t="shared" si="1"/>
        <v>8.4581759511177714E-3</v>
      </c>
      <c r="P15" s="48">
        <f t="shared" si="3"/>
        <v>0.50749055706706625</v>
      </c>
    </row>
    <row r="16" spans="2:16" x14ac:dyDescent="0.25">
      <c r="B16" s="6"/>
      <c r="C16" s="5"/>
      <c r="D16" s="5"/>
      <c r="F16" s="35">
        <v>7</v>
      </c>
      <c r="G16" s="44">
        <v>12</v>
      </c>
      <c r="H16" s="44">
        <v>35</v>
      </c>
      <c r="I16" s="44">
        <f t="shared" si="0"/>
        <v>755</v>
      </c>
      <c r="J16" s="44">
        <v>1000</v>
      </c>
      <c r="K16" s="45">
        <f t="shared" si="2"/>
        <v>1.6240304538190702</v>
      </c>
      <c r="L16" s="46">
        <f>SUM(K11:K16)</f>
        <v>9.744182722914422</v>
      </c>
      <c r="M16" s="51"/>
      <c r="N16" s="49"/>
      <c r="O16" s="53">
        <f t="shared" si="1"/>
        <v>7.6380005974592538E-3</v>
      </c>
      <c r="P16" s="48">
        <f t="shared" si="3"/>
        <v>0.45828003584755522</v>
      </c>
    </row>
    <row r="17" spans="2:16" x14ac:dyDescent="0.25">
      <c r="B17" s="6"/>
      <c r="C17" s="5"/>
      <c r="D17" s="5"/>
      <c r="F17" s="44">
        <v>8</v>
      </c>
      <c r="G17" s="44">
        <v>15</v>
      </c>
      <c r="H17" s="44">
        <v>45</v>
      </c>
      <c r="I17" s="44">
        <f t="shared" si="0"/>
        <v>945</v>
      </c>
      <c r="J17" s="44">
        <v>1000</v>
      </c>
      <c r="K17" s="45">
        <f t="shared" si="2"/>
        <v>1.6240304538190702</v>
      </c>
      <c r="L17" s="46">
        <f>SUM(K11:K17)</f>
        <v>11.368213176733493</v>
      </c>
      <c r="M17" s="51"/>
      <c r="N17" s="49"/>
      <c r="O17" s="53">
        <f t="shared" si="1"/>
        <v>7.0491849511908561E-3</v>
      </c>
      <c r="P17" s="48">
        <f t="shared" si="3"/>
        <v>0.42295109707145134</v>
      </c>
    </row>
    <row r="18" spans="2:16" x14ac:dyDescent="0.25">
      <c r="B18" s="6"/>
      <c r="C18" s="5"/>
      <c r="D18" s="5"/>
      <c r="F18" s="44">
        <v>9</v>
      </c>
      <c r="G18" s="44">
        <v>20</v>
      </c>
      <c r="H18" s="44">
        <v>19</v>
      </c>
      <c r="I18" s="44">
        <f t="shared" si="0"/>
        <v>1219</v>
      </c>
      <c r="J18" s="44">
        <v>1000</v>
      </c>
      <c r="K18" s="45">
        <f t="shared" si="2"/>
        <v>1.6240304538190702</v>
      </c>
      <c r="L18" s="46">
        <f>SUM(K11:K18)</f>
        <v>12.992243630552563</v>
      </c>
      <c r="M18" s="51"/>
      <c r="N18" s="49"/>
      <c r="O18" s="53">
        <f t="shared" si="1"/>
        <v>6.4566171512090778E-3</v>
      </c>
      <c r="P18" s="48">
        <f t="shared" si="3"/>
        <v>0.3873970290725447</v>
      </c>
    </row>
    <row r="19" spans="2:16" x14ac:dyDescent="0.25">
      <c r="B19" s="6"/>
      <c r="C19" s="5"/>
      <c r="D19" s="5"/>
      <c r="F19" s="35">
        <v>10</v>
      </c>
      <c r="G19" s="44">
        <v>24</v>
      </c>
      <c r="H19" s="44">
        <v>14</v>
      </c>
      <c r="I19" s="44">
        <f t="shared" si="0"/>
        <v>1454</v>
      </c>
      <c r="J19" s="44">
        <v>1000</v>
      </c>
      <c r="K19" s="45">
        <f t="shared" si="2"/>
        <v>1.6240304538190702</v>
      </c>
      <c r="L19" s="46">
        <f>SUM(K11:K19)</f>
        <v>14.616274084371634</v>
      </c>
      <c r="M19" s="51"/>
      <c r="N19" s="49"/>
      <c r="O19" s="53">
        <f t="shared" si="1"/>
        <v>6.0883496352904104E-3</v>
      </c>
      <c r="P19" s="48">
        <f t="shared" si="3"/>
        <v>0.36530097811742462</v>
      </c>
    </row>
    <row r="20" spans="2:16" x14ac:dyDescent="0.25">
      <c r="B20" s="6"/>
      <c r="C20" s="5"/>
      <c r="D20" s="5"/>
      <c r="F20" s="85">
        <v>11</v>
      </c>
      <c r="G20" s="85">
        <v>28</v>
      </c>
      <c r="H20" s="85">
        <v>47</v>
      </c>
      <c r="I20" s="85">
        <f t="shared" si="0"/>
        <v>1727</v>
      </c>
      <c r="J20" s="85">
        <v>1000</v>
      </c>
      <c r="K20" s="86">
        <f t="shared" si="2"/>
        <v>1.6240304538190702</v>
      </c>
      <c r="L20" s="87">
        <f>SUM(K11:K20)</f>
        <v>16.240304538190703</v>
      </c>
      <c r="M20" s="88">
        <f t="shared" ref="M20:M28" si="4">$M$31*$I20^0.5+$N$31*$I20</f>
        <v>16.278735686542831</v>
      </c>
      <c r="N20" s="89">
        <f t="shared" ref="N20:N23" si="5">($M20-$L20)^2</f>
        <v>1.4769531636632722E-3</v>
      </c>
      <c r="O20" s="53">
        <f t="shared" si="1"/>
        <v>5.7588828318716791E-3</v>
      </c>
      <c r="P20" s="90">
        <f t="shared" si="3"/>
        <v>0.34553296991230076</v>
      </c>
    </row>
    <row r="21" spans="2:16" x14ac:dyDescent="0.25">
      <c r="B21" s="6"/>
      <c r="C21" s="5"/>
      <c r="D21" s="5"/>
      <c r="F21" s="85">
        <v>12</v>
      </c>
      <c r="G21" s="85">
        <v>33</v>
      </c>
      <c r="H21" s="85">
        <v>48</v>
      </c>
      <c r="I21" s="85">
        <f t="shared" si="0"/>
        <v>2028</v>
      </c>
      <c r="J21" s="85">
        <v>1000</v>
      </c>
      <c r="K21" s="86">
        <f t="shared" si="2"/>
        <v>1.6240304538190702</v>
      </c>
      <c r="L21" s="87">
        <f>SUM(K11:K21)</f>
        <v>17.864334992009773</v>
      </c>
      <c r="M21" s="88">
        <f t="shared" si="4"/>
        <v>17.967847609201094</v>
      </c>
      <c r="N21" s="89">
        <f t="shared" si="5"/>
        <v>1.0714861917796869E-2</v>
      </c>
      <c r="O21" s="53">
        <f t="shared" si="1"/>
        <v>5.4758157834022244E-3</v>
      </c>
      <c r="P21" s="90">
        <f t="shared" si="3"/>
        <v>0.32854894700413345</v>
      </c>
    </row>
    <row r="22" spans="2:16" x14ac:dyDescent="0.25">
      <c r="B22" s="6"/>
      <c r="C22" s="5"/>
      <c r="D22" s="5"/>
      <c r="F22" s="85">
        <v>13</v>
      </c>
      <c r="G22" s="85">
        <v>39</v>
      </c>
      <c r="H22" s="85">
        <v>0</v>
      </c>
      <c r="I22" s="85">
        <f t="shared" si="0"/>
        <v>2340</v>
      </c>
      <c r="J22" s="85">
        <v>1000</v>
      </c>
      <c r="K22" s="86">
        <f t="shared" si="2"/>
        <v>1.6240304538190702</v>
      </c>
      <c r="L22" s="87">
        <f>SUM(K11:K22)</f>
        <v>19.488365445828844</v>
      </c>
      <c r="M22" s="88">
        <f t="shared" si="4"/>
        <v>19.638545708935368</v>
      </c>
      <c r="N22" s="89">
        <f t="shared" si="5"/>
        <v>2.2554111426744738E-2</v>
      </c>
      <c r="O22" s="53">
        <f t="shared" si="1"/>
        <v>5.2421435295913E-3</v>
      </c>
      <c r="P22" s="90">
        <f t="shared" si="3"/>
        <v>0.31452861177547797</v>
      </c>
    </row>
    <row r="23" spans="2:16" x14ac:dyDescent="0.25">
      <c r="B23" s="7"/>
      <c r="C23" s="5"/>
      <c r="D23" s="5"/>
      <c r="F23" s="85">
        <v>14</v>
      </c>
      <c r="G23" s="85">
        <v>43</v>
      </c>
      <c r="H23" s="85">
        <v>44</v>
      </c>
      <c r="I23" s="85">
        <f>$G23*60+$H23</f>
        <v>2624</v>
      </c>
      <c r="J23" s="85">
        <v>1000</v>
      </c>
      <c r="K23" s="86">
        <f t="shared" si="2"/>
        <v>1.6240304538190702</v>
      </c>
      <c r="L23" s="87">
        <f>SUM(K11:K23)</f>
        <v>21.112395899647915</v>
      </c>
      <c r="M23" s="88">
        <f t="shared" si="4"/>
        <v>21.101699370568834</v>
      </c>
      <c r="N23" s="89">
        <f t="shared" si="5"/>
        <v>1.144157343396118E-4</v>
      </c>
      <c r="O23" s="53">
        <f t="shared" si="1"/>
        <v>5.0667761602462558E-3</v>
      </c>
      <c r="P23" s="90">
        <f t="shared" si="3"/>
        <v>0.30400656961477535</v>
      </c>
    </row>
    <row r="24" spans="2:16" x14ac:dyDescent="0.25">
      <c r="B24" s="7"/>
      <c r="C24" s="25"/>
      <c r="D24" s="5"/>
      <c r="F24" s="85">
        <v>15</v>
      </c>
      <c r="G24" s="85">
        <v>48</v>
      </c>
      <c r="H24" s="85">
        <v>39</v>
      </c>
      <c r="I24" s="91">
        <f>$G24*60+$H24</f>
        <v>2919</v>
      </c>
      <c r="J24" s="85">
        <v>1000</v>
      </c>
      <c r="K24" s="92">
        <f t="shared" si="2"/>
        <v>1.6240304538190702</v>
      </c>
      <c r="L24" s="87">
        <f>SUM(K11:K24)</f>
        <v>22.736426353466985</v>
      </c>
      <c r="M24" s="88">
        <f t="shared" si="4"/>
        <v>22.573027818771784</v>
      </c>
      <c r="N24" s="89">
        <f>($M24-$L24)^2</f>
        <v>2.6699081140538785E-2</v>
      </c>
      <c r="O24" s="58">
        <f t="shared" si="1"/>
        <v>4.9124417358280409E-3</v>
      </c>
      <c r="P24" s="90">
        <f t="shared" si="3"/>
        <v>0.29474650414968245</v>
      </c>
    </row>
    <row r="25" spans="2:16" x14ac:dyDescent="0.25">
      <c r="B25" s="9"/>
      <c r="C25" s="25"/>
      <c r="D25" s="5"/>
      <c r="F25" s="85">
        <v>16</v>
      </c>
      <c r="G25" s="85">
        <v>53</v>
      </c>
      <c r="H25" s="85">
        <v>51</v>
      </c>
      <c r="I25" s="91">
        <f>$G25*60+$H25</f>
        <v>3231</v>
      </c>
      <c r="J25" s="85">
        <v>1000</v>
      </c>
      <c r="K25" s="92">
        <f t="shared" si="2"/>
        <v>1.6240304538190702</v>
      </c>
      <c r="L25" s="87">
        <f>SUM(K11:K25)</f>
        <v>24.360456807286056</v>
      </c>
      <c r="M25" s="88">
        <f t="shared" si="4"/>
        <v>24.083371860782165</v>
      </c>
      <c r="N25" s="89">
        <f t="shared" ref="N25:N28" si="6">($M25-$L25)^2</f>
        <v>7.6776067579063981E-2</v>
      </c>
      <c r="O25" s="58">
        <f t="shared" si="1"/>
        <v>4.7727953724927387E-3</v>
      </c>
      <c r="P25" s="90">
        <f t="shared" si="3"/>
        <v>0.28636772234956431</v>
      </c>
    </row>
    <row r="26" spans="2:16" x14ac:dyDescent="0.25">
      <c r="B26" s="5"/>
      <c r="C26" s="25"/>
      <c r="D26" s="5"/>
      <c r="E26" s="1"/>
      <c r="F26" s="85">
        <v>17</v>
      </c>
      <c r="G26" s="85">
        <v>60</v>
      </c>
      <c r="H26" s="85">
        <v>36</v>
      </c>
      <c r="I26" s="91">
        <f>$G26*60+$H26</f>
        <v>3636</v>
      </c>
      <c r="J26" s="85">
        <v>1000</v>
      </c>
      <c r="K26" s="92">
        <f t="shared" si="2"/>
        <v>1.6240304538190702</v>
      </c>
      <c r="L26" s="87">
        <f>SUM(K11:K26)</f>
        <v>25.984487261105127</v>
      </c>
      <c r="M26" s="88">
        <f t="shared" si="4"/>
        <v>25.984306354828732</v>
      </c>
      <c r="N26" s="89">
        <f t="shared" si="6"/>
        <v>3.2727080838983148E-8</v>
      </c>
      <c r="O26" s="58">
        <f t="shared" si="1"/>
        <v>4.619072522697408E-3</v>
      </c>
      <c r="P26" s="90">
        <f t="shared" si="3"/>
        <v>0.27714435136184445</v>
      </c>
    </row>
    <row r="27" spans="2:16" x14ac:dyDescent="0.25">
      <c r="B27" s="5"/>
      <c r="C27" s="25"/>
      <c r="D27" s="5"/>
      <c r="E27" s="1"/>
      <c r="F27" s="85">
        <v>18</v>
      </c>
      <c r="G27" s="85">
        <v>66</v>
      </c>
      <c r="H27" s="85">
        <v>29</v>
      </c>
      <c r="I27" s="91">
        <f t="shared" ref="I27:I28" si="7">$G27*60+$H27</f>
        <v>3989</v>
      </c>
      <c r="J27" s="85">
        <v>1000</v>
      </c>
      <c r="K27" s="92">
        <f t="shared" si="2"/>
        <v>1.6240304538190702</v>
      </c>
      <c r="L27" s="87">
        <f>SUM(K11:K27)</f>
        <v>27.608517714924197</v>
      </c>
      <c r="M27" s="88">
        <f t="shared" si="4"/>
        <v>27.594176887603538</v>
      </c>
      <c r="N27" s="89">
        <f t="shared" si="6"/>
        <v>2.0565932824095641E-4</v>
      </c>
      <c r="O27" s="58">
        <f t="shared" si="1"/>
        <v>4.5046568452718726E-3</v>
      </c>
      <c r="P27" s="90">
        <f t="shared" si="3"/>
        <v>0.27027941071631234</v>
      </c>
    </row>
    <row r="28" spans="2:16" x14ac:dyDescent="0.25">
      <c r="B28" s="5"/>
      <c r="C28" s="25"/>
      <c r="D28" s="5"/>
      <c r="E28" s="1"/>
      <c r="F28" s="85">
        <v>19</v>
      </c>
      <c r="G28" s="85">
        <v>73</v>
      </c>
      <c r="H28" s="85">
        <v>20</v>
      </c>
      <c r="I28" s="91">
        <f t="shared" si="7"/>
        <v>4400</v>
      </c>
      <c r="J28" s="85">
        <v>1000</v>
      </c>
      <c r="K28" s="92">
        <f t="shared" si="2"/>
        <v>1.6240304538190702</v>
      </c>
      <c r="L28" s="87">
        <f>SUM(K11:K28)</f>
        <v>29.232548168743268</v>
      </c>
      <c r="M28" s="88">
        <f t="shared" si="4"/>
        <v>29.42128305721743</v>
      </c>
      <c r="N28" s="89">
        <f t="shared" si="6"/>
        <v>3.5620858127354361E-2</v>
      </c>
      <c r="O28" s="58">
        <f t="shared" si="1"/>
        <v>4.3892006991024272E-3</v>
      </c>
      <c r="P28" s="90">
        <f t="shared" si="3"/>
        <v>0.26335204194614564</v>
      </c>
    </row>
    <row r="29" spans="2:16" ht="15.75" thickBot="1" x14ac:dyDescent="0.3">
      <c r="F29" s="33"/>
      <c r="G29" s="33"/>
      <c r="H29" s="33"/>
      <c r="I29" s="33"/>
      <c r="J29" s="33"/>
      <c r="K29" s="33"/>
      <c r="L29" s="33"/>
      <c r="M29" s="79" t="s">
        <v>25</v>
      </c>
      <c r="N29" s="80">
        <f>SUM(N20:N28)</f>
        <v>0.17416204114482342</v>
      </c>
      <c r="O29" s="33"/>
      <c r="P29" s="33"/>
    </row>
    <row r="30" spans="2:16" ht="15.75" thickBot="1" x14ac:dyDescent="0.3">
      <c r="F30" s="33"/>
      <c r="G30" s="33"/>
      <c r="H30" s="33"/>
      <c r="I30" s="33"/>
      <c r="J30" s="33"/>
      <c r="K30" s="33"/>
      <c r="L30" s="33"/>
      <c r="M30" s="81" t="s">
        <v>7</v>
      </c>
      <c r="N30" s="82" t="s">
        <v>8</v>
      </c>
      <c r="O30" s="33"/>
      <c r="P30" s="33"/>
    </row>
    <row r="31" spans="2:16" ht="15.75" thickBot="1" x14ac:dyDescent="0.3">
      <c r="F31" s="33"/>
      <c r="G31" s="33"/>
      <c r="H31" s="33"/>
      <c r="I31" s="33"/>
      <c r="J31" s="33"/>
      <c r="K31" s="33"/>
      <c r="L31" s="33"/>
      <c r="M31" s="83">
        <v>0.3047917874389256</v>
      </c>
      <c r="N31" s="84">
        <v>2.0917461579281682E-3</v>
      </c>
      <c r="O31" s="33"/>
      <c r="P31" s="33"/>
    </row>
    <row r="32" spans="2:16" ht="15.75" thickBot="1" x14ac:dyDescent="0.3"/>
    <row r="33" spans="8:17" ht="15.75" thickBot="1" x14ac:dyDescent="0.3">
      <c r="I33" s="16"/>
      <c r="J33" s="17"/>
      <c r="K33" s="18"/>
      <c r="M33" s="15" t="s">
        <v>13</v>
      </c>
      <c r="P33" s="10" t="s">
        <v>9</v>
      </c>
    </row>
    <row r="34" spans="8:17" ht="15.75" thickBot="1" x14ac:dyDescent="0.3">
      <c r="I34" s="19"/>
      <c r="J34" s="20"/>
      <c r="K34" s="21"/>
      <c r="P34" s="11">
        <f>N31*3/2</f>
        <v>3.1376192368922523E-3</v>
      </c>
      <c r="Q34" s="8" t="s">
        <v>10</v>
      </c>
    </row>
    <row r="35" spans="8:17" ht="15.75" thickBot="1" x14ac:dyDescent="0.3">
      <c r="P35" s="12">
        <f>P34*60</f>
        <v>0.18825715421353514</v>
      </c>
      <c r="Q35" s="8" t="s">
        <v>11</v>
      </c>
    </row>
    <row r="36" spans="8:17" ht="15.75" thickBot="1" x14ac:dyDescent="0.3">
      <c r="I36" s="28"/>
      <c r="J36" s="28"/>
      <c r="P36" s="13">
        <f>P34/100</f>
        <v>3.1376192368922521E-5</v>
      </c>
      <c r="Q36" s="14" t="s">
        <v>12</v>
      </c>
    </row>
    <row r="37" spans="8:17" ht="15.75" thickBot="1" x14ac:dyDescent="0.3">
      <c r="P37" s="27">
        <f>P36*86400</f>
        <v>2.7109030206749059</v>
      </c>
      <c r="Q37" s="26" t="s">
        <v>40</v>
      </c>
    </row>
    <row r="38" spans="8:17" x14ac:dyDescent="0.25">
      <c r="I38" s="1"/>
      <c r="J38" s="1"/>
    </row>
    <row r="39" spans="8:17" x14ac:dyDescent="0.25">
      <c r="I39" s="1"/>
      <c r="J39" s="1"/>
    </row>
    <row r="40" spans="8:17" x14ac:dyDescent="0.25">
      <c r="I40" s="1"/>
      <c r="J40" s="1"/>
    </row>
    <row r="41" spans="8:17" x14ac:dyDescent="0.25">
      <c r="I41" s="1"/>
      <c r="J41" s="1"/>
    </row>
    <row r="42" spans="8:17" x14ac:dyDescent="0.25">
      <c r="I42" s="1"/>
      <c r="J42" s="1"/>
    </row>
    <row r="43" spans="8:17" x14ac:dyDescent="0.25">
      <c r="I43" s="1"/>
      <c r="J43" s="1"/>
    </row>
    <row r="44" spans="8:17" x14ac:dyDescent="0.25">
      <c r="I44" s="1"/>
      <c r="J44" s="1"/>
    </row>
    <row r="45" spans="8:17" x14ac:dyDescent="0.25">
      <c r="I45" s="1"/>
      <c r="J45" s="1"/>
    </row>
    <row r="46" spans="8:17" x14ac:dyDescent="0.25">
      <c r="H46" s="1"/>
      <c r="I46" s="1"/>
      <c r="J46" s="1"/>
      <c r="L46" s="29"/>
      <c r="N46" s="1"/>
    </row>
    <row r="47" spans="8:17" x14ac:dyDescent="0.25">
      <c r="N47" s="1"/>
      <c r="O47" s="1"/>
    </row>
    <row r="48" spans="8:17" x14ac:dyDescent="0.25">
      <c r="N48" s="1"/>
    </row>
    <row r="50" spans="14:14" x14ac:dyDescent="0.25">
      <c r="N50" s="1"/>
    </row>
  </sheetData>
  <sheetProtection algorithmName="SHA-512" hashValue="10LnVTn2DptcWtozaSuLqvEGNnAlAA17i1BSXQYIWKRRiNBZOazIHX0Wx1CIloFbGf+vTsJNjKI8sQZOPJY+og==" saltValue="ylgdhfhd2p8JE0DVSCE3rQ==" spinCount="100000" sheet="1" objects="1" scenarios="1"/>
  <mergeCells count="5">
    <mergeCell ref="G8:H8"/>
    <mergeCell ref="J8:K8"/>
    <mergeCell ref="O8:P8"/>
    <mergeCell ref="L8:M8"/>
    <mergeCell ref="N8:N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9"/>
  <sheetViews>
    <sheetView workbookViewId="0">
      <selection activeCell="A8" sqref="A8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3.28515625" style="1" bestFit="1" customWidth="1"/>
    <col min="4" max="4" width="9.140625" style="1"/>
    <col min="5" max="5" width="9.140625" style="1" customWidth="1"/>
    <col min="6" max="6" width="5.5703125" style="1" customWidth="1"/>
    <col min="7" max="7" width="8.7109375" style="1" customWidth="1"/>
    <col min="8" max="8" width="10" style="1" customWidth="1"/>
    <col min="9" max="9" width="12" style="1" bestFit="1" customWidth="1"/>
    <col min="10" max="10" width="9.5703125" style="1" customWidth="1"/>
    <col min="11" max="11" width="12" style="1" bestFit="1" customWidth="1"/>
    <col min="12" max="12" width="16.42578125" style="1" customWidth="1"/>
    <col min="13" max="13" width="17.42578125" style="1" customWidth="1"/>
    <col min="14" max="14" width="16.28515625" style="1" bestFit="1" customWidth="1"/>
    <col min="15" max="15" width="14.85546875" style="1" bestFit="1" customWidth="1"/>
    <col min="16" max="16" width="18" style="1" bestFit="1" customWidth="1"/>
    <col min="17" max="30" width="9.140625" style="1"/>
  </cols>
  <sheetData>
    <row r="1" spans="2:16" ht="18.75" x14ac:dyDescent="0.3">
      <c r="B1" s="2" t="s">
        <v>27</v>
      </c>
    </row>
    <row r="2" spans="2:16" ht="15.75" thickBot="1" x14ac:dyDescent="0.3">
      <c r="B2" s="1" t="s">
        <v>29</v>
      </c>
      <c r="C2" s="1" t="s">
        <v>31</v>
      </c>
    </row>
    <row r="3" spans="2:16" ht="15.75" thickBot="1" x14ac:dyDescent="0.3">
      <c r="B3" s="22" t="s">
        <v>21</v>
      </c>
      <c r="C3" s="23">
        <v>14</v>
      </c>
      <c r="D3" s="24" t="s">
        <v>1</v>
      </c>
    </row>
    <row r="4" spans="2:16" ht="15.75" thickBot="1" x14ac:dyDescent="0.3">
      <c r="B4" s="22" t="s">
        <v>0</v>
      </c>
      <c r="C4" s="23">
        <f>3.141592*C3^2</f>
        <v>615.75203199999999</v>
      </c>
      <c r="D4" s="24" t="s">
        <v>2</v>
      </c>
    </row>
    <row r="8" spans="2:16" x14ac:dyDescent="0.25">
      <c r="F8" s="33"/>
      <c r="G8" s="102" t="s">
        <v>20</v>
      </c>
      <c r="H8" s="102"/>
      <c r="I8" s="34" t="s">
        <v>6</v>
      </c>
      <c r="J8" s="103" t="s">
        <v>35</v>
      </c>
      <c r="K8" s="103"/>
      <c r="L8" s="102" t="s">
        <v>17</v>
      </c>
      <c r="M8" s="102"/>
      <c r="N8" s="104" t="s">
        <v>37</v>
      </c>
      <c r="O8" s="103" t="s">
        <v>14</v>
      </c>
      <c r="P8" s="103"/>
    </row>
    <row r="9" spans="2:16" x14ac:dyDescent="0.25">
      <c r="B9" s="4"/>
      <c r="C9" s="4"/>
      <c r="D9" s="4"/>
      <c r="E9" s="3"/>
      <c r="F9" s="35" t="s">
        <v>3</v>
      </c>
      <c r="G9" s="36" t="s">
        <v>4</v>
      </c>
      <c r="H9" s="36" t="s">
        <v>5</v>
      </c>
      <c r="I9" s="36" t="s">
        <v>22</v>
      </c>
      <c r="J9" s="36" t="s">
        <v>36</v>
      </c>
      <c r="K9" s="36" t="s">
        <v>23</v>
      </c>
      <c r="L9" s="37" t="s">
        <v>18</v>
      </c>
      <c r="M9" s="38" t="s">
        <v>19</v>
      </c>
      <c r="N9" s="104"/>
      <c r="O9" s="39" t="s">
        <v>15</v>
      </c>
      <c r="P9" s="36" t="s">
        <v>16</v>
      </c>
    </row>
    <row r="10" spans="2:16" x14ac:dyDescent="0.25">
      <c r="B10" s="4"/>
      <c r="C10" s="4"/>
      <c r="D10" s="4"/>
      <c r="E10" s="3"/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40">
        <v>0</v>
      </c>
      <c r="M10" s="51"/>
      <c r="N10" s="52" t="s">
        <v>24</v>
      </c>
      <c r="O10" s="78"/>
      <c r="P10" s="44"/>
    </row>
    <row r="11" spans="2:16" x14ac:dyDescent="0.25">
      <c r="B11" s="5"/>
      <c r="C11" s="5"/>
      <c r="D11" s="5"/>
      <c r="F11" s="44">
        <v>2</v>
      </c>
      <c r="G11" s="44">
        <v>0</v>
      </c>
      <c r="H11" s="44">
        <v>32</v>
      </c>
      <c r="I11" s="44">
        <f t="shared" ref="I11:I22" si="0">$G11*60+$H11</f>
        <v>32</v>
      </c>
      <c r="J11" s="44">
        <v>1000</v>
      </c>
      <c r="K11" s="45">
        <f>$J11/615.752</f>
        <v>1.6240304538190702</v>
      </c>
      <c r="L11" s="46">
        <f>K11</f>
        <v>1.6240304538190702</v>
      </c>
      <c r="M11" s="51"/>
      <c r="N11" s="54" t="s">
        <v>38</v>
      </c>
      <c r="O11" s="53">
        <f t="shared" ref="O11:O47" si="1">0.5*$M$50*$I11^-0.5+$N$50</f>
        <v>4.9138324035959337E-2</v>
      </c>
      <c r="P11" s="48">
        <f>$O11*60</f>
        <v>2.9482994421575603</v>
      </c>
    </row>
    <row r="12" spans="2:16" x14ac:dyDescent="0.25">
      <c r="B12" s="6"/>
      <c r="C12" s="5"/>
      <c r="D12" s="5"/>
      <c r="F12" s="44">
        <v>3</v>
      </c>
      <c r="G12" s="44">
        <v>1</v>
      </c>
      <c r="H12" s="44">
        <v>16</v>
      </c>
      <c r="I12" s="44">
        <f t="shared" si="0"/>
        <v>76</v>
      </c>
      <c r="J12" s="44">
        <v>1000</v>
      </c>
      <c r="K12" s="45">
        <f t="shared" ref="K12:K47" si="2">$J12/615.752</f>
        <v>1.6240304538190702</v>
      </c>
      <c r="L12" s="46">
        <f>SUM($K$11:K12)</f>
        <v>3.2480609076381404</v>
      </c>
      <c r="M12" s="51"/>
      <c r="N12" s="55" t="s">
        <v>19</v>
      </c>
      <c r="O12" s="53">
        <f t="shared" si="1"/>
        <v>3.2412189464559586E-2</v>
      </c>
      <c r="P12" s="48">
        <f t="shared" ref="P12:P47" si="3">$O12*60</f>
        <v>1.9447313678735751</v>
      </c>
    </row>
    <row r="13" spans="2:16" x14ac:dyDescent="0.25">
      <c r="B13" s="6"/>
      <c r="C13" s="5"/>
      <c r="D13" s="5"/>
      <c r="F13" s="35">
        <v>4</v>
      </c>
      <c r="G13" s="44">
        <v>2</v>
      </c>
      <c r="H13" s="44">
        <v>16</v>
      </c>
      <c r="I13" s="44">
        <f t="shared" si="0"/>
        <v>136</v>
      </c>
      <c r="J13" s="44">
        <v>1000</v>
      </c>
      <c r="K13" s="45">
        <f t="shared" si="2"/>
        <v>1.6240304538190702</v>
      </c>
      <c r="L13" s="46">
        <f>SUM($K$11:K13)</f>
        <v>4.8720913614572101</v>
      </c>
      <c r="M13" s="51"/>
      <c r="N13" s="49"/>
      <c r="O13" s="53">
        <f t="shared" si="1"/>
        <v>2.4608513696931292E-2</v>
      </c>
      <c r="P13" s="48">
        <f t="shared" si="3"/>
        <v>1.4765108218158776</v>
      </c>
    </row>
    <row r="14" spans="2:16" x14ac:dyDescent="0.25">
      <c r="B14" s="6"/>
      <c r="C14" s="5"/>
      <c r="D14" s="5"/>
      <c r="F14" s="44">
        <v>5</v>
      </c>
      <c r="G14" s="44">
        <v>3</v>
      </c>
      <c r="H14" s="44">
        <v>24</v>
      </c>
      <c r="I14" s="44">
        <f t="shared" si="0"/>
        <v>204</v>
      </c>
      <c r="J14" s="44">
        <v>1000</v>
      </c>
      <c r="K14" s="45">
        <f t="shared" si="2"/>
        <v>1.6240304538190702</v>
      </c>
      <c r="L14" s="46">
        <f>SUM($K$11:K14)</f>
        <v>6.4961218152762807</v>
      </c>
      <c r="M14" s="51"/>
      <c r="N14" s="49"/>
      <c r="O14" s="53">
        <f t="shared" si="1"/>
        <v>2.0368212119757971E-2</v>
      </c>
      <c r="P14" s="48">
        <f t="shared" si="3"/>
        <v>1.2220927271854782</v>
      </c>
    </row>
    <row r="15" spans="2:16" x14ac:dyDescent="0.25">
      <c r="B15" s="6"/>
      <c r="C15" s="5"/>
      <c r="D15" s="5"/>
      <c r="F15" s="44">
        <v>6</v>
      </c>
      <c r="G15" s="44">
        <v>4</v>
      </c>
      <c r="H15" s="44">
        <v>58</v>
      </c>
      <c r="I15" s="44">
        <f t="shared" si="0"/>
        <v>298</v>
      </c>
      <c r="J15" s="44">
        <v>1000</v>
      </c>
      <c r="K15" s="45">
        <f t="shared" si="2"/>
        <v>1.6240304538190702</v>
      </c>
      <c r="L15" s="46">
        <f>SUM($K$11:K15)</f>
        <v>8.1201522690953514</v>
      </c>
      <c r="M15" s="51"/>
      <c r="N15" s="49"/>
      <c r="O15" s="53">
        <f t="shared" si="1"/>
        <v>1.7111429270904168E-2</v>
      </c>
      <c r="P15" s="48">
        <f t="shared" si="3"/>
        <v>1.0266857562542502</v>
      </c>
    </row>
    <row r="16" spans="2:16" x14ac:dyDescent="0.25">
      <c r="B16" s="6"/>
      <c r="C16" s="5"/>
      <c r="D16" s="5"/>
      <c r="F16" s="35">
        <v>7</v>
      </c>
      <c r="G16" s="44">
        <v>6</v>
      </c>
      <c r="H16" s="44">
        <v>50</v>
      </c>
      <c r="I16" s="44">
        <f t="shared" si="0"/>
        <v>410</v>
      </c>
      <c r="J16" s="44">
        <v>1000</v>
      </c>
      <c r="K16" s="45">
        <f t="shared" si="2"/>
        <v>1.6240304538190702</v>
      </c>
      <c r="L16" s="46">
        <f>SUM($K$11:K16)</f>
        <v>9.744182722914422</v>
      </c>
      <c r="M16" s="51"/>
      <c r="N16" s="49"/>
      <c r="O16" s="53">
        <f t="shared" si="1"/>
        <v>1.4809564444619821E-2</v>
      </c>
      <c r="P16" s="48">
        <f t="shared" si="3"/>
        <v>0.88857386667718929</v>
      </c>
    </row>
    <row r="17" spans="2:16" x14ac:dyDescent="0.25">
      <c r="B17" s="6"/>
      <c r="C17" s="5"/>
      <c r="D17" s="5"/>
      <c r="F17" s="44">
        <v>8</v>
      </c>
      <c r="G17" s="44">
        <v>8</v>
      </c>
      <c r="H17" s="44">
        <v>44</v>
      </c>
      <c r="I17" s="44">
        <f t="shared" si="0"/>
        <v>524</v>
      </c>
      <c r="J17" s="44">
        <v>1000</v>
      </c>
      <c r="K17" s="45">
        <f t="shared" si="2"/>
        <v>1.6240304538190702</v>
      </c>
      <c r="L17" s="46">
        <f>SUM($K$11:K17)</f>
        <v>11.368213176733493</v>
      </c>
      <c r="M17" s="51"/>
      <c r="N17" s="49"/>
      <c r="O17" s="53">
        <f t="shared" si="1"/>
        <v>1.3273200236710541E-2</v>
      </c>
      <c r="P17" s="48">
        <f t="shared" si="3"/>
        <v>0.79639201420263239</v>
      </c>
    </row>
    <row r="18" spans="2:16" x14ac:dyDescent="0.25">
      <c r="B18" s="6"/>
      <c r="C18" s="5"/>
      <c r="D18" s="5"/>
      <c r="F18" s="44">
        <v>9</v>
      </c>
      <c r="G18" s="44">
        <v>10</v>
      </c>
      <c r="H18" s="44">
        <v>45</v>
      </c>
      <c r="I18" s="44">
        <f t="shared" si="0"/>
        <v>645</v>
      </c>
      <c r="J18" s="44">
        <v>1000</v>
      </c>
      <c r="K18" s="45">
        <f t="shared" si="2"/>
        <v>1.6240304538190702</v>
      </c>
      <c r="L18" s="46">
        <f>SUM($K$11:K18)</f>
        <v>12.992243630552563</v>
      </c>
      <c r="M18" s="51"/>
      <c r="N18" s="49"/>
      <c r="O18" s="53">
        <f t="shared" si="1"/>
        <v>1.2111688449331496E-2</v>
      </c>
      <c r="P18" s="48">
        <f t="shared" si="3"/>
        <v>0.72670130695988977</v>
      </c>
    </row>
    <row r="19" spans="2:16" x14ac:dyDescent="0.25">
      <c r="B19" s="6"/>
      <c r="C19" s="5"/>
      <c r="D19" s="5"/>
      <c r="F19" s="35">
        <v>10</v>
      </c>
      <c r="G19" s="44">
        <v>12</v>
      </c>
      <c r="H19" s="44">
        <v>45</v>
      </c>
      <c r="I19" s="44">
        <f t="shared" si="0"/>
        <v>765</v>
      </c>
      <c r="J19" s="44">
        <v>1000</v>
      </c>
      <c r="K19" s="45">
        <f t="shared" si="2"/>
        <v>1.6240304538190702</v>
      </c>
      <c r="L19" s="46">
        <f>SUM($K$11:K19)</f>
        <v>14.616274084371634</v>
      </c>
      <c r="M19" s="51"/>
      <c r="N19" s="49"/>
      <c r="O19" s="53">
        <f t="shared" si="1"/>
        <v>1.124400276344387E-2</v>
      </c>
      <c r="P19" s="48">
        <f t="shared" si="3"/>
        <v>0.67464016580663222</v>
      </c>
    </row>
    <row r="20" spans="2:16" x14ac:dyDescent="0.25">
      <c r="B20" s="6"/>
      <c r="C20" s="5"/>
      <c r="D20" s="5"/>
      <c r="F20" s="35">
        <v>11</v>
      </c>
      <c r="G20" s="35">
        <v>14</v>
      </c>
      <c r="H20" s="35">
        <v>54</v>
      </c>
      <c r="I20" s="35">
        <f t="shared" si="0"/>
        <v>894</v>
      </c>
      <c r="J20" s="35">
        <v>1000</v>
      </c>
      <c r="K20" s="56">
        <f t="shared" si="2"/>
        <v>1.6240304538190702</v>
      </c>
      <c r="L20" s="46">
        <f>SUM($K$11:K20)</f>
        <v>16.240304538190703</v>
      </c>
      <c r="M20" s="51"/>
      <c r="N20" s="49"/>
      <c r="O20" s="53">
        <f t="shared" si="1"/>
        <v>1.0513699804383003E-2</v>
      </c>
      <c r="P20" s="48">
        <f t="shared" si="3"/>
        <v>0.63082198826298019</v>
      </c>
    </row>
    <row r="21" spans="2:16" x14ac:dyDescent="0.25">
      <c r="B21" s="6"/>
      <c r="C21" s="5"/>
      <c r="D21" s="5"/>
      <c r="F21" s="35">
        <v>12</v>
      </c>
      <c r="G21" s="35">
        <v>17</v>
      </c>
      <c r="H21" s="35">
        <v>28</v>
      </c>
      <c r="I21" s="35">
        <f t="shared" si="0"/>
        <v>1048</v>
      </c>
      <c r="J21" s="35">
        <v>1000</v>
      </c>
      <c r="K21" s="56">
        <f t="shared" si="2"/>
        <v>1.6240304538190702</v>
      </c>
      <c r="L21" s="46">
        <f>SUM($K$11:K21)</f>
        <v>17.864334992009773</v>
      </c>
      <c r="M21" s="51"/>
      <c r="N21" s="49"/>
      <c r="O21" s="53">
        <f t="shared" si="1"/>
        <v>9.8252125007851389E-3</v>
      </c>
      <c r="P21" s="48">
        <f t="shared" si="3"/>
        <v>0.58951275004710835</v>
      </c>
    </row>
    <row r="22" spans="2:16" x14ac:dyDescent="0.25">
      <c r="B22" s="6"/>
      <c r="C22" s="5"/>
      <c r="D22" s="5"/>
      <c r="F22" s="35">
        <v>13</v>
      </c>
      <c r="G22" s="35">
        <v>19</v>
      </c>
      <c r="H22" s="35">
        <v>50</v>
      </c>
      <c r="I22" s="35">
        <f t="shared" si="0"/>
        <v>1190</v>
      </c>
      <c r="J22" s="35">
        <v>1000</v>
      </c>
      <c r="K22" s="56">
        <f t="shared" si="2"/>
        <v>1.6240304538190702</v>
      </c>
      <c r="L22" s="46">
        <f>SUM($K$11:K22)</f>
        <v>19.488365445828844</v>
      </c>
      <c r="M22" s="51"/>
      <c r="N22" s="49"/>
      <c r="O22" s="53">
        <f t="shared" si="1"/>
        <v>9.3127877445128779E-3</v>
      </c>
      <c r="P22" s="48">
        <f t="shared" si="3"/>
        <v>0.55876726467077265</v>
      </c>
    </row>
    <row r="23" spans="2:16" x14ac:dyDescent="0.25">
      <c r="B23" s="7"/>
      <c r="C23" s="5"/>
      <c r="D23" s="5"/>
      <c r="F23" s="35">
        <v>14</v>
      </c>
      <c r="G23" s="35">
        <v>22</v>
      </c>
      <c r="H23" s="35">
        <v>40</v>
      </c>
      <c r="I23" s="35">
        <f>$G23*60+$H23</f>
        <v>1360</v>
      </c>
      <c r="J23" s="35">
        <v>1000</v>
      </c>
      <c r="K23" s="56">
        <f t="shared" si="2"/>
        <v>1.6240304538190702</v>
      </c>
      <c r="L23" s="46">
        <f>SUM($K$11:K23)</f>
        <v>21.112395899647915</v>
      </c>
      <c r="M23" s="51"/>
      <c r="N23" s="49"/>
      <c r="O23" s="53">
        <f t="shared" si="1"/>
        <v>8.8082605090373869E-3</v>
      </c>
      <c r="P23" s="48">
        <f t="shared" si="3"/>
        <v>0.52849563054224324</v>
      </c>
    </row>
    <row r="24" spans="2:16" x14ac:dyDescent="0.25">
      <c r="B24" s="7"/>
      <c r="C24" s="25"/>
      <c r="D24" s="5"/>
      <c r="F24" s="35">
        <v>15</v>
      </c>
      <c r="G24" s="35">
        <v>25</v>
      </c>
      <c r="H24" s="35">
        <v>27</v>
      </c>
      <c r="I24" s="36">
        <f>$G24*60+$H24</f>
        <v>1527</v>
      </c>
      <c r="J24" s="35">
        <v>1000</v>
      </c>
      <c r="K24" s="57">
        <f t="shared" si="2"/>
        <v>1.6240304538190702</v>
      </c>
      <c r="L24" s="46">
        <f>SUM($K$11:K24)</f>
        <v>22.736426353466985</v>
      </c>
      <c r="M24" s="51"/>
      <c r="N24" s="49"/>
      <c r="O24" s="58">
        <f t="shared" si="1"/>
        <v>8.3971173907935841E-3</v>
      </c>
      <c r="P24" s="48">
        <f t="shared" si="3"/>
        <v>0.50382704344761509</v>
      </c>
    </row>
    <row r="25" spans="2:16" x14ac:dyDescent="0.25">
      <c r="B25" s="9"/>
      <c r="C25" s="25"/>
      <c r="D25" s="5"/>
      <c r="F25" s="35">
        <v>16</v>
      </c>
      <c r="G25" s="35">
        <v>28</v>
      </c>
      <c r="H25" s="35">
        <v>25</v>
      </c>
      <c r="I25" s="36">
        <f>$G25*60+$H25</f>
        <v>1705</v>
      </c>
      <c r="J25" s="35">
        <v>1000</v>
      </c>
      <c r="K25" s="57">
        <f t="shared" si="2"/>
        <v>1.6240304538190702</v>
      </c>
      <c r="L25" s="46">
        <f>SUM($K$11:K25)</f>
        <v>24.360456807286056</v>
      </c>
      <c r="M25" s="51"/>
      <c r="N25" s="49"/>
      <c r="O25" s="58">
        <f t="shared" si="1"/>
        <v>8.0272257589577393E-3</v>
      </c>
      <c r="P25" s="48">
        <f t="shared" si="3"/>
        <v>0.48163354553746435</v>
      </c>
    </row>
    <row r="26" spans="2:16" x14ac:dyDescent="0.25">
      <c r="B26" s="5"/>
      <c r="C26" s="25"/>
      <c r="D26" s="5"/>
      <c r="F26" s="35">
        <v>17</v>
      </c>
      <c r="G26" s="35">
        <v>31</v>
      </c>
      <c r="H26" s="35">
        <v>20</v>
      </c>
      <c r="I26" s="36">
        <f>$G26*60+$H26</f>
        <v>1880</v>
      </c>
      <c r="J26" s="35">
        <v>1000</v>
      </c>
      <c r="K26" s="57">
        <f t="shared" si="2"/>
        <v>1.6240304538190702</v>
      </c>
      <c r="L26" s="46">
        <f>SUM($K$11:K26)</f>
        <v>25.984487261105127</v>
      </c>
      <c r="M26" s="51"/>
      <c r="N26" s="49"/>
      <c r="O26" s="58">
        <f t="shared" si="1"/>
        <v>7.7160621019090152E-3</v>
      </c>
      <c r="P26" s="48">
        <f t="shared" si="3"/>
        <v>0.4629637261145409</v>
      </c>
    </row>
    <row r="27" spans="2:16" x14ac:dyDescent="0.25">
      <c r="B27" s="5"/>
      <c r="C27" s="25"/>
      <c r="D27" s="5"/>
      <c r="F27" s="35">
        <v>18</v>
      </c>
      <c r="G27" s="35">
        <v>34</v>
      </c>
      <c r="H27" s="35">
        <v>15</v>
      </c>
      <c r="I27" s="36">
        <f t="shared" ref="I27:I47" si="4">$G27*60+$H27</f>
        <v>2055</v>
      </c>
      <c r="J27" s="35">
        <v>1000</v>
      </c>
      <c r="K27" s="57">
        <f t="shared" si="2"/>
        <v>1.6240304538190702</v>
      </c>
      <c r="L27" s="46">
        <f>SUM($K$11:K27)</f>
        <v>27.608517714924197</v>
      </c>
      <c r="M27" s="51"/>
      <c r="N27" s="49"/>
      <c r="O27" s="58">
        <f t="shared" si="1"/>
        <v>7.4455446219287473E-3</v>
      </c>
      <c r="P27" s="48">
        <f t="shared" si="3"/>
        <v>0.44673267731572486</v>
      </c>
    </row>
    <row r="28" spans="2:16" x14ac:dyDescent="0.25">
      <c r="B28" s="5"/>
      <c r="C28" s="25"/>
      <c r="D28" s="5"/>
      <c r="F28" s="59">
        <v>19</v>
      </c>
      <c r="G28" s="59">
        <v>37</v>
      </c>
      <c r="H28" s="59">
        <v>26</v>
      </c>
      <c r="I28" s="60">
        <f t="shared" si="4"/>
        <v>2246</v>
      </c>
      <c r="J28" s="59">
        <v>1000</v>
      </c>
      <c r="K28" s="61">
        <f t="shared" si="2"/>
        <v>1.6240304538190702</v>
      </c>
      <c r="L28" s="62">
        <f>SUM($K$11:K28)</f>
        <v>29.232548168743268</v>
      </c>
      <c r="M28" s="51"/>
      <c r="N28" s="49"/>
      <c r="O28" s="58">
        <f t="shared" si="1"/>
        <v>7.1871687018488766E-3</v>
      </c>
      <c r="P28" s="63">
        <f t="shared" si="3"/>
        <v>0.43123012211093259</v>
      </c>
    </row>
    <row r="29" spans="2:16" s="1" customFormat="1" x14ac:dyDescent="0.25">
      <c r="B29" s="5"/>
      <c r="C29" s="25"/>
      <c r="D29" s="5"/>
      <c r="F29" s="59">
        <v>20</v>
      </c>
      <c r="G29" s="59">
        <v>41</v>
      </c>
      <c r="H29" s="59">
        <v>7</v>
      </c>
      <c r="I29" s="60">
        <f t="shared" si="4"/>
        <v>2467</v>
      </c>
      <c r="J29" s="59">
        <v>1000</v>
      </c>
      <c r="K29" s="61">
        <f t="shared" si="2"/>
        <v>1.6240304538190702</v>
      </c>
      <c r="L29" s="62">
        <f>SUM($K$11:K29)</f>
        <v>30.856578622562338</v>
      </c>
      <c r="M29" s="51"/>
      <c r="N29" s="49"/>
      <c r="O29" s="58">
        <f t="shared" si="1"/>
        <v>6.9265049692927528E-3</v>
      </c>
      <c r="P29" s="63">
        <f t="shared" si="3"/>
        <v>0.41559029815756515</v>
      </c>
    </row>
    <row r="30" spans="2:16" s="1" customFormat="1" x14ac:dyDescent="0.25">
      <c r="B30" s="5"/>
      <c r="C30" s="25"/>
      <c r="D30" s="5"/>
      <c r="F30" s="59">
        <v>21</v>
      </c>
      <c r="G30" s="59">
        <v>45</v>
      </c>
      <c r="H30" s="59">
        <v>7</v>
      </c>
      <c r="I30" s="60">
        <f t="shared" si="4"/>
        <v>2707</v>
      </c>
      <c r="J30" s="59">
        <v>1000</v>
      </c>
      <c r="K30" s="61">
        <f t="shared" si="2"/>
        <v>1.6240304538190702</v>
      </c>
      <c r="L30" s="62">
        <f>SUM($K$11:K30)</f>
        <v>32.480609076381405</v>
      </c>
      <c r="M30" s="51"/>
      <c r="N30" s="49"/>
      <c r="O30" s="58">
        <f t="shared" si="1"/>
        <v>6.6804153648596289E-3</v>
      </c>
      <c r="P30" s="63">
        <f t="shared" si="3"/>
        <v>0.40082492189157776</v>
      </c>
    </row>
    <row r="31" spans="2:16" s="1" customFormat="1" x14ac:dyDescent="0.25">
      <c r="B31" s="5"/>
      <c r="C31" s="25"/>
      <c r="D31" s="5"/>
      <c r="F31" s="59">
        <v>22</v>
      </c>
      <c r="G31" s="59">
        <v>49</v>
      </c>
      <c r="H31" s="59">
        <v>33</v>
      </c>
      <c r="I31" s="60">
        <f t="shared" si="4"/>
        <v>2973</v>
      </c>
      <c r="J31" s="59">
        <v>1000</v>
      </c>
      <c r="K31" s="61">
        <f t="shared" si="2"/>
        <v>1.6240304538190702</v>
      </c>
      <c r="L31" s="62">
        <f>SUM($K$11:K31)</f>
        <v>34.104639530200473</v>
      </c>
      <c r="M31" s="51"/>
      <c r="N31" s="49"/>
      <c r="O31" s="58">
        <f t="shared" si="1"/>
        <v>6.4432823164997542E-3</v>
      </c>
      <c r="P31" s="63">
        <f t="shared" si="3"/>
        <v>0.38659693898998526</v>
      </c>
    </row>
    <row r="32" spans="2:16" s="1" customFormat="1" x14ac:dyDescent="0.25">
      <c r="B32" s="5"/>
      <c r="C32" s="25"/>
      <c r="D32" s="5"/>
      <c r="F32" s="59">
        <v>23</v>
      </c>
      <c r="G32" s="59">
        <v>54</v>
      </c>
      <c r="H32" s="59">
        <v>0</v>
      </c>
      <c r="I32" s="60">
        <f t="shared" si="4"/>
        <v>3240</v>
      </c>
      <c r="J32" s="59">
        <v>1000</v>
      </c>
      <c r="K32" s="61">
        <f t="shared" si="2"/>
        <v>1.6240304538190702</v>
      </c>
      <c r="L32" s="62">
        <f>SUM($K$11:K32)</f>
        <v>35.72866998401954</v>
      </c>
      <c r="M32" s="51"/>
      <c r="N32" s="49"/>
      <c r="O32" s="58">
        <f t="shared" si="1"/>
        <v>6.2352657170466862E-3</v>
      </c>
      <c r="P32" s="63">
        <f t="shared" si="3"/>
        <v>0.37411594302280116</v>
      </c>
    </row>
    <row r="33" spans="2:16" s="1" customFormat="1" x14ac:dyDescent="0.25">
      <c r="B33" s="5"/>
      <c r="C33" s="25"/>
      <c r="D33" s="5"/>
      <c r="F33" s="44">
        <v>24</v>
      </c>
      <c r="G33" s="44">
        <v>57</v>
      </c>
      <c r="H33" s="44">
        <v>11</v>
      </c>
      <c r="I33" s="44">
        <f t="shared" si="4"/>
        <v>3431</v>
      </c>
      <c r="J33" s="44">
        <v>1000</v>
      </c>
      <c r="K33" s="94">
        <f t="shared" si="2"/>
        <v>1.6240304538190702</v>
      </c>
      <c r="L33" s="94">
        <f>SUM($K$11:K33)</f>
        <v>37.352700437838607</v>
      </c>
      <c r="M33" s="44"/>
      <c r="N33" s="44"/>
      <c r="O33" s="58">
        <f t="shared" si="1"/>
        <v>6.1016041373163823E-3</v>
      </c>
      <c r="P33" s="48">
        <f t="shared" si="3"/>
        <v>0.36609624823898296</v>
      </c>
    </row>
    <row r="34" spans="2:16" s="1" customFormat="1" x14ac:dyDescent="0.25">
      <c r="B34" s="5"/>
      <c r="C34" s="25"/>
      <c r="D34" s="5"/>
      <c r="F34" s="44">
        <v>25</v>
      </c>
      <c r="G34" s="44">
        <v>62</v>
      </c>
      <c r="H34" s="44">
        <v>40</v>
      </c>
      <c r="I34" s="44">
        <f t="shared" si="4"/>
        <v>3760</v>
      </c>
      <c r="J34" s="44">
        <v>1000</v>
      </c>
      <c r="K34" s="94">
        <f t="shared" si="2"/>
        <v>1.6240304538190702</v>
      </c>
      <c r="L34" s="94">
        <f>SUM($K$11:K34)</f>
        <v>38.976730891657674</v>
      </c>
      <c r="M34" s="44"/>
      <c r="N34" s="44"/>
      <c r="O34" s="58">
        <f t="shared" si="1"/>
        <v>5.8957224416766197E-3</v>
      </c>
      <c r="P34" s="48">
        <f t="shared" si="3"/>
        <v>0.35374334650059719</v>
      </c>
    </row>
    <row r="35" spans="2:16" s="1" customFormat="1" x14ac:dyDescent="0.25">
      <c r="B35" s="5"/>
      <c r="C35" s="25"/>
      <c r="D35" s="5"/>
      <c r="F35" s="64">
        <v>26</v>
      </c>
      <c r="G35" s="64">
        <v>67</v>
      </c>
      <c r="H35" s="64">
        <v>45</v>
      </c>
      <c r="I35" s="65">
        <f t="shared" si="4"/>
        <v>4065</v>
      </c>
      <c r="J35" s="64">
        <v>1000</v>
      </c>
      <c r="K35" s="66">
        <f t="shared" si="2"/>
        <v>1.6240304538190702</v>
      </c>
      <c r="L35" s="67">
        <f>SUM($K$11:K35)</f>
        <v>40.600761345476741</v>
      </c>
      <c r="M35" s="68">
        <f t="shared" ref="M35:M47" si="5">$M$50*$I35^0.5+$N$50*$I35</f>
        <v>40.464008869894428</v>
      </c>
      <c r="N35" s="69">
        <f t="shared" ref="N35:N47" si="6">($M35-$L35)^2</f>
        <v>1.8701239577891011E-2</v>
      </c>
      <c r="O35" s="58">
        <f t="shared" si="1"/>
        <v>5.7276397351346047E-3</v>
      </c>
      <c r="P35" s="70">
        <f t="shared" si="3"/>
        <v>0.34365838410807631</v>
      </c>
    </row>
    <row r="36" spans="2:16" s="1" customFormat="1" x14ac:dyDescent="0.25">
      <c r="B36" s="5"/>
      <c r="C36" s="25"/>
      <c r="D36" s="5"/>
      <c r="F36" s="64">
        <v>27</v>
      </c>
      <c r="G36" s="64">
        <v>72</v>
      </c>
      <c r="H36" s="64">
        <v>34</v>
      </c>
      <c r="I36" s="65">
        <f t="shared" si="4"/>
        <v>4354</v>
      </c>
      <c r="J36" s="64">
        <v>1000</v>
      </c>
      <c r="K36" s="66">
        <f t="shared" si="2"/>
        <v>1.6240304538190702</v>
      </c>
      <c r="L36" s="67">
        <f>SUM($K$11:K36)</f>
        <v>42.224791799295808</v>
      </c>
      <c r="M36" s="68">
        <f t="shared" si="5"/>
        <v>42.098325473346307</v>
      </c>
      <c r="N36" s="69">
        <f t="shared" si="6"/>
        <v>1.5993731599165409E-2</v>
      </c>
      <c r="O36" s="58">
        <f t="shared" si="1"/>
        <v>5.5849593939638949E-3</v>
      </c>
      <c r="P36" s="70">
        <f t="shared" si="3"/>
        <v>0.33509756363783372</v>
      </c>
    </row>
    <row r="37" spans="2:16" s="1" customFormat="1" x14ac:dyDescent="0.25">
      <c r="B37" s="5"/>
      <c r="C37" s="25"/>
      <c r="D37" s="5"/>
      <c r="F37" s="64">
        <v>28</v>
      </c>
      <c r="G37" s="64">
        <v>77</v>
      </c>
      <c r="H37" s="64">
        <v>40</v>
      </c>
      <c r="I37" s="65">
        <f t="shared" si="4"/>
        <v>4660</v>
      </c>
      <c r="J37" s="64">
        <v>1000</v>
      </c>
      <c r="K37" s="66">
        <f t="shared" si="2"/>
        <v>1.6240304538190702</v>
      </c>
      <c r="L37" s="67">
        <f>SUM($K$11:K37)</f>
        <v>43.848822253114875</v>
      </c>
      <c r="M37" s="68">
        <f t="shared" si="5"/>
        <v>43.786105347832319</v>
      </c>
      <c r="N37" s="69">
        <f t="shared" si="6"/>
        <v>3.9334102082211591E-3</v>
      </c>
      <c r="O37" s="58">
        <f t="shared" si="1"/>
        <v>5.4485968458523508E-3</v>
      </c>
      <c r="P37" s="70">
        <f t="shared" si="3"/>
        <v>0.32691581075114107</v>
      </c>
    </row>
    <row r="38" spans="2:16" s="1" customFormat="1" x14ac:dyDescent="0.25">
      <c r="B38" s="5"/>
      <c r="C38" s="25"/>
      <c r="D38" s="5"/>
      <c r="F38" s="64">
        <v>29</v>
      </c>
      <c r="G38" s="64">
        <v>83</v>
      </c>
      <c r="H38" s="64">
        <v>25</v>
      </c>
      <c r="I38" s="65">
        <f t="shared" si="4"/>
        <v>5005</v>
      </c>
      <c r="J38" s="64">
        <v>1000</v>
      </c>
      <c r="K38" s="66">
        <f t="shared" si="2"/>
        <v>1.6240304538190702</v>
      </c>
      <c r="L38" s="67">
        <f>SUM($K$11:K38)</f>
        <v>45.472852706933942</v>
      </c>
      <c r="M38" s="68">
        <f t="shared" si="5"/>
        <v>45.641556284699298</v>
      </c>
      <c r="N38" s="69">
        <f t="shared" si="6"/>
        <v>2.846089715083161E-2</v>
      </c>
      <c r="O38" s="58">
        <f t="shared" si="1"/>
        <v>5.3101129053464615E-3</v>
      </c>
      <c r="P38" s="70">
        <f t="shared" si="3"/>
        <v>0.31860677432078771</v>
      </c>
    </row>
    <row r="39" spans="2:16" s="1" customFormat="1" x14ac:dyDescent="0.25">
      <c r="B39" s="5"/>
      <c r="C39" s="25"/>
      <c r="D39" s="5"/>
      <c r="F39" s="64">
        <v>30</v>
      </c>
      <c r="G39" s="64">
        <v>88</v>
      </c>
      <c r="H39" s="64">
        <v>27</v>
      </c>
      <c r="I39" s="65">
        <f t="shared" si="4"/>
        <v>5307</v>
      </c>
      <c r="J39" s="64">
        <v>1000</v>
      </c>
      <c r="K39" s="66">
        <f t="shared" si="2"/>
        <v>1.6240304538190702</v>
      </c>
      <c r="L39" s="67">
        <f>SUM($K$11:K39)</f>
        <v>47.096883160753009</v>
      </c>
      <c r="M39" s="68">
        <f t="shared" si="5"/>
        <v>47.22836215779698</v>
      </c>
      <c r="N39" s="69">
        <f t="shared" si="6"/>
        <v>1.7286726663688398E-2</v>
      </c>
      <c r="O39" s="58">
        <f t="shared" si="1"/>
        <v>5.2001458683675122E-3</v>
      </c>
      <c r="P39" s="70">
        <f t="shared" si="3"/>
        <v>0.31200875210205076</v>
      </c>
    </row>
    <row r="40" spans="2:16" s="1" customFormat="1" x14ac:dyDescent="0.25">
      <c r="B40" s="5"/>
      <c r="C40" s="25"/>
      <c r="D40" s="5"/>
      <c r="F40" s="64">
        <v>31</v>
      </c>
      <c r="G40" s="64">
        <v>93</v>
      </c>
      <c r="H40" s="64">
        <v>27</v>
      </c>
      <c r="I40" s="65">
        <f t="shared" si="4"/>
        <v>5607</v>
      </c>
      <c r="J40" s="64">
        <v>1000</v>
      </c>
      <c r="K40" s="66">
        <f t="shared" si="2"/>
        <v>1.6240304538190702</v>
      </c>
      <c r="L40" s="67">
        <f>SUM($K$11:K40)</f>
        <v>48.720913614572076</v>
      </c>
      <c r="M40" s="68">
        <f t="shared" si="5"/>
        <v>48.773151062118266</v>
      </c>
      <c r="N40" s="69">
        <f t="shared" si="6"/>
        <v>2.7287509261409723E-3</v>
      </c>
      <c r="O40" s="58">
        <f t="shared" si="1"/>
        <v>5.0998258672123641E-3</v>
      </c>
      <c r="P40" s="70">
        <f t="shared" si="3"/>
        <v>0.30598955203274186</v>
      </c>
    </row>
    <row r="41" spans="2:16" s="1" customFormat="1" x14ac:dyDescent="0.25">
      <c r="B41" s="5"/>
      <c r="C41" s="25"/>
      <c r="D41" s="5"/>
      <c r="F41" s="64">
        <v>32</v>
      </c>
      <c r="G41" s="64">
        <v>99</v>
      </c>
      <c r="H41" s="64">
        <v>19</v>
      </c>
      <c r="I41" s="65">
        <f t="shared" si="4"/>
        <v>5959</v>
      </c>
      <c r="J41" s="64">
        <v>1000</v>
      </c>
      <c r="K41" s="66">
        <f t="shared" si="2"/>
        <v>1.6240304538190702</v>
      </c>
      <c r="L41" s="67">
        <f>SUM($K$11:K41)</f>
        <v>50.344944068391143</v>
      </c>
      <c r="M41" s="68">
        <f t="shared" si="5"/>
        <v>50.549008769648033</v>
      </c>
      <c r="N41" s="69">
        <f t="shared" si="6"/>
        <v>4.1642402299063637E-2</v>
      </c>
      <c r="O41" s="58">
        <f t="shared" si="1"/>
        <v>4.9919171724263399E-3</v>
      </c>
      <c r="P41" s="70">
        <f t="shared" si="3"/>
        <v>0.29951503034558041</v>
      </c>
    </row>
    <row r="42" spans="2:16" s="1" customFormat="1" x14ac:dyDescent="0.25">
      <c r="B42" s="5"/>
      <c r="C42" s="25"/>
      <c r="D42" s="5"/>
      <c r="F42" s="85">
        <v>33</v>
      </c>
      <c r="G42" s="85">
        <v>104</v>
      </c>
      <c r="H42" s="85">
        <v>0</v>
      </c>
      <c r="I42" s="91">
        <f t="shared" si="4"/>
        <v>6240</v>
      </c>
      <c r="J42" s="85">
        <v>1000</v>
      </c>
      <c r="K42" s="92">
        <f t="shared" si="2"/>
        <v>1.6240304538190702</v>
      </c>
      <c r="L42" s="87">
        <f>SUM($K$11:K42)</f>
        <v>51.96897452221021</v>
      </c>
      <c r="M42" s="88">
        <f t="shared" si="5"/>
        <v>51.940438199263156</v>
      </c>
      <c r="N42" s="89">
        <f t="shared" si="6"/>
        <v>8.1432172733860472E-4</v>
      </c>
      <c r="O42" s="58">
        <f t="shared" si="1"/>
        <v>4.912410959388388E-3</v>
      </c>
      <c r="P42" s="95">
        <f t="shared" si="3"/>
        <v>0.29474465756330326</v>
      </c>
    </row>
    <row r="43" spans="2:16" s="1" customFormat="1" x14ac:dyDescent="0.25">
      <c r="B43" s="5"/>
      <c r="C43" s="25"/>
      <c r="D43" s="5"/>
      <c r="F43" s="85">
        <v>34</v>
      </c>
      <c r="G43" s="85">
        <v>109</v>
      </c>
      <c r="H43" s="85">
        <v>27</v>
      </c>
      <c r="I43" s="91">
        <f t="shared" si="4"/>
        <v>6567</v>
      </c>
      <c r="J43" s="85">
        <v>1000</v>
      </c>
      <c r="K43" s="92">
        <f t="shared" si="2"/>
        <v>1.6240304538190702</v>
      </c>
      <c r="L43" s="87">
        <f>SUM($K$11:K43)</f>
        <v>53.593004976029277</v>
      </c>
      <c r="M43" s="88">
        <f t="shared" si="5"/>
        <v>53.532553019877625</v>
      </c>
      <c r="N43" s="89">
        <f t="shared" si="6"/>
        <v>3.6544390025613229E-3</v>
      </c>
      <c r="O43" s="58">
        <f t="shared" si="1"/>
        <v>4.8263926929087873E-3</v>
      </c>
      <c r="P43" s="95">
        <f t="shared" si="3"/>
        <v>0.28958356157452725</v>
      </c>
    </row>
    <row r="44" spans="2:16" s="1" customFormat="1" x14ac:dyDescent="0.25">
      <c r="B44" s="5"/>
      <c r="C44" s="25"/>
      <c r="D44" s="5"/>
      <c r="F44" s="85">
        <v>35</v>
      </c>
      <c r="G44" s="85">
        <v>115</v>
      </c>
      <c r="H44" s="85">
        <v>0</v>
      </c>
      <c r="I44" s="91">
        <f t="shared" si="4"/>
        <v>6900</v>
      </c>
      <c r="J44" s="85">
        <v>1000</v>
      </c>
      <c r="K44" s="92">
        <f t="shared" si="2"/>
        <v>1.6240304538190702</v>
      </c>
      <c r="L44" s="87">
        <f>SUM($K$11:K44)</f>
        <v>55.217035429848345</v>
      </c>
      <c r="M44" s="88">
        <f t="shared" si="5"/>
        <v>55.126048977858808</v>
      </c>
      <c r="N44" s="89">
        <f t="shared" si="6"/>
        <v>8.278534445644227E-3</v>
      </c>
      <c r="O44" s="58">
        <f t="shared" si="1"/>
        <v>4.7451581031885924E-3</v>
      </c>
      <c r="P44" s="95">
        <f t="shared" si="3"/>
        <v>0.28470948619131553</v>
      </c>
    </row>
    <row r="45" spans="2:16" s="1" customFormat="1" x14ac:dyDescent="0.25">
      <c r="B45" s="5"/>
      <c r="C45" s="25"/>
      <c r="D45" s="5"/>
      <c r="F45" s="85">
        <v>36</v>
      </c>
      <c r="G45" s="85">
        <v>121</v>
      </c>
      <c r="H45" s="85">
        <v>8</v>
      </c>
      <c r="I45" s="91">
        <f t="shared" si="4"/>
        <v>7268</v>
      </c>
      <c r="J45" s="85">
        <v>1000</v>
      </c>
      <c r="K45" s="92">
        <f t="shared" si="2"/>
        <v>1.6240304538190702</v>
      </c>
      <c r="L45" s="87">
        <f>SUM($K$11:K45)</f>
        <v>56.841065883667412</v>
      </c>
      <c r="M45" s="88">
        <f t="shared" si="5"/>
        <v>56.856760157401908</v>
      </c>
      <c r="N45" s="89">
        <f t="shared" si="6"/>
        <v>2.4631022805329973E-4</v>
      </c>
      <c r="O45" s="58">
        <f t="shared" si="1"/>
        <v>4.6619615727852707E-3</v>
      </c>
      <c r="P45" s="95">
        <f t="shared" si="3"/>
        <v>0.27971769436711624</v>
      </c>
    </row>
    <row r="46" spans="2:16" s="1" customFormat="1" x14ac:dyDescent="0.25">
      <c r="B46" s="5"/>
      <c r="C46" s="25"/>
      <c r="D46" s="5"/>
      <c r="F46" s="85">
        <v>37</v>
      </c>
      <c r="G46" s="85">
        <v>126</v>
      </c>
      <c r="H46" s="85">
        <v>40</v>
      </c>
      <c r="I46" s="91">
        <f t="shared" si="4"/>
        <v>7600</v>
      </c>
      <c r="J46" s="85">
        <v>1000</v>
      </c>
      <c r="K46" s="92">
        <f t="shared" si="2"/>
        <v>1.6240304538190702</v>
      </c>
      <c r="L46" s="87">
        <f>SUM($K$11:K46)</f>
        <v>58.465096337486479</v>
      </c>
      <c r="M46" s="88">
        <f t="shared" si="5"/>
        <v>58.392813160703639</v>
      </c>
      <c r="N46" s="89">
        <f t="shared" si="6"/>
        <v>5.2248576458192387E-3</v>
      </c>
      <c r="O46" s="58">
        <f t="shared" si="1"/>
        <v>4.5921493176921029E-3</v>
      </c>
      <c r="P46" s="95">
        <f t="shared" si="3"/>
        <v>0.27552895906152619</v>
      </c>
    </row>
    <row r="47" spans="2:16" s="1" customFormat="1" x14ac:dyDescent="0.25">
      <c r="B47" s="5"/>
      <c r="C47" s="25"/>
      <c r="D47" s="5"/>
      <c r="F47" s="85">
        <v>38</v>
      </c>
      <c r="G47" s="85">
        <v>132</v>
      </c>
      <c r="H47" s="85">
        <v>52</v>
      </c>
      <c r="I47" s="91">
        <f t="shared" si="4"/>
        <v>7972</v>
      </c>
      <c r="J47" s="85">
        <v>1000</v>
      </c>
      <c r="K47" s="92">
        <f t="shared" si="2"/>
        <v>1.6240304538190702</v>
      </c>
      <c r="L47" s="87">
        <f>SUM($K$11:K47)</f>
        <v>60.089126791305546</v>
      </c>
      <c r="M47" s="88">
        <f t="shared" si="5"/>
        <v>60.087355807835678</v>
      </c>
      <c r="N47" s="89">
        <f t="shared" si="6"/>
        <v>3.1363824505450465E-6</v>
      </c>
      <c r="O47" s="58">
        <f t="shared" si="1"/>
        <v>4.5191668859443229E-3</v>
      </c>
      <c r="P47" s="95">
        <f t="shared" si="3"/>
        <v>0.27115001315665938</v>
      </c>
    </row>
    <row r="48" spans="2:16" x14ac:dyDescent="0.25">
      <c r="F48" s="96"/>
      <c r="G48" s="96"/>
      <c r="H48" s="96"/>
      <c r="I48" s="97"/>
      <c r="J48" s="96"/>
      <c r="K48" s="97"/>
      <c r="L48" s="93"/>
      <c r="M48" s="98" t="s">
        <v>25</v>
      </c>
      <c r="N48" s="99">
        <f>SUM(N35:N47)</f>
        <v>0.14696875785686944</v>
      </c>
      <c r="O48" s="76"/>
      <c r="P48" s="77"/>
    </row>
    <row r="49" spans="6:17" ht="15.75" thickBot="1" x14ac:dyDescent="0.3">
      <c r="F49" s="33"/>
      <c r="G49" s="33"/>
      <c r="H49" s="33"/>
      <c r="I49" s="33"/>
      <c r="J49" s="33"/>
      <c r="K49" s="33"/>
      <c r="L49" s="33"/>
      <c r="M49" s="100" t="s">
        <v>7</v>
      </c>
      <c r="N49" s="101" t="s">
        <v>8</v>
      </c>
      <c r="O49" s="33"/>
      <c r="P49" s="33"/>
    </row>
    <row r="50" spans="6:17" ht="15.75" thickBot="1" x14ac:dyDescent="0.3">
      <c r="F50" s="33"/>
      <c r="G50" s="33"/>
      <c r="H50" s="33"/>
      <c r="I50" s="33"/>
      <c r="J50" s="33"/>
      <c r="K50" s="33"/>
      <c r="L50" s="33"/>
      <c r="M50" s="83">
        <v>0.53895441602417693</v>
      </c>
      <c r="N50" s="84">
        <v>1.5010337458179377E-3</v>
      </c>
      <c r="O50" s="33"/>
      <c r="P50" s="33"/>
    </row>
    <row r="51" spans="6:17" ht="15.75" thickBot="1" x14ac:dyDescent="0.3"/>
    <row r="52" spans="6:17" ht="15.75" thickBot="1" x14ac:dyDescent="0.3">
      <c r="I52" s="30"/>
      <c r="J52" s="31"/>
      <c r="K52" s="32"/>
      <c r="M52" s="15" t="s">
        <v>13</v>
      </c>
      <c r="P52" s="10" t="s">
        <v>9</v>
      </c>
    </row>
    <row r="53" spans="6:17" ht="15.75" thickBot="1" x14ac:dyDescent="0.3">
      <c r="I53" s="19"/>
      <c r="J53" s="20"/>
      <c r="K53" s="21"/>
      <c r="P53" s="11">
        <f>N50*3/2</f>
        <v>2.2515506187269067E-3</v>
      </c>
      <c r="Q53" s="8" t="s">
        <v>10</v>
      </c>
    </row>
    <row r="54" spans="6:17" ht="15.75" thickBot="1" x14ac:dyDescent="0.3">
      <c r="P54" s="12">
        <f>P53*60</f>
        <v>0.1350930371236144</v>
      </c>
      <c r="Q54" s="8" t="s">
        <v>11</v>
      </c>
    </row>
    <row r="55" spans="6:17" ht="15.75" thickBot="1" x14ac:dyDescent="0.3">
      <c r="I55" s="28"/>
      <c r="J55" s="28"/>
      <c r="P55" s="13">
        <f>P53/100</f>
        <v>2.2515506187269065E-5</v>
      </c>
      <c r="Q55" s="14" t="s">
        <v>12</v>
      </c>
    </row>
    <row r="56" spans="6:17" ht="15.75" thickBot="1" x14ac:dyDescent="0.3">
      <c r="P56" s="27">
        <f>P55*86400</f>
        <v>1.9453397345800472</v>
      </c>
      <c r="Q56" s="26" t="s">
        <v>40</v>
      </c>
    </row>
    <row r="65" spans="12:12" s="1" customFormat="1" x14ac:dyDescent="0.25"/>
    <row r="66" spans="12:12" s="1" customFormat="1" x14ac:dyDescent="0.25"/>
    <row r="67" spans="12:12" s="1" customFormat="1" x14ac:dyDescent="0.25"/>
    <row r="68" spans="12:12" s="1" customFormat="1" x14ac:dyDescent="0.25"/>
    <row r="69" spans="12:12" x14ac:dyDescent="0.25">
      <c r="L69" s="29"/>
    </row>
  </sheetData>
  <sheetProtection algorithmName="SHA-512" hashValue="lYDrX/fVfSkTQUJGXZ+iSKmCkAN0fCHU+bN8rWfJpRsglRFixdjhKjO5xRqXp7479WI8Na3aFD8Mq9n5j47NtA==" saltValue="ukCbX8xVpkc4sJpc5Zoy0g==" spinCount="100000" sheet="1" objects="1" scenarios="1"/>
  <mergeCells count="5">
    <mergeCell ref="G8:H8"/>
    <mergeCell ref="J8:K8"/>
    <mergeCell ref="L8:M8"/>
    <mergeCell ref="N8:N9"/>
    <mergeCell ref="O8:P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4"/>
  <sheetViews>
    <sheetView workbookViewId="0">
      <selection activeCell="B6" sqref="B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3.28515625" style="1" bestFit="1" customWidth="1"/>
    <col min="4" max="4" width="9.140625" style="1"/>
    <col min="5" max="5" width="9.140625" style="1" customWidth="1"/>
    <col min="6" max="6" width="5.5703125" style="1" customWidth="1"/>
    <col min="7" max="7" width="8.7109375" style="1" customWidth="1"/>
    <col min="8" max="8" width="10" style="1" customWidth="1"/>
    <col min="9" max="9" width="12" style="1" bestFit="1" customWidth="1"/>
    <col min="10" max="10" width="9.5703125" style="1" customWidth="1"/>
    <col min="11" max="11" width="12" style="1" bestFit="1" customWidth="1"/>
    <col min="12" max="12" width="16.42578125" style="1" customWidth="1"/>
    <col min="13" max="13" width="17.42578125" style="1" customWidth="1"/>
    <col min="14" max="14" width="16.28515625" style="1" bestFit="1" customWidth="1"/>
    <col min="15" max="15" width="14.85546875" style="1" bestFit="1" customWidth="1"/>
    <col min="16" max="16" width="18" style="1" bestFit="1" customWidth="1"/>
    <col min="17" max="30" width="9.140625" style="1"/>
  </cols>
  <sheetData>
    <row r="1" spans="2:16" ht="18.75" x14ac:dyDescent="0.3">
      <c r="B1" s="2" t="s">
        <v>28</v>
      </c>
    </row>
    <row r="2" spans="2:16" ht="15.75" thickBot="1" x14ac:dyDescent="0.3">
      <c r="B2" s="1" t="s">
        <v>29</v>
      </c>
      <c r="C2" s="1" t="s">
        <v>31</v>
      </c>
    </row>
    <row r="3" spans="2:16" ht="15.75" thickBot="1" x14ac:dyDescent="0.3">
      <c r="B3" s="22" t="s">
        <v>21</v>
      </c>
      <c r="C3" s="23">
        <v>14</v>
      </c>
      <c r="D3" s="24" t="s">
        <v>1</v>
      </c>
    </row>
    <row r="4" spans="2:16" ht="15.75" thickBot="1" x14ac:dyDescent="0.3">
      <c r="B4" s="22" t="s">
        <v>0</v>
      </c>
      <c r="C4" s="23">
        <f>3.141592*C3^2</f>
        <v>615.75203199999999</v>
      </c>
      <c r="D4" s="24" t="s">
        <v>2</v>
      </c>
    </row>
    <row r="8" spans="2:16" x14ac:dyDescent="0.25">
      <c r="F8" s="33"/>
      <c r="G8" s="102" t="s">
        <v>20</v>
      </c>
      <c r="H8" s="102"/>
      <c r="I8" s="34" t="s">
        <v>6</v>
      </c>
      <c r="J8" s="103" t="s">
        <v>35</v>
      </c>
      <c r="K8" s="103"/>
      <c r="L8" s="102" t="s">
        <v>17</v>
      </c>
      <c r="M8" s="102"/>
      <c r="N8" s="104" t="s">
        <v>37</v>
      </c>
      <c r="O8" s="103" t="s">
        <v>14</v>
      </c>
      <c r="P8" s="103"/>
    </row>
    <row r="9" spans="2:16" x14ac:dyDescent="0.25">
      <c r="B9" s="4"/>
      <c r="C9" s="4"/>
      <c r="D9" s="4"/>
      <c r="E9" s="3"/>
      <c r="F9" s="35" t="s">
        <v>3</v>
      </c>
      <c r="G9" s="36" t="s">
        <v>4</v>
      </c>
      <c r="H9" s="36" t="s">
        <v>5</v>
      </c>
      <c r="I9" s="36" t="s">
        <v>22</v>
      </c>
      <c r="J9" s="36" t="s">
        <v>36</v>
      </c>
      <c r="K9" s="36" t="s">
        <v>23</v>
      </c>
      <c r="L9" s="37" t="s">
        <v>18</v>
      </c>
      <c r="M9" s="38" t="s">
        <v>19</v>
      </c>
      <c r="N9" s="104"/>
      <c r="O9" s="39" t="s">
        <v>15</v>
      </c>
      <c r="P9" s="36" t="s">
        <v>16</v>
      </c>
    </row>
    <row r="10" spans="2:16" x14ac:dyDescent="0.25">
      <c r="B10" s="4"/>
      <c r="C10" s="4"/>
      <c r="D10" s="4"/>
      <c r="E10" s="3"/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40">
        <v>0</v>
      </c>
      <c r="M10" s="51"/>
      <c r="N10" s="52" t="s">
        <v>24</v>
      </c>
      <c r="O10" s="78"/>
      <c r="P10" s="44"/>
    </row>
    <row r="11" spans="2:16" x14ac:dyDescent="0.25">
      <c r="B11" s="5"/>
      <c r="C11" s="5"/>
      <c r="D11" s="5"/>
      <c r="F11" s="44">
        <v>2</v>
      </c>
      <c r="G11" s="44">
        <v>1</v>
      </c>
      <c r="H11" s="44">
        <v>28</v>
      </c>
      <c r="I11" s="44">
        <f t="shared" ref="I11:I22" si="0">$G11*60+$H11</f>
        <v>88</v>
      </c>
      <c r="J11" s="44">
        <v>1000</v>
      </c>
      <c r="K11" s="45">
        <f>$J11/615.752</f>
        <v>1.6240304538190702</v>
      </c>
      <c r="L11" s="46">
        <f>K11</f>
        <v>1.6240304538190702</v>
      </c>
      <c r="M11" s="51"/>
      <c r="N11" s="54" t="s">
        <v>38</v>
      </c>
      <c r="O11" s="53">
        <f t="shared" ref="O11:O32" si="1">0.5*$M$35*$I11^-0.5+$N$35</f>
        <v>1.520328352923905E-2</v>
      </c>
      <c r="P11" s="48">
        <f>$O11*60</f>
        <v>0.91219701175434298</v>
      </c>
    </row>
    <row r="12" spans="2:16" x14ac:dyDescent="0.25">
      <c r="B12" s="6"/>
      <c r="C12" s="5"/>
      <c r="D12" s="5"/>
      <c r="F12" s="44">
        <v>3</v>
      </c>
      <c r="G12" s="44">
        <v>3</v>
      </c>
      <c r="H12" s="44">
        <v>23</v>
      </c>
      <c r="I12" s="44">
        <f t="shared" si="0"/>
        <v>203</v>
      </c>
      <c r="J12" s="44">
        <v>1000</v>
      </c>
      <c r="K12" s="45">
        <f t="shared" ref="K12:K32" si="2">$J12/615.752</f>
        <v>1.6240304538190702</v>
      </c>
      <c r="L12" s="46">
        <f>SUM($K$11:K12)</f>
        <v>3.2480609076381404</v>
      </c>
      <c r="M12" s="51"/>
      <c r="N12" s="55" t="s">
        <v>19</v>
      </c>
      <c r="O12" s="53">
        <f t="shared" si="1"/>
        <v>1.0596662932108421E-2</v>
      </c>
      <c r="P12" s="48">
        <f t="shared" ref="P12:P32" si="3">$O12*60</f>
        <v>0.63579977592650527</v>
      </c>
    </row>
    <row r="13" spans="2:16" x14ac:dyDescent="0.25">
      <c r="B13" s="6"/>
      <c r="C13" s="5"/>
      <c r="D13" s="5"/>
      <c r="F13" s="35">
        <v>4</v>
      </c>
      <c r="G13" s="44">
        <v>6</v>
      </c>
      <c r="H13" s="44">
        <v>1</v>
      </c>
      <c r="I13" s="44">
        <f t="shared" si="0"/>
        <v>361</v>
      </c>
      <c r="J13" s="44">
        <v>1000</v>
      </c>
      <c r="K13" s="45">
        <f t="shared" si="2"/>
        <v>1.6240304538190702</v>
      </c>
      <c r="L13" s="46">
        <f>SUM($K$11:K13)</f>
        <v>4.8720913614572101</v>
      </c>
      <c r="M13" s="51"/>
      <c r="N13" s="49"/>
      <c r="O13" s="53">
        <f t="shared" si="1"/>
        <v>8.375885070157742E-3</v>
      </c>
      <c r="P13" s="48">
        <f t="shared" si="3"/>
        <v>0.50255310420946453</v>
      </c>
    </row>
    <row r="14" spans="2:16" x14ac:dyDescent="0.25">
      <c r="B14" s="6"/>
      <c r="C14" s="5"/>
      <c r="D14" s="5"/>
      <c r="F14" s="44">
        <v>5</v>
      </c>
      <c r="G14" s="44">
        <v>9</v>
      </c>
      <c r="H14" s="44">
        <v>25</v>
      </c>
      <c r="I14" s="44">
        <f t="shared" si="0"/>
        <v>565</v>
      </c>
      <c r="J14" s="44">
        <v>1000</v>
      </c>
      <c r="K14" s="45">
        <f t="shared" si="2"/>
        <v>1.6240304538190702</v>
      </c>
      <c r="L14" s="46">
        <f>SUM($K$11:K14)</f>
        <v>6.4961218152762807</v>
      </c>
      <c r="M14" s="51"/>
      <c r="N14" s="49"/>
      <c r="O14" s="53">
        <f t="shared" si="1"/>
        <v>7.03981725287838E-3</v>
      </c>
      <c r="P14" s="48">
        <f t="shared" si="3"/>
        <v>0.42238903517270282</v>
      </c>
    </row>
    <row r="15" spans="2:16" x14ac:dyDescent="0.25">
      <c r="B15" s="6"/>
      <c r="C15" s="5"/>
      <c r="D15" s="5"/>
      <c r="F15" s="44">
        <v>6</v>
      </c>
      <c r="G15" s="44">
        <v>13</v>
      </c>
      <c r="H15" s="44">
        <v>35</v>
      </c>
      <c r="I15" s="44">
        <f t="shared" si="0"/>
        <v>815</v>
      </c>
      <c r="J15" s="44">
        <v>1000</v>
      </c>
      <c r="K15" s="45">
        <f t="shared" si="2"/>
        <v>1.6240304538190702</v>
      </c>
      <c r="L15" s="46">
        <f>SUM($K$11:K15)</f>
        <v>8.1201522690953514</v>
      </c>
      <c r="M15" s="51"/>
      <c r="N15" s="49"/>
      <c r="O15" s="53">
        <f t="shared" si="1"/>
        <v>6.1489785964473926E-3</v>
      </c>
      <c r="P15" s="48">
        <f t="shared" si="3"/>
        <v>0.36893871578684356</v>
      </c>
    </row>
    <row r="16" spans="2:16" x14ac:dyDescent="0.25">
      <c r="B16" s="6"/>
      <c r="C16" s="5"/>
      <c r="D16" s="5"/>
      <c r="F16" s="35">
        <v>7</v>
      </c>
      <c r="G16" s="44">
        <v>18</v>
      </c>
      <c r="H16" s="44">
        <v>34</v>
      </c>
      <c r="I16" s="44">
        <f t="shared" si="0"/>
        <v>1114</v>
      </c>
      <c r="J16" s="44">
        <v>1000</v>
      </c>
      <c r="K16" s="45">
        <f t="shared" si="2"/>
        <v>1.6240304538190702</v>
      </c>
      <c r="L16" s="46">
        <f>SUM($K$11:K16)</f>
        <v>9.744182722914422</v>
      </c>
      <c r="M16" s="51"/>
      <c r="N16" s="49"/>
      <c r="O16" s="53">
        <f t="shared" si="1"/>
        <v>5.5079202972352706E-3</v>
      </c>
      <c r="P16" s="48">
        <f t="shared" si="3"/>
        <v>0.33047521783411626</v>
      </c>
    </row>
    <row r="17" spans="2:16" x14ac:dyDescent="0.25">
      <c r="B17" s="6"/>
      <c r="C17" s="5"/>
      <c r="D17" s="5"/>
      <c r="F17" s="44">
        <v>8</v>
      </c>
      <c r="G17" s="44">
        <v>24</v>
      </c>
      <c r="H17" s="44">
        <v>13</v>
      </c>
      <c r="I17" s="44">
        <f t="shared" si="0"/>
        <v>1453</v>
      </c>
      <c r="J17" s="44">
        <v>1000</v>
      </c>
      <c r="K17" s="45">
        <f t="shared" si="2"/>
        <v>1.6240304538190702</v>
      </c>
      <c r="L17" s="46">
        <f>SUM($K$11:K17)</f>
        <v>11.368213176733493</v>
      </c>
      <c r="M17" s="51"/>
      <c r="N17" s="49"/>
      <c r="O17" s="53">
        <f t="shared" si="1"/>
        <v>5.0364416423084911E-3</v>
      </c>
      <c r="P17" s="48">
        <f t="shared" si="3"/>
        <v>0.30218649853850948</v>
      </c>
    </row>
    <row r="18" spans="2:16" x14ac:dyDescent="0.25">
      <c r="B18" s="6"/>
      <c r="C18" s="5"/>
      <c r="D18" s="5"/>
      <c r="F18" s="44">
        <v>9</v>
      </c>
      <c r="G18" s="44">
        <v>30</v>
      </c>
      <c r="H18" s="44">
        <v>7</v>
      </c>
      <c r="I18" s="44">
        <f t="shared" si="0"/>
        <v>1807</v>
      </c>
      <c r="J18" s="44">
        <v>1000</v>
      </c>
      <c r="K18" s="45">
        <f t="shared" si="2"/>
        <v>1.6240304538190702</v>
      </c>
      <c r="L18" s="46">
        <f>SUM($K$11:K18)</f>
        <v>12.992243630552563</v>
      </c>
      <c r="M18" s="51"/>
      <c r="N18" s="49"/>
      <c r="O18" s="53">
        <f t="shared" si="1"/>
        <v>4.693655535521651E-3</v>
      </c>
      <c r="P18" s="48">
        <f t="shared" si="3"/>
        <v>0.28161933213129908</v>
      </c>
    </row>
    <row r="19" spans="2:16" x14ac:dyDescent="0.25">
      <c r="B19" s="6"/>
      <c r="C19" s="5"/>
      <c r="D19" s="5"/>
      <c r="F19" s="35">
        <v>10</v>
      </c>
      <c r="G19" s="44">
        <v>36</v>
      </c>
      <c r="H19" s="44">
        <v>17</v>
      </c>
      <c r="I19" s="44">
        <f t="shared" si="0"/>
        <v>2177</v>
      </c>
      <c r="J19" s="44">
        <v>1000</v>
      </c>
      <c r="K19" s="45">
        <f t="shared" si="2"/>
        <v>1.6240304538190702</v>
      </c>
      <c r="L19" s="46">
        <f>SUM($K$11:K19)</f>
        <v>14.616274084371634</v>
      </c>
      <c r="M19" s="51"/>
      <c r="N19" s="49"/>
      <c r="O19" s="53">
        <f t="shared" si="1"/>
        <v>4.4289876928073485E-3</v>
      </c>
      <c r="P19" s="48">
        <f t="shared" si="3"/>
        <v>0.26573926156844091</v>
      </c>
    </row>
    <row r="20" spans="2:16" x14ac:dyDescent="0.25">
      <c r="B20" s="6"/>
      <c r="C20" s="5"/>
      <c r="D20" s="5"/>
      <c r="F20" s="35">
        <v>11</v>
      </c>
      <c r="G20" s="35">
        <v>42</v>
      </c>
      <c r="H20" s="35">
        <v>17</v>
      </c>
      <c r="I20" s="35">
        <f t="shared" si="0"/>
        <v>2537</v>
      </c>
      <c r="J20" s="35">
        <v>1000</v>
      </c>
      <c r="K20" s="56">
        <f t="shared" si="2"/>
        <v>1.6240304538190702</v>
      </c>
      <c r="L20" s="46">
        <f>SUM($K$11:K20)</f>
        <v>16.240304538190703</v>
      </c>
      <c r="M20" s="51"/>
      <c r="N20" s="49"/>
      <c r="O20" s="53">
        <f t="shared" si="1"/>
        <v>4.2292623282885657E-3</v>
      </c>
      <c r="P20" s="48">
        <f t="shared" si="3"/>
        <v>0.25375573969731396</v>
      </c>
    </row>
    <row r="21" spans="2:16" x14ac:dyDescent="0.25">
      <c r="B21" s="6"/>
      <c r="C21" s="5"/>
      <c r="D21" s="5"/>
      <c r="F21" s="35">
        <v>12</v>
      </c>
      <c r="G21" s="35">
        <v>48</v>
      </c>
      <c r="H21" s="35">
        <v>47</v>
      </c>
      <c r="I21" s="35">
        <f t="shared" si="0"/>
        <v>2927</v>
      </c>
      <c r="J21" s="35">
        <v>1000</v>
      </c>
      <c r="K21" s="56">
        <f t="shared" si="2"/>
        <v>1.6240304538190702</v>
      </c>
      <c r="L21" s="46">
        <f>SUM($K$11:K21)</f>
        <v>17.864334992009773</v>
      </c>
      <c r="M21" s="51"/>
      <c r="N21" s="49"/>
      <c r="O21" s="53">
        <f t="shared" si="1"/>
        <v>4.0559567976718256E-3</v>
      </c>
      <c r="P21" s="48">
        <f t="shared" si="3"/>
        <v>0.24335740786030954</v>
      </c>
    </row>
    <row r="22" spans="2:16" x14ac:dyDescent="0.25">
      <c r="B22" s="6"/>
      <c r="C22" s="5"/>
      <c r="D22" s="5"/>
      <c r="F22" s="35">
        <v>13</v>
      </c>
      <c r="G22" s="35">
        <v>55</v>
      </c>
      <c r="H22" s="35">
        <v>9</v>
      </c>
      <c r="I22" s="35">
        <f t="shared" si="0"/>
        <v>3309</v>
      </c>
      <c r="J22" s="35">
        <v>1000</v>
      </c>
      <c r="K22" s="56">
        <f t="shared" si="2"/>
        <v>1.6240304538190702</v>
      </c>
      <c r="L22" s="46">
        <f>SUM($K$11:K22)</f>
        <v>19.488365445828844</v>
      </c>
      <c r="M22" s="51"/>
      <c r="N22" s="49"/>
      <c r="O22" s="53">
        <f t="shared" si="1"/>
        <v>3.9168487620291877E-3</v>
      </c>
      <c r="P22" s="48">
        <f t="shared" si="3"/>
        <v>0.23501092572175125</v>
      </c>
    </row>
    <row r="23" spans="2:16" x14ac:dyDescent="0.25">
      <c r="B23" s="7"/>
      <c r="C23" s="5"/>
      <c r="D23" s="5"/>
      <c r="F23" s="35">
        <v>14</v>
      </c>
      <c r="G23" s="35">
        <v>61</v>
      </c>
      <c r="H23" s="35">
        <v>37</v>
      </c>
      <c r="I23" s="35">
        <f>$G23*60+$H23</f>
        <v>3697</v>
      </c>
      <c r="J23" s="35">
        <v>1000</v>
      </c>
      <c r="K23" s="56">
        <f t="shared" si="2"/>
        <v>1.6240304538190702</v>
      </c>
      <c r="L23" s="46">
        <f>SUM($K$11:K23)</f>
        <v>21.112395899647915</v>
      </c>
      <c r="M23" s="51"/>
      <c r="N23" s="49"/>
      <c r="O23" s="53">
        <f t="shared" si="1"/>
        <v>3.7982478849325303E-3</v>
      </c>
      <c r="P23" s="48">
        <f t="shared" si="3"/>
        <v>0.22789487309595183</v>
      </c>
    </row>
    <row r="24" spans="2:16" x14ac:dyDescent="0.25">
      <c r="B24" s="7"/>
      <c r="C24" s="25"/>
      <c r="D24" s="5"/>
      <c r="F24" s="35">
        <v>15</v>
      </c>
      <c r="G24" s="35">
        <v>68</v>
      </c>
      <c r="H24" s="35">
        <v>31</v>
      </c>
      <c r="I24" s="36">
        <f>$G24*60+$H24</f>
        <v>4111</v>
      </c>
      <c r="J24" s="35">
        <v>1000</v>
      </c>
      <c r="K24" s="57">
        <f t="shared" si="2"/>
        <v>1.6240304538190702</v>
      </c>
      <c r="L24" s="46">
        <f>SUM($K$11:K24)</f>
        <v>22.736426353466985</v>
      </c>
      <c r="M24" s="51"/>
      <c r="N24" s="49"/>
      <c r="O24" s="58">
        <f t="shared" si="1"/>
        <v>3.6907048186094497E-3</v>
      </c>
      <c r="P24" s="48">
        <f t="shared" si="3"/>
        <v>0.22144228911656699</v>
      </c>
    </row>
    <row r="25" spans="2:16" x14ac:dyDescent="0.25">
      <c r="B25" s="9"/>
      <c r="C25" s="25"/>
      <c r="D25" s="5"/>
      <c r="F25" s="35">
        <v>16</v>
      </c>
      <c r="G25" s="35">
        <v>75</v>
      </c>
      <c r="H25" s="35">
        <v>37</v>
      </c>
      <c r="I25" s="36">
        <f>$G25*60+$H25</f>
        <v>4537</v>
      </c>
      <c r="J25" s="35">
        <v>1000</v>
      </c>
      <c r="K25" s="57">
        <f t="shared" si="2"/>
        <v>1.6240304538190702</v>
      </c>
      <c r="L25" s="46">
        <f>SUM($K$11:K25)</f>
        <v>24.360456807286056</v>
      </c>
      <c r="M25" s="51"/>
      <c r="N25" s="49"/>
      <c r="O25" s="58">
        <f t="shared" si="1"/>
        <v>3.5957923788251501E-3</v>
      </c>
      <c r="P25" s="48">
        <f t="shared" si="3"/>
        <v>0.215747542729509</v>
      </c>
    </row>
    <row r="26" spans="2:16" x14ac:dyDescent="0.25">
      <c r="B26" s="5"/>
      <c r="C26" s="25"/>
      <c r="D26" s="5"/>
      <c r="F26" s="35">
        <v>17</v>
      </c>
      <c r="G26" s="35">
        <v>82</v>
      </c>
      <c r="H26" s="35">
        <v>27</v>
      </c>
      <c r="I26" s="36">
        <f>$G26*60+$H26</f>
        <v>4947</v>
      </c>
      <c r="J26" s="35">
        <v>1000</v>
      </c>
      <c r="K26" s="57">
        <f t="shared" si="2"/>
        <v>1.6240304538190702</v>
      </c>
      <c r="L26" s="46">
        <f>SUM($K$11:K26)</f>
        <v>25.984487261105127</v>
      </c>
      <c r="M26" s="51"/>
      <c r="N26" s="49"/>
      <c r="O26" s="58">
        <f t="shared" si="1"/>
        <v>3.5162805167588936E-3</v>
      </c>
      <c r="P26" s="48">
        <f t="shared" si="3"/>
        <v>0.2109768310055336</v>
      </c>
    </row>
    <row r="27" spans="2:16" x14ac:dyDescent="0.25">
      <c r="B27" s="5"/>
      <c r="C27" s="25"/>
      <c r="D27" s="5"/>
      <c r="F27" s="35">
        <v>18</v>
      </c>
      <c r="G27" s="35">
        <v>89</v>
      </c>
      <c r="H27" s="35">
        <v>37</v>
      </c>
      <c r="I27" s="36">
        <f t="shared" ref="I27:I32" si="4">$G27*60+$H27</f>
        <v>5377</v>
      </c>
      <c r="J27" s="35">
        <v>1000</v>
      </c>
      <c r="K27" s="57">
        <f t="shared" si="2"/>
        <v>1.6240304538190702</v>
      </c>
      <c r="L27" s="46">
        <f>SUM($K$11:K27)</f>
        <v>27.608517714924197</v>
      </c>
      <c r="M27" s="51"/>
      <c r="N27" s="49"/>
      <c r="O27" s="58">
        <f t="shared" si="1"/>
        <v>3.4428637291238576E-3</v>
      </c>
      <c r="P27" s="48">
        <f t="shared" si="3"/>
        <v>0.20657182374743147</v>
      </c>
    </row>
    <row r="28" spans="2:16" x14ac:dyDescent="0.25">
      <c r="B28" s="5"/>
      <c r="C28" s="25"/>
      <c r="D28" s="5"/>
      <c r="F28" s="85">
        <v>19</v>
      </c>
      <c r="G28" s="85">
        <v>97</v>
      </c>
      <c r="H28" s="85">
        <v>8</v>
      </c>
      <c r="I28" s="91">
        <f t="shared" si="4"/>
        <v>5828</v>
      </c>
      <c r="J28" s="85">
        <v>1000</v>
      </c>
      <c r="K28" s="92">
        <f t="shared" si="2"/>
        <v>1.6240304538190702</v>
      </c>
      <c r="L28" s="87">
        <f>SUM($K$11:K28)</f>
        <v>29.232548168743268</v>
      </c>
      <c r="M28" s="88">
        <f>$M$35*$I28^0.5+$N$35*$I28</f>
        <v>29.325813319113571</v>
      </c>
      <c r="N28" s="89">
        <f t="shared" ref="N28:N32" si="5">($M28-$L28)^2</f>
        <v>8.6983882735953179E-3</v>
      </c>
      <c r="O28" s="58">
        <f t="shared" si="1"/>
        <v>3.3747669642309971E-3</v>
      </c>
      <c r="P28" s="90">
        <f t="shared" si="3"/>
        <v>0.20248601785385983</v>
      </c>
    </row>
    <row r="29" spans="2:16" x14ac:dyDescent="0.25">
      <c r="B29" s="5"/>
      <c r="C29" s="25"/>
      <c r="D29" s="5"/>
      <c r="F29" s="85">
        <v>20</v>
      </c>
      <c r="G29" s="85">
        <v>104</v>
      </c>
      <c r="H29" s="85">
        <v>47</v>
      </c>
      <c r="I29" s="91">
        <f t="shared" si="4"/>
        <v>6287</v>
      </c>
      <c r="J29" s="85">
        <v>1000</v>
      </c>
      <c r="K29" s="92">
        <f t="shared" si="2"/>
        <v>1.6240304538190702</v>
      </c>
      <c r="L29" s="87">
        <f>SUM($K$11:K29)</f>
        <v>30.856578622562338</v>
      </c>
      <c r="M29" s="88">
        <f>$M$35*$I29^0.5+$N$35*$I29</f>
        <v>30.86041747997227</v>
      </c>
      <c r="N29" s="89">
        <f t="shared" si="5"/>
        <v>1.4736826213786034E-5</v>
      </c>
      <c r="O29" s="58">
        <f t="shared" si="1"/>
        <v>3.313129452480538E-3</v>
      </c>
      <c r="P29" s="90">
        <f t="shared" si="3"/>
        <v>0.19878776714883228</v>
      </c>
    </row>
    <row r="30" spans="2:16" x14ac:dyDescent="0.25">
      <c r="B30" s="5"/>
      <c r="C30" s="25"/>
      <c r="D30" s="5"/>
      <c r="F30" s="85">
        <v>21</v>
      </c>
      <c r="G30" s="85">
        <v>112</v>
      </c>
      <c r="H30" s="85">
        <v>17</v>
      </c>
      <c r="I30" s="91">
        <f t="shared" si="4"/>
        <v>6737</v>
      </c>
      <c r="J30" s="85">
        <v>1000</v>
      </c>
      <c r="K30" s="92">
        <f t="shared" si="2"/>
        <v>1.6240304538190702</v>
      </c>
      <c r="L30" s="87">
        <f>SUM($K$11:K30)</f>
        <v>32.480609076381405</v>
      </c>
      <c r="M30" s="88">
        <f>$M$35*$I30^0.5+$N$35*$I30</f>
        <v>32.33891860611935</v>
      </c>
      <c r="N30" s="89">
        <f t="shared" si="5"/>
        <v>2.0076189363082465E-2</v>
      </c>
      <c r="O30" s="58">
        <f t="shared" si="1"/>
        <v>3.2589233962886529E-3</v>
      </c>
      <c r="P30" s="90">
        <f t="shared" si="3"/>
        <v>0.19553540377731918</v>
      </c>
    </row>
    <row r="31" spans="2:16" x14ac:dyDescent="0.25">
      <c r="B31" s="5"/>
      <c r="C31" s="25"/>
      <c r="D31" s="5"/>
      <c r="F31" s="85">
        <v>22</v>
      </c>
      <c r="G31" s="85">
        <v>121</v>
      </c>
      <c r="H31" s="85">
        <v>7</v>
      </c>
      <c r="I31" s="91">
        <f t="shared" si="4"/>
        <v>7267</v>
      </c>
      <c r="J31" s="85">
        <v>1000</v>
      </c>
      <c r="K31" s="92">
        <f t="shared" si="2"/>
        <v>1.6240304538190702</v>
      </c>
      <c r="L31" s="87">
        <f>SUM($K$11:K31)</f>
        <v>34.104639530200473</v>
      </c>
      <c r="M31" s="88">
        <f>$M$35*$I31^0.5+$N$35*$I31</f>
        <v>34.050684619277575</v>
      </c>
      <c r="N31" s="89">
        <f t="shared" si="5"/>
        <v>2.9111324126977682E-3</v>
      </c>
      <c r="O31" s="58">
        <f t="shared" si="1"/>
        <v>3.2016550791270815E-3</v>
      </c>
      <c r="P31" s="90">
        <f t="shared" si="3"/>
        <v>0.19209930474762488</v>
      </c>
    </row>
    <row r="32" spans="2:16" x14ac:dyDescent="0.25">
      <c r="B32" s="5"/>
      <c r="C32" s="25"/>
      <c r="D32" s="5"/>
      <c r="F32" s="85">
        <v>23</v>
      </c>
      <c r="G32" s="85">
        <v>130</v>
      </c>
      <c r="H32" s="85">
        <v>27</v>
      </c>
      <c r="I32" s="91">
        <f t="shared" si="4"/>
        <v>7827</v>
      </c>
      <c r="J32" s="85">
        <v>1000</v>
      </c>
      <c r="K32" s="92">
        <f t="shared" si="2"/>
        <v>1.6240304538190702</v>
      </c>
      <c r="L32" s="87">
        <f>SUM($K$11:K32)</f>
        <v>35.72866998401954</v>
      </c>
      <c r="M32" s="88">
        <f>$M$35*$I32^0.5+$N$35*$I32</f>
        <v>35.82818997440301</v>
      </c>
      <c r="N32" s="89">
        <f t="shared" si="5"/>
        <v>9.9042284859260123E-3</v>
      </c>
      <c r="O32" s="58">
        <f t="shared" si="1"/>
        <v>3.1475817600892394E-3</v>
      </c>
      <c r="P32" s="90">
        <f t="shared" si="3"/>
        <v>0.18885490560535437</v>
      </c>
    </row>
    <row r="33" spans="6:17" x14ac:dyDescent="0.25">
      <c r="F33" s="96"/>
      <c r="G33" s="96"/>
      <c r="H33" s="96"/>
      <c r="I33" s="97"/>
      <c r="J33" s="96"/>
      <c r="K33" s="97"/>
      <c r="L33" s="93"/>
      <c r="M33" s="98" t="s">
        <v>25</v>
      </c>
      <c r="N33" s="99">
        <f>SUM(N28:N32)</f>
        <v>4.1604675361515353E-2</v>
      </c>
      <c r="O33" s="76"/>
      <c r="P33" s="77"/>
    </row>
    <row r="34" spans="6:17" ht="15.75" thickBot="1" x14ac:dyDescent="0.3">
      <c r="F34" s="33"/>
      <c r="G34" s="33"/>
      <c r="H34" s="33"/>
      <c r="I34" s="33"/>
      <c r="J34" s="33"/>
      <c r="K34" s="33"/>
      <c r="L34" s="33"/>
      <c r="M34" s="100" t="s">
        <v>7</v>
      </c>
      <c r="N34" s="101" t="s">
        <v>8</v>
      </c>
      <c r="O34" s="33"/>
      <c r="P34" s="33"/>
    </row>
    <row r="35" spans="6:17" ht="15.75" thickBot="1" x14ac:dyDescent="0.3">
      <c r="F35" s="33"/>
      <c r="G35" s="33"/>
      <c r="H35" s="33"/>
      <c r="I35" s="33"/>
      <c r="J35" s="33"/>
      <c r="K35" s="33"/>
      <c r="L35" s="33"/>
      <c r="M35" s="83">
        <v>0.25301289213638006</v>
      </c>
      <c r="N35" s="84">
        <v>1.7176510665687938E-3</v>
      </c>
      <c r="O35" s="33"/>
      <c r="P35" s="33"/>
    </row>
    <row r="36" spans="6:17" ht="15.75" thickBot="1" x14ac:dyDescent="0.3"/>
    <row r="37" spans="6:17" ht="15.75" thickBot="1" x14ac:dyDescent="0.3">
      <c r="M37" s="15" t="s">
        <v>13</v>
      </c>
    </row>
    <row r="38" spans="6:17" ht="15.75" thickBot="1" x14ac:dyDescent="0.3">
      <c r="I38" s="30"/>
      <c r="J38" s="31"/>
      <c r="K38" s="32"/>
      <c r="P38" s="10" t="s">
        <v>9</v>
      </c>
    </row>
    <row r="39" spans="6:17" ht="15.75" thickBot="1" x14ac:dyDescent="0.3">
      <c r="I39" s="19"/>
      <c r="J39" s="20"/>
      <c r="K39" s="21"/>
      <c r="P39" s="11">
        <f>N35*3/2</f>
        <v>2.5764765998531908E-3</v>
      </c>
      <c r="Q39" s="8" t="s">
        <v>10</v>
      </c>
    </row>
    <row r="40" spans="6:17" ht="15.75" thickBot="1" x14ac:dyDescent="0.3">
      <c r="I40" s="28"/>
      <c r="J40" s="28"/>
      <c r="P40" s="12">
        <f>P39*60</f>
        <v>0.15458859599119146</v>
      </c>
      <c r="Q40" s="8" t="s">
        <v>11</v>
      </c>
    </row>
    <row r="41" spans="6:17" ht="15.75" thickBot="1" x14ac:dyDescent="0.3">
      <c r="P41" s="13">
        <f>P39/100</f>
        <v>2.5764765998531907E-5</v>
      </c>
      <c r="Q41" s="14" t="s">
        <v>12</v>
      </c>
    </row>
    <row r="42" spans="6:17" ht="15.75" thickBot="1" x14ac:dyDescent="0.3">
      <c r="P42" s="27">
        <f>P41*86400</f>
        <v>2.2260757822731567</v>
      </c>
      <c r="Q42" s="26" t="s">
        <v>40</v>
      </c>
    </row>
    <row r="54" spans="12:12" x14ac:dyDescent="0.25">
      <c r="L54" s="29"/>
    </row>
  </sheetData>
  <sheetProtection algorithmName="SHA-512" hashValue="T4lqrH5HWfjBSEXmPktOj9K5TwPRl3SGb9CMWOdyO27BUKR7SSSrv2idz9GWSLVog0F38ZMwKfT46m3z8wsAoQ==" saltValue="QUtBstLnAg4hGaKFNO7iWw==" spinCount="100000" sheet="1" objects="1" scenarios="1"/>
  <mergeCells count="5">
    <mergeCell ref="G8:H8"/>
    <mergeCell ref="J8:K8"/>
    <mergeCell ref="L8:M8"/>
    <mergeCell ref="N8:N9"/>
    <mergeCell ref="O8:P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3"/>
  <sheetViews>
    <sheetView workbookViewId="0">
      <selection activeCell="B6" sqref="B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3.28515625" style="1" bestFit="1" customWidth="1"/>
    <col min="4" max="4" width="9.140625" style="1"/>
    <col min="5" max="5" width="9.140625" style="1" customWidth="1"/>
    <col min="6" max="6" width="5.5703125" style="1" customWidth="1"/>
    <col min="7" max="7" width="8.7109375" style="1" customWidth="1"/>
    <col min="8" max="8" width="10" style="1" customWidth="1"/>
    <col min="9" max="9" width="12" style="1" bestFit="1" customWidth="1"/>
    <col min="10" max="10" width="9.5703125" style="1" customWidth="1"/>
    <col min="11" max="11" width="12" style="1" bestFit="1" customWidth="1"/>
    <col min="12" max="12" width="16.42578125" style="1" customWidth="1"/>
    <col min="13" max="13" width="17.42578125" style="1" customWidth="1"/>
    <col min="14" max="14" width="16.28515625" style="1" bestFit="1" customWidth="1"/>
    <col min="15" max="15" width="14.85546875" style="1" bestFit="1" customWidth="1"/>
    <col min="16" max="16" width="18" style="1" bestFit="1" customWidth="1"/>
    <col min="17" max="27" width="9.140625" style="1"/>
  </cols>
  <sheetData>
    <row r="1" spans="2:16" ht="18.75" x14ac:dyDescent="0.3">
      <c r="B1" s="2" t="s">
        <v>28</v>
      </c>
    </row>
    <row r="2" spans="2:16" ht="15.75" thickBot="1" x14ac:dyDescent="0.3">
      <c r="B2" s="1" t="s">
        <v>29</v>
      </c>
      <c r="C2" s="1" t="s">
        <v>32</v>
      </c>
    </row>
    <row r="3" spans="2:16" ht="15.75" thickBot="1" x14ac:dyDescent="0.3">
      <c r="B3" s="22" t="s">
        <v>21</v>
      </c>
      <c r="C3" s="23">
        <v>14</v>
      </c>
      <c r="D3" s="24" t="s">
        <v>1</v>
      </c>
    </row>
    <row r="4" spans="2:16" ht="15.75" thickBot="1" x14ac:dyDescent="0.3">
      <c r="B4" s="22" t="s">
        <v>0</v>
      </c>
      <c r="C4" s="23">
        <f>3.141592*C3^2</f>
        <v>615.75203199999999</v>
      </c>
      <c r="D4" s="24" t="s">
        <v>2</v>
      </c>
    </row>
    <row r="8" spans="2:16" x14ac:dyDescent="0.25">
      <c r="F8" s="33"/>
      <c r="G8" s="102" t="s">
        <v>20</v>
      </c>
      <c r="H8" s="102"/>
      <c r="I8" s="34" t="s">
        <v>6</v>
      </c>
      <c r="J8" s="103" t="s">
        <v>35</v>
      </c>
      <c r="K8" s="103"/>
      <c r="L8" s="102" t="s">
        <v>17</v>
      </c>
      <c r="M8" s="102"/>
      <c r="N8" s="104" t="s">
        <v>37</v>
      </c>
      <c r="O8" s="103" t="s">
        <v>14</v>
      </c>
      <c r="P8" s="103"/>
    </row>
    <row r="9" spans="2:16" x14ac:dyDescent="0.25">
      <c r="B9" s="4"/>
      <c r="C9" s="4"/>
      <c r="D9" s="4"/>
      <c r="E9" s="3"/>
      <c r="F9" s="35" t="s">
        <v>3</v>
      </c>
      <c r="G9" s="36" t="s">
        <v>4</v>
      </c>
      <c r="H9" s="36" t="s">
        <v>5</v>
      </c>
      <c r="I9" s="36" t="s">
        <v>33</v>
      </c>
      <c r="J9" s="36" t="s">
        <v>39</v>
      </c>
      <c r="K9" s="36" t="s">
        <v>34</v>
      </c>
      <c r="L9" s="37" t="s">
        <v>18</v>
      </c>
      <c r="M9" s="38" t="s">
        <v>19</v>
      </c>
      <c r="N9" s="104"/>
      <c r="O9" s="39" t="s">
        <v>15</v>
      </c>
      <c r="P9" s="36" t="s">
        <v>16</v>
      </c>
    </row>
    <row r="10" spans="2:16" x14ac:dyDescent="0.25">
      <c r="B10" s="4"/>
      <c r="C10" s="4"/>
      <c r="D10" s="4"/>
      <c r="E10" s="3"/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40">
        <v>0</v>
      </c>
      <c r="M10" s="51"/>
      <c r="N10" s="52"/>
      <c r="O10" s="78"/>
      <c r="P10" s="44"/>
    </row>
    <row r="11" spans="2:16" x14ac:dyDescent="0.25">
      <c r="B11" s="5"/>
      <c r="C11" s="5"/>
      <c r="D11" s="5"/>
      <c r="F11" s="44">
        <v>2</v>
      </c>
      <c r="G11" s="44">
        <v>1</v>
      </c>
      <c r="H11" s="44">
        <v>10</v>
      </c>
      <c r="I11" s="44">
        <f t="shared" ref="I11:I22" si="0">$G11*60+$H11</f>
        <v>70</v>
      </c>
      <c r="J11" s="44">
        <v>1000</v>
      </c>
      <c r="K11" s="45">
        <f>$J11/615.752</f>
        <v>1.6240304538190702</v>
      </c>
      <c r="L11" s="46">
        <f>K11</f>
        <v>1.6240304538190702</v>
      </c>
      <c r="M11" s="51"/>
      <c r="N11" s="54"/>
      <c r="O11" s="53">
        <f t="shared" ref="O11:O41" si="1">0.5*$M$44*$I11^-0.5+$N$44</f>
        <v>1.446021443016661E-2</v>
      </c>
      <c r="P11" s="48">
        <f>$O11*60</f>
        <v>0.86761286580999664</v>
      </c>
    </row>
    <row r="12" spans="2:16" x14ac:dyDescent="0.25">
      <c r="B12" s="6"/>
      <c r="C12" s="5"/>
      <c r="D12" s="5"/>
      <c r="F12" s="44">
        <v>3</v>
      </c>
      <c r="G12" s="44">
        <v>2</v>
      </c>
      <c r="H12" s="44">
        <v>45</v>
      </c>
      <c r="I12" s="44">
        <f t="shared" si="0"/>
        <v>165</v>
      </c>
      <c r="J12" s="44">
        <v>1000</v>
      </c>
      <c r="K12" s="45">
        <f t="shared" ref="K12:K41" si="2">$J12/615.752</f>
        <v>1.6240304538190702</v>
      </c>
      <c r="L12" s="46">
        <f>SUM($K$11:K12)</f>
        <v>3.2480609076381404</v>
      </c>
      <c r="M12" s="51"/>
      <c r="N12" s="55"/>
      <c r="O12" s="53">
        <f t="shared" si="1"/>
        <v>1.104324110669865E-2</v>
      </c>
      <c r="P12" s="48">
        <f t="shared" ref="P12:P41" si="3">$O12*60</f>
        <v>0.66259446640191899</v>
      </c>
    </row>
    <row r="13" spans="2:16" x14ac:dyDescent="0.25">
      <c r="B13" s="6"/>
      <c r="C13" s="5"/>
      <c r="D13" s="5"/>
      <c r="F13" s="35">
        <v>4</v>
      </c>
      <c r="G13" s="44">
        <v>4</v>
      </c>
      <c r="H13" s="44">
        <v>43</v>
      </c>
      <c r="I13" s="44">
        <f t="shared" si="0"/>
        <v>283</v>
      </c>
      <c r="J13" s="44">
        <v>1000</v>
      </c>
      <c r="K13" s="45">
        <f t="shared" si="2"/>
        <v>1.6240304538190702</v>
      </c>
      <c r="L13" s="46">
        <f>SUM($K$11:K13)</f>
        <v>4.8720913614572101</v>
      </c>
      <c r="M13" s="51"/>
      <c r="N13" s="49"/>
      <c r="O13" s="53">
        <f t="shared" si="1"/>
        <v>9.5340365324953942E-3</v>
      </c>
      <c r="P13" s="48">
        <f t="shared" si="3"/>
        <v>0.57204219194972361</v>
      </c>
    </row>
    <row r="14" spans="2:16" x14ac:dyDescent="0.25">
      <c r="B14" s="6"/>
      <c r="C14" s="5"/>
      <c r="D14" s="5"/>
      <c r="F14" s="44">
        <v>5</v>
      </c>
      <c r="G14" s="44">
        <v>6</v>
      </c>
      <c r="H14" s="44">
        <v>55</v>
      </c>
      <c r="I14" s="44">
        <f t="shared" si="0"/>
        <v>415</v>
      </c>
      <c r="J14" s="44">
        <v>1000</v>
      </c>
      <c r="K14" s="45">
        <f t="shared" si="2"/>
        <v>1.6240304538190702</v>
      </c>
      <c r="L14" s="46">
        <f>SUM($K$11:K14)</f>
        <v>6.4961218152762807</v>
      </c>
      <c r="M14" s="51"/>
      <c r="N14" s="49"/>
      <c r="O14" s="53">
        <f t="shared" si="1"/>
        <v>8.6849163427264592E-3</v>
      </c>
      <c r="P14" s="48">
        <f t="shared" si="3"/>
        <v>0.52109498056358761</v>
      </c>
    </row>
    <row r="15" spans="2:16" x14ac:dyDescent="0.25">
      <c r="B15" s="6"/>
      <c r="C15" s="5"/>
      <c r="D15" s="5"/>
      <c r="F15" s="44">
        <v>6</v>
      </c>
      <c r="G15" s="44">
        <v>9</v>
      </c>
      <c r="H15" s="44">
        <v>24</v>
      </c>
      <c r="I15" s="44">
        <f t="shared" si="0"/>
        <v>564</v>
      </c>
      <c r="J15" s="44">
        <v>1000</v>
      </c>
      <c r="K15" s="45">
        <f t="shared" si="2"/>
        <v>1.6240304538190702</v>
      </c>
      <c r="L15" s="46">
        <f>SUM($K$11:K15)</f>
        <v>8.1201522690953514</v>
      </c>
      <c r="M15" s="51"/>
      <c r="N15" s="49"/>
      <c r="O15" s="53">
        <f t="shared" si="1"/>
        <v>8.1125526956745114E-3</v>
      </c>
      <c r="P15" s="48">
        <f t="shared" si="3"/>
        <v>0.48675316174047067</v>
      </c>
    </row>
    <row r="16" spans="2:16" x14ac:dyDescent="0.25">
      <c r="B16" s="6"/>
      <c r="C16" s="5"/>
      <c r="D16" s="5"/>
      <c r="F16" s="35">
        <v>7</v>
      </c>
      <c r="G16" s="44">
        <v>12</v>
      </c>
      <c r="H16" s="44">
        <v>10</v>
      </c>
      <c r="I16" s="44">
        <f t="shared" si="0"/>
        <v>730</v>
      </c>
      <c r="J16" s="44">
        <v>1000</v>
      </c>
      <c r="K16" s="45">
        <f t="shared" si="2"/>
        <v>1.6240304538190702</v>
      </c>
      <c r="L16" s="46">
        <f>SUM($K$11:K16)</f>
        <v>9.744182722914422</v>
      </c>
      <c r="M16" s="51"/>
      <c r="N16" s="49"/>
      <c r="O16" s="53">
        <f t="shared" si="1"/>
        <v>7.6947116523006769E-3</v>
      </c>
      <c r="P16" s="48">
        <f t="shared" si="3"/>
        <v>0.46168269913804061</v>
      </c>
    </row>
    <row r="17" spans="2:16" x14ac:dyDescent="0.25">
      <c r="B17" s="6"/>
      <c r="C17" s="5"/>
      <c r="D17" s="5"/>
      <c r="F17" s="44">
        <v>8</v>
      </c>
      <c r="G17" s="44">
        <v>15</v>
      </c>
      <c r="H17" s="44">
        <v>20</v>
      </c>
      <c r="I17" s="44">
        <f t="shared" si="0"/>
        <v>920</v>
      </c>
      <c r="J17" s="44">
        <v>1000</v>
      </c>
      <c r="K17" s="45">
        <f t="shared" si="2"/>
        <v>1.6240304538190702</v>
      </c>
      <c r="L17" s="46">
        <f>SUM($K$11:K17)</f>
        <v>11.368213176733493</v>
      </c>
      <c r="M17" s="51"/>
      <c r="N17" s="49"/>
      <c r="O17" s="53">
        <f t="shared" si="1"/>
        <v>7.3632357965242659E-3</v>
      </c>
      <c r="P17" s="48">
        <f t="shared" si="3"/>
        <v>0.44179414779145598</v>
      </c>
    </row>
    <row r="18" spans="2:16" x14ac:dyDescent="0.25">
      <c r="B18" s="6"/>
      <c r="C18" s="5"/>
      <c r="D18" s="5"/>
      <c r="F18" s="44">
        <v>9</v>
      </c>
      <c r="G18" s="44">
        <v>19</v>
      </c>
      <c r="H18" s="44">
        <v>7</v>
      </c>
      <c r="I18" s="44">
        <f t="shared" si="0"/>
        <v>1147</v>
      </c>
      <c r="J18" s="44">
        <v>1000</v>
      </c>
      <c r="K18" s="45">
        <f t="shared" si="2"/>
        <v>1.6240304538190702</v>
      </c>
      <c r="L18" s="46">
        <f>SUM($K$11:K18)</f>
        <v>12.992243630552563</v>
      </c>
      <c r="M18" s="51"/>
      <c r="N18" s="49"/>
      <c r="O18" s="53">
        <f t="shared" si="1"/>
        <v>7.0810014363945316E-3</v>
      </c>
      <c r="P18" s="48">
        <f t="shared" si="3"/>
        <v>0.42486008618367188</v>
      </c>
    </row>
    <row r="19" spans="2:16" x14ac:dyDescent="0.25">
      <c r="B19" s="6"/>
      <c r="C19" s="5"/>
      <c r="D19" s="5"/>
      <c r="F19" s="35">
        <v>10</v>
      </c>
      <c r="G19" s="44">
        <v>23</v>
      </c>
      <c r="H19" s="44">
        <v>12</v>
      </c>
      <c r="I19" s="44">
        <f t="shared" si="0"/>
        <v>1392</v>
      </c>
      <c r="J19" s="44">
        <v>1000</v>
      </c>
      <c r="K19" s="45">
        <f t="shared" si="2"/>
        <v>1.6240304538190702</v>
      </c>
      <c r="L19" s="46">
        <f>SUM($K$11:K19)</f>
        <v>14.616274084371634</v>
      </c>
      <c r="M19" s="51"/>
      <c r="N19" s="49"/>
      <c r="O19" s="53">
        <f t="shared" si="1"/>
        <v>6.8576376148036366E-3</v>
      </c>
      <c r="P19" s="48">
        <f t="shared" si="3"/>
        <v>0.41145825688821819</v>
      </c>
    </row>
    <row r="20" spans="2:16" x14ac:dyDescent="0.25">
      <c r="B20" s="6"/>
      <c r="C20" s="5"/>
      <c r="D20" s="5"/>
      <c r="F20" s="35">
        <v>11</v>
      </c>
      <c r="G20" s="35">
        <v>27</v>
      </c>
      <c r="H20" s="35">
        <v>45</v>
      </c>
      <c r="I20" s="35">
        <f t="shared" si="0"/>
        <v>1665</v>
      </c>
      <c r="J20" s="35">
        <v>1000</v>
      </c>
      <c r="K20" s="56">
        <f t="shared" si="2"/>
        <v>1.6240304538190702</v>
      </c>
      <c r="L20" s="46">
        <f>SUM($K$11:K20)</f>
        <v>16.240304538190703</v>
      </c>
      <c r="M20" s="51"/>
      <c r="N20" s="49"/>
      <c r="O20" s="53">
        <f t="shared" si="1"/>
        <v>6.6694051166791982E-3</v>
      </c>
      <c r="P20" s="48">
        <f t="shared" si="3"/>
        <v>0.4001643070007519</v>
      </c>
    </row>
    <row r="21" spans="2:16" x14ac:dyDescent="0.25">
      <c r="B21" s="6"/>
      <c r="C21" s="5"/>
      <c r="D21" s="5"/>
      <c r="F21" s="35">
        <v>12</v>
      </c>
      <c r="G21" s="35">
        <v>32</v>
      </c>
      <c r="H21" s="35">
        <v>40</v>
      </c>
      <c r="I21" s="35">
        <f t="shared" si="0"/>
        <v>1960</v>
      </c>
      <c r="J21" s="35">
        <v>1000</v>
      </c>
      <c r="K21" s="56">
        <f t="shared" si="2"/>
        <v>1.6240304538190702</v>
      </c>
      <c r="L21" s="46">
        <f>SUM($K$11:K21)</f>
        <v>17.864334992009773</v>
      </c>
      <c r="M21" s="51"/>
      <c r="N21" s="49"/>
      <c r="O21" s="53">
        <f t="shared" si="1"/>
        <v>6.5120193533297109E-3</v>
      </c>
      <c r="P21" s="48">
        <f t="shared" si="3"/>
        <v>0.39072116119978267</v>
      </c>
    </row>
    <row r="22" spans="2:16" x14ac:dyDescent="0.25">
      <c r="B22" s="6"/>
      <c r="C22" s="5"/>
      <c r="D22" s="5"/>
      <c r="F22" s="35">
        <v>13</v>
      </c>
      <c r="G22" s="35">
        <v>37</v>
      </c>
      <c r="H22" s="35">
        <v>55</v>
      </c>
      <c r="I22" s="35">
        <f t="shared" si="0"/>
        <v>2275</v>
      </c>
      <c r="J22" s="35">
        <v>1000</v>
      </c>
      <c r="K22" s="56">
        <f t="shared" si="2"/>
        <v>1.6240304538190702</v>
      </c>
      <c r="L22" s="46">
        <f>SUM($K$11:K22)</f>
        <v>19.488365445828844</v>
      </c>
      <c r="M22" s="51"/>
      <c r="N22" s="49"/>
      <c r="O22" s="53">
        <f t="shared" si="1"/>
        <v>6.3790234555586994E-3</v>
      </c>
      <c r="P22" s="48">
        <f t="shared" si="3"/>
        <v>0.38274140733352197</v>
      </c>
    </row>
    <row r="23" spans="2:16" x14ac:dyDescent="0.25">
      <c r="B23" s="7"/>
      <c r="C23" s="5"/>
      <c r="D23" s="5"/>
      <c r="F23" s="35">
        <v>14</v>
      </c>
      <c r="G23" s="35">
        <v>43</v>
      </c>
      <c r="H23" s="35">
        <v>23</v>
      </c>
      <c r="I23" s="35">
        <f>$G23*60+$H23</f>
        <v>2603</v>
      </c>
      <c r="J23" s="35">
        <v>1000</v>
      </c>
      <c r="K23" s="56">
        <f t="shared" si="2"/>
        <v>1.6240304538190702</v>
      </c>
      <c r="L23" s="46">
        <f>SUM($K$11:K23)</f>
        <v>21.112395899647915</v>
      </c>
      <c r="M23" s="51"/>
      <c r="N23" s="49"/>
      <c r="O23" s="53">
        <f t="shared" si="1"/>
        <v>6.2670685316575259E-3</v>
      </c>
      <c r="P23" s="48">
        <f t="shared" si="3"/>
        <v>0.37602411189945156</v>
      </c>
    </row>
    <row r="24" spans="2:16" x14ac:dyDescent="0.25">
      <c r="B24" s="7"/>
      <c r="C24" s="25"/>
      <c r="D24" s="5"/>
      <c r="F24" s="35">
        <v>15</v>
      </c>
      <c r="G24" s="35">
        <v>49</v>
      </c>
      <c r="H24" s="35">
        <v>17</v>
      </c>
      <c r="I24" s="36">
        <f>$G24*60+$H24</f>
        <v>2957</v>
      </c>
      <c r="J24" s="35">
        <v>1000</v>
      </c>
      <c r="K24" s="57">
        <f t="shared" si="2"/>
        <v>1.6240304538190702</v>
      </c>
      <c r="L24" s="46">
        <f>SUM($K$11:K24)</f>
        <v>22.736426353466985</v>
      </c>
      <c r="M24" s="51"/>
      <c r="N24" s="49"/>
      <c r="O24" s="58">
        <f t="shared" si="1"/>
        <v>6.1678036352545221E-3</v>
      </c>
      <c r="P24" s="48">
        <f t="shared" si="3"/>
        <v>0.37006821811527135</v>
      </c>
    </row>
    <row r="25" spans="2:16" x14ac:dyDescent="0.25">
      <c r="B25" s="9"/>
      <c r="C25" s="25"/>
      <c r="D25" s="5"/>
      <c r="F25" s="35">
        <v>16</v>
      </c>
      <c r="G25" s="35">
        <v>54</v>
      </c>
      <c r="H25" s="35">
        <v>57</v>
      </c>
      <c r="I25" s="36">
        <f>$G25*60+$H25</f>
        <v>3297</v>
      </c>
      <c r="J25" s="35">
        <v>1000</v>
      </c>
      <c r="K25" s="57">
        <f t="shared" si="2"/>
        <v>1.6240304538190702</v>
      </c>
      <c r="L25" s="46">
        <f>SUM($K$11:K25)</f>
        <v>24.360456807286056</v>
      </c>
      <c r="M25" s="51"/>
      <c r="N25" s="49"/>
      <c r="O25" s="58">
        <f t="shared" si="1"/>
        <v>6.0879402632728723E-3</v>
      </c>
      <c r="P25" s="48">
        <f t="shared" si="3"/>
        <v>0.36527641579637232</v>
      </c>
    </row>
    <row r="26" spans="2:16" x14ac:dyDescent="0.25">
      <c r="B26" s="5"/>
      <c r="C26" s="25"/>
      <c r="D26" s="5"/>
      <c r="F26" s="35">
        <v>17</v>
      </c>
      <c r="G26" s="35">
        <v>60</v>
      </c>
      <c r="H26" s="35">
        <v>34</v>
      </c>
      <c r="I26" s="36">
        <f>$G26*60+$H26</f>
        <v>3634</v>
      </c>
      <c r="J26" s="35">
        <v>1000</v>
      </c>
      <c r="K26" s="57">
        <f t="shared" si="2"/>
        <v>1.6240304538190702</v>
      </c>
      <c r="L26" s="46">
        <f>SUM($K$11:K26)</f>
        <v>25.984487261105127</v>
      </c>
      <c r="M26" s="51"/>
      <c r="N26" s="49"/>
      <c r="O26" s="58">
        <f t="shared" si="1"/>
        <v>6.0201166935989914E-3</v>
      </c>
      <c r="P26" s="48">
        <f t="shared" si="3"/>
        <v>0.36120700161593949</v>
      </c>
    </row>
    <row r="27" spans="2:16" x14ac:dyDescent="0.25">
      <c r="B27" s="5"/>
      <c r="C27" s="25"/>
      <c r="D27" s="5"/>
      <c r="F27" s="35">
        <v>18</v>
      </c>
      <c r="G27" s="35">
        <v>64</v>
      </c>
      <c r="H27" s="35">
        <v>53</v>
      </c>
      <c r="I27" s="36">
        <f t="shared" ref="I27:I41" si="4">$G27*60+$H27</f>
        <v>3893</v>
      </c>
      <c r="J27" s="35">
        <v>1000</v>
      </c>
      <c r="K27" s="57">
        <f t="shared" si="2"/>
        <v>1.6240304538190702</v>
      </c>
      <c r="L27" s="46">
        <f>SUM($K$11:K27)</f>
        <v>27.608517714924197</v>
      </c>
      <c r="M27" s="51"/>
      <c r="N27" s="49"/>
      <c r="O27" s="58">
        <f t="shared" si="1"/>
        <v>5.9740920302218297E-3</v>
      </c>
      <c r="P27" s="48">
        <f t="shared" si="3"/>
        <v>0.3584455218133098</v>
      </c>
    </row>
    <row r="28" spans="2:16" x14ac:dyDescent="0.25">
      <c r="B28" s="5"/>
      <c r="C28" s="25"/>
      <c r="D28" s="5"/>
      <c r="F28" s="59">
        <v>19</v>
      </c>
      <c r="G28" s="59">
        <v>69</v>
      </c>
      <c r="H28" s="59">
        <v>43</v>
      </c>
      <c r="I28" s="60">
        <f t="shared" si="4"/>
        <v>4183</v>
      </c>
      <c r="J28" s="59">
        <v>1000</v>
      </c>
      <c r="K28" s="61">
        <f t="shared" si="2"/>
        <v>1.6240304538190702</v>
      </c>
      <c r="L28" s="62">
        <f>SUM($K$11:K28)</f>
        <v>29.232548168743268</v>
      </c>
      <c r="M28" s="51"/>
      <c r="N28" s="49"/>
      <c r="O28" s="58">
        <f t="shared" si="1"/>
        <v>5.9277200207658075E-3</v>
      </c>
      <c r="P28" s="63">
        <f t="shared" si="3"/>
        <v>0.35566320124594847</v>
      </c>
    </row>
    <row r="29" spans="2:16" x14ac:dyDescent="0.25">
      <c r="B29" s="5"/>
      <c r="C29" s="25"/>
      <c r="D29" s="5"/>
      <c r="F29" s="59">
        <v>20</v>
      </c>
      <c r="G29" s="59">
        <v>74</v>
      </c>
      <c r="H29" s="59">
        <v>8</v>
      </c>
      <c r="I29" s="60">
        <f t="shared" si="4"/>
        <v>4448</v>
      </c>
      <c r="J29" s="59">
        <v>1000</v>
      </c>
      <c r="K29" s="61">
        <f t="shared" si="2"/>
        <v>1.6240304538190702</v>
      </c>
      <c r="L29" s="62">
        <f>SUM($K$11:K29)</f>
        <v>30.856578622562338</v>
      </c>
      <c r="M29" s="51"/>
      <c r="N29" s="49"/>
      <c r="O29" s="58">
        <f t="shared" si="1"/>
        <v>5.8893747012267262E-3</v>
      </c>
      <c r="P29" s="63">
        <f t="shared" si="3"/>
        <v>0.35336248207360355</v>
      </c>
    </row>
    <row r="30" spans="2:16" x14ac:dyDescent="0.25">
      <c r="B30" s="5"/>
      <c r="C30" s="25"/>
      <c r="D30" s="5"/>
      <c r="F30" s="59">
        <v>21</v>
      </c>
      <c r="G30" s="59">
        <v>78</v>
      </c>
      <c r="H30" s="59">
        <v>30</v>
      </c>
      <c r="I30" s="60">
        <f t="shared" si="4"/>
        <v>4710</v>
      </c>
      <c r="J30" s="59">
        <v>1000</v>
      </c>
      <c r="K30" s="61">
        <f t="shared" si="2"/>
        <v>1.6240304538190702</v>
      </c>
      <c r="L30" s="62">
        <f>SUM($K$11:K30)</f>
        <v>32.480609076381405</v>
      </c>
      <c r="M30" s="51"/>
      <c r="N30" s="49"/>
      <c r="O30" s="58">
        <f t="shared" si="1"/>
        <v>5.8546910549964705E-3</v>
      </c>
      <c r="P30" s="63">
        <f t="shared" si="3"/>
        <v>0.35128146329978821</v>
      </c>
    </row>
    <row r="31" spans="2:16" x14ac:dyDescent="0.25">
      <c r="B31" s="5"/>
      <c r="C31" s="25"/>
      <c r="D31" s="5"/>
      <c r="F31" s="59">
        <v>22</v>
      </c>
      <c r="G31" s="59">
        <v>83</v>
      </c>
      <c r="H31" s="59">
        <v>8</v>
      </c>
      <c r="I31" s="60">
        <f t="shared" si="4"/>
        <v>4988</v>
      </c>
      <c r="J31" s="59">
        <v>1000</v>
      </c>
      <c r="K31" s="61">
        <f t="shared" si="2"/>
        <v>1.6240304538190702</v>
      </c>
      <c r="L31" s="62">
        <f>SUM($K$11:K31)</f>
        <v>34.104639530200473</v>
      </c>
      <c r="M31" s="51"/>
      <c r="N31" s="49"/>
      <c r="O31" s="58">
        <f t="shared" si="1"/>
        <v>5.8209198290992649E-3</v>
      </c>
      <c r="P31" s="63">
        <f t="shared" si="3"/>
        <v>0.34925518974595587</v>
      </c>
    </row>
    <row r="32" spans="2:16" x14ac:dyDescent="0.25">
      <c r="B32" s="5"/>
      <c r="C32" s="25"/>
      <c r="D32" s="5"/>
      <c r="F32" s="59">
        <v>23</v>
      </c>
      <c r="G32" s="59">
        <v>87</v>
      </c>
      <c r="H32" s="59">
        <v>57</v>
      </c>
      <c r="I32" s="60">
        <f t="shared" si="4"/>
        <v>5277</v>
      </c>
      <c r="J32" s="59">
        <v>1000</v>
      </c>
      <c r="K32" s="61">
        <f t="shared" si="2"/>
        <v>1.6240304538190702</v>
      </c>
      <c r="L32" s="62">
        <f>SUM($K$11:K32)</f>
        <v>35.72866998401954</v>
      </c>
      <c r="M32" s="51"/>
      <c r="N32" s="49"/>
      <c r="O32" s="58">
        <f t="shared" si="1"/>
        <v>5.7886811816781469E-3</v>
      </c>
      <c r="P32" s="63">
        <f t="shared" si="3"/>
        <v>0.34732087090068881</v>
      </c>
    </row>
    <row r="33" spans="2:17" s="1" customFormat="1" x14ac:dyDescent="0.25">
      <c r="B33" s="5"/>
      <c r="C33" s="25"/>
      <c r="D33" s="5"/>
      <c r="F33" s="64">
        <v>24</v>
      </c>
      <c r="G33" s="64">
        <v>91</v>
      </c>
      <c r="H33" s="64">
        <v>47</v>
      </c>
      <c r="I33" s="65">
        <f t="shared" si="4"/>
        <v>5507</v>
      </c>
      <c r="J33" s="64">
        <v>1000</v>
      </c>
      <c r="K33" s="66">
        <f t="shared" si="2"/>
        <v>1.6240304538190702</v>
      </c>
      <c r="L33" s="67">
        <f>SUM($K$11:K33)</f>
        <v>37.352700437838607</v>
      </c>
      <c r="M33" s="68">
        <f t="shared" ref="M33:M41" si="5">$M$44*$I33^0.5+$N$44*$I33</f>
        <v>37.83185546489841</v>
      </c>
      <c r="N33" s="69">
        <f t="shared" ref="N33:N41" si="6">($M33-$L33)^2</f>
        <v>0.22958953995668124</v>
      </c>
      <c r="O33" s="58">
        <f t="shared" si="1"/>
        <v>5.7648588820598829E-3</v>
      </c>
      <c r="P33" s="70">
        <f t="shared" si="3"/>
        <v>0.34589153292359298</v>
      </c>
    </row>
    <row r="34" spans="2:17" s="1" customFormat="1" x14ac:dyDescent="0.25">
      <c r="B34" s="5"/>
      <c r="C34" s="25"/>
      <c r="D34" s="5"/>
      <c r="F34" s="64">
        <v>25</v>
      </c>
      <c r="G34" s="64">
        <v>95</v>
      </c>
      <c r="H34" s="64">
        <v>28</v>
      </c>
      <c r="I34" s="65">
        <f t="shared" si="4"/>
        <v>5728</v>
      </c>
      <c r="J34" s="64">
        <v>1000</v>
      </c>
      <c r="K34" s="66">
        <f t="shared" si="2"/>
        <v>1.6240304538190702</v>
      </c>
      <c r="L34" s="67">
        <f>SUM($K$11:K34)</f>
        <v>38.976730891657674</v>
      </c>
      <c r="M34" s="68">
        <f t="shared" si="5"/>
        <v>39.103487387773306</v>
      </c>
      <c r="N34" s="69">
        <f t="shared" si="6"/>
        <v>1.6067209307512344E-2</v>
      </c>
      <c r="O34" s="58">
        <f t="shared" si="1"/>
        <v>5.7433340449164995E-3</v>
      </c>
      <c r="P34" s="70">
        <f t="shared" si="3"/>
        <v>0.34460004269498995</v>
      </c>
    </row>
    <row r="35" spans="2:17" s="1" customFormat="1" x14ac:dyDescent="0.25">
      <c r="B35" s="5"/>
      <c r="C35" s="25"/>
      <c r="D35" s="5"/>
      <c r="F35" s="64">
        <v>26</v>
      </c>
      <c r="G35" s="64">
        <v>99</v>
      </c>
      <c r="H35" s="64">
        <v>19</v>
      </c>
      <c r="I35" s="65">
        <f t="shared" si="4"/>
        <v>5959</v>
      </c>
      <c r="J35" s="64">
        <v>1000</v>
      </c>
      <c r="K35" s="66">
        <f t="shared" si="2"/>
        <v>1.6240304538190702</v>
      </c>
      <c r="L35" s="67">
        <f>SUM($K$11:K35)</f>
        <v>40.600761345476741</v>
      </c>
      <c r="M35" s="68">
        <f t="shared" si="5"/>
        <v>40.427724011737695</v>
      </c>
      <c r="N35" s="69">
        <f t="shared" si="6"/>
        <v>2.994191886751801E-2</v>
      </c>
      <c r="O35" s="58">
        <f t="shared" si="1"/>
        <v>5.7221277085589958E-3</v>
      </c>
      <c r="P35" s="70">
        <f t="shared" si="3"/>
        <v>0.34332766251353974</v>
      </c>
    </row>
    <row r="36" spans="2:17" s="1" customFormat="1" x14ac:dyDescent="0.25">
      <c r="B36" s="5"/>
      <c r="C36" s="25"/>
      <c r="D36" s="5"/>
      <c r="F36" s="64">
        <v>27</v>
      </c>
      <c r="G36" s="64">
        <v>103</v>
      </c>
      <c r="H36" s="64">
        <v>34</v>
      </c>
      <c r="I36" s="65">
        <f t="shared" si="4"/>
        <v>6214</v>
      </c>
      <c r="J36" s="64">
        <v>1000</v>
      </c>
      <c r="K36" s="66">
        <f t="shared" si="2"/>
        <v>1.6240304538190702</v>
      </c>
      <c r="L36" s="67">
        <f>SUM($K$11:K36)</f>
        <v>42.224791799295808</v>
      </c>
      <c r="M36" s="68">
        <f t="shared" si="5"/>
        <v>41.884029306064278</v>
      </c>
      <c r="N36" s="69">
        <f t="shared" si="6"/>
        <v>0.11611907679336858</v>
      </c>
      <c r="O36" s="58">
        <f t="shared" si="1"/>
        <v>5.7001052880241865E-3</v>
      </c>
      <c r="P36" s="70">
        <f t="shared" si="3"/>
        <v>0.3420063172814512</v>
      </c>
    </row>
    <row r="37" spans="2:17" s="1" customFormat="1" x14ac:dyDescent="0.25">
      <c r="B37" s="5"/>
      <c r="C37" s="25"/>
      <c r="D37" s="5"/>
      <c r="F37" s="64">
        <v>28</v>
      </c>
      <c r="G37" s="64">
        <v>108</v>
      </c>
      <c r="H37" s="64">
        <v>8</v>
      </c>
      <c r="I37" s="65">
        <f t="shared" si="4"/>
        <v>6488</v>
      </c>
      <c r="J37" s="64">
        <v>1000</v>
      </c>
      <c r="K37" s="66">
        <f t="shared" si="2"/>
        <v>1.6240304538190702</v>
      </c>
      <c r="L37" s="67">
        <f>SUM($K$11:K37)</f>
        <v>43.848822253114875</v>
      </c>
      <c r="M37" s="68">
        <f t="shared" si="5"/>
        <v>43.442783820621372</v>
      </c>
      <c r="N37" s="69">
        <f t="shared" si="6"/>
        <v>0.16486720866178092</v>
      </c>
      <c r="O37" s="58">
        <f t="shared" si="1"/>
        <v>5.6779043715789526E-3</v>
      </c>
      <c r="P37" s="70">
        <f t="shared" si="3"/>
        <v>0.34067426229473718</v>
      </c>
    </row>
    <row r="38" spans="2:17" s="1" customFormat="1" x14ac:dyDescent="0.25">
      <c r="B38" s="5"/>
      <c r="C38" s="25"/>
      <c r="D38" s="5"/>
      <c r="F38" s="64">
        <v>29</v>
      </c>
      <c r="G38" s="64">
        <v>114</v>
      </c>
      <c r="H38" s="64">
        <v>3</v>
      </c>
      <c r="I38" s="65">
        <f t="shared" si="4"/>
        <v>6843</v>
      </c>
      <c r="J38" s="64">
        <v>1000</v>
      </c>
      <c r="K38" s="66">
        <f t="shared" si="2"/>
        <v>1.6240304538190702</v>
      </c>
      <c r="L38" s="67">
        <f>SUM($K$11:K38)</f>
        <v>45.472852706933942</v>
      </c>
      <c r="M38" s="68">
        <f t="shared" si="5"/>
        <v>45.453627350321725</v>
      </c>
      <c r="N38" s="69">
        <f t="shared" si="6"/>
        <v>3.6961433686693825E-4</v>
      </c>
      <c r="O38" s="58">
        <f t="shared" si="1"/>
        <v>5.6511478915617442E-3</v>
      </c>
      <c r="P38" s="70">
        <f t="shared" si="3"/>
        <v>0.33906887349370463</v>
      </c>
    </row>
    <row r="39" spans="2:17" s="1" customFormat="1" x14ac:dyDescent="0.25">
      <c r="B39" s="5"/>
      <c r="C39" s="25"/>
      <c r="D39" s="5"/>
      <c r="F39" s="64">
        <v>30</v>
      </c>
      <c r="G39" s="64">
        <v>119</v>
      </c>
      <c r="H39" s="64">
        <v>5</v>
      </c>
      <c r="I39" s="65">
        <f t="shared" si="4"/>
        <v>7145</v>
      </c>
      <c r="J39" s="64">
        <v>1000</v>
      </c>
      <c r="K39" s="66">
        <f t="shared" si="2"/>
        <v>1.6240304538190702</v>
      </c>
      <c r="L39" s="67">
        <f>SUM($K$11:K39)</f>
        <v>47.096883160753009</v>
      </c>
      <c r="M39" s="68">
        <f t="shared" si="5"/>
        <v>47.157042226157571</v>
      </c>
      <c r="N39" s="69">
        <f t="shared" si="6"/>
        <v>3.6191131503504025E-3</v>
      </c>
      <c r="O39" s="58">
        <f t="shared" si="1"/>
        <v>5.629973924811002E-3</v>
      </c>
      <c r="P39" s="70">
        <f t="shared" si="3"/>
        <v>0.33779843548866012</v>
      </c>
    </row>
    <row r="40" spans="2:17" s="1" customFormat="1" x14ac:dyDescent="0.25">
      <c r="B40" s="5"/>
      <c r="C40" s="25"/>
      <c r="D40" s="5"/>
      <c r="F40" s="64">
        <v>31</v>
      </c>
      <c r="G40" s="64">
        <v>124</v>
      </c>
      <c r="H40" s="64">
        <v>3</v>
      </c>
      <c r="I40" s="65">
        <f t="shared" si="4"/>
        <v>7443</v>
      </c>
      <c r="J40" s="64">
        <v>1000</v>
      </c>
      <c r="K40" s="66">
        <f t="shared" si="2"/>
        <v>1.6240304538190702</v>
      </c>
      <c r="L40" s="67">
        <f>SUM($K$11:K40)</f>
        <v>48.720913614572076</v>
      </c>
      <c r="M40" s="68">
        <f t="shared" si="5"/>
        <v>48.831821627777394</v>
      </c>
      <c r="N40" s="69">
        <f t="shared" si="6"/>
        <v>1.2300587393150982E-2</v>
      </c>
      <c r="O40" s="58">
        <f t="shared" si="1"/>
        <v>5.6103566764214323E-3</v>
      </c>
      <c r="P40" s="70">
        <f t="shared" si="3"/>
        <v>0.33662140058528595</v>
      </c>
    </row>
    <row r="41" spans="2:17" s="1" customFormat="1" x14ac:dyDescent="0.25">
      <c r="B41" s="5"/>
      <c r="C41" s="25"/>
      <c r="D41" s="5"/>
      <c r="F41" s="64">
        <v>32</v>
      </c>
      <c r="G41" s="64">
        <v>129</v>
      </c>
      <c r="H41" s="64">
        <v>3</v>
      </c>
      <c r="I41" s="65">
        <f t="shared" si="4"/>
        <v>7743</v>
      </c>
      <c r="J41" s="64">
        <v>1000</v>
      </c>
      <c r="K41" s="66">
        <f t="shared" si="2"/>
        <v>1.6240304538190702</v>
      </c>
      <c r="L41" s="67">
        <f>SUM($K$11:K41)</f>
        <v>50.344944068391143</v>
      </c>
      <c r="M41" s="68">
        <f t="shared" si="5"/>
        <v>50.512112034055185</v>
      </c>
      <c r="N41" s="69">
        <f t="shared" si="6"/>
        <v>2.794512874425437E-2</v>
      </c>
      <c r="O41" s="58">
        <f t="shared" si="1"/>
        <v>5.5917630423225565E-3</v>
      </c>
      <c r="P41" s="70">
        <f t="shared" si="3"/>
        <v>0.33550578253935337</v>
      </c>
    </row>
    <row r="42" spans="2:17" x14ac:dyDescent="0.25">
      <c r="F42" s="96"/>
      <c r="G42" s="96"/>
      <c r="H42" s="96"/>
      <c r="I42" s="97"/>
      <c r="J42" s="96"/>
      <c r="K42" s="97"/>
      <c r="L42" s="93"/>
      <c r="M42" s="98" t="s">
        <v>25</v>
      </c>
      <c r="N42" s="99">
        <f>SUM(N33:N41)</f>
        <v>0.6008193972114837</v>
      </c>
      <c r="O42" s="76"/>
      <c r="P42" s="77"/>
    </row>
    <row r="43" spans="2:17" ht="15.75" thickBot="1" x14ac:dyDescent="0.3">
      <c r="F43" s="33"/>
      <c r="G43" s="33"/>
      <c r="H43" s="33"/>
      <c r="I43" s="33"/>
      <c r="J43" s="33"/>
      <c r="K43" s="33"/>
      <c r="L43" s="33"/>
      <c r="M43" s="100" t="s">
        <v>7</v>
      </c>
      <c r="N43" s="101" t="s">
        <v>8</v>
      </c>
      <c r="O43" s="33"/>
      <c r="P43" s="33"/>
    </row>
    <row r="44" spans="2:17" ht="15.75" thickBot="1" x14ac:dyDescent="0.3">
      <c r="F44" s="33"/>
      <c r="G44" s="33"/>
      <c r="H44" s="33"/>
      <c r="I44" s="33"/>
      <c r="J44" s="33"/>
      <c r="K44" s="33"/>
      <c r="L44" s="33"/>
      <c r="M44" s="83">
        <v>0.1639899248377486</v>
      </c>
      <c r="N44" s="84">
        <v>4.6599419397329103E-3</v>
      </c>
      <c r="O44" s="33"/>
      <c r="P44" s="33"/>
    </row>
    <row r="45" spans="2:17" ht="15.75" thickBot="1" x14ac:dyDescent="0.3"/>
    <row r="46" spans="2:17" ht="15.75" thickBot="1" x14ac:dyDescent="0.3">
      <c r="I46" s="30"/>
      <c r="J46" s="31"/>
      <c r="K46" s="32"/>
      <c r="M46" s="15" t="s">
        <v>13</v>
      </c>
      <c r="P46" s="10" t="s">
        <v>9</v>
      </c>
    </row>
    <row r="47" spans="2:17" ht="15.75" thickBot="1" x14ac:dyDescent="0.3">
      <c r="I47" s="19"/>
      <c r="J47" s="20"/>
      <c r="K47" s="21"/>
      <c r="P47" s="11">
        <f>N44*3/2</f>
        <v>6.9899129095993655E-3</v>
      </c>
      <c r="Q47" s="8" t="s">
        <v>10</v>
      </c>
    </row>
    <row r="48" spans="2:17" ht="15.75" thickBot="1" x14ac:dyDescent="0.3">
      <c r="P48" s="12">
        <f>P47*60</f>
        <v>0.41939477457596192</v>
      </c>
      <c r="Q48" s="8" t="s">
        <v>11</v>
      </c>
    </row>
    <row r="49" spans="9:17" ht="15.75" thickBot="1" x14ac:dyDescent="0.3">
      <c r="I49" s="28"/>
      <c r="J49" s="28"/>
      <c r="P49" s="13">
        <f>P47/100</f>
        <v>6.989912909599365E-5</v>
      </c>
      <c r="Q49" s="14" t="s">
        <v>12</v>
      </c>
    </row>
    <row r="50" spans="9:17" ht="15.75" thickBot="1" x14ac:dyDescent="0.3">
      <c r="P50" s="27">
        <f>P49*86400</f>
        <v>6.0392847538938517</v>
      </c>
      <c r="Q50" s="26" t="s">
        <v>40</v>
      </c>
    </row>
    <row r="63" spans="9:17" x14ac:dyDescent="0.25">
      <c r="L63" s="29"/>
    </row>
  </sheetData>
  <sheetProtection algorithmName="SHA-512" hashValue="kUp9qHa4Y2G0i8N2bjJDwCcjoDSNiqlnBeDU1ucGsXdUsOBCBeriffylJE37BENUMGIHG2/d9vs/5Luj5tBwfw==" saltValue="8obwoYmxSEk2BlftQPJl3Q==" spinCount="100000" sheet="1" objects="1" scenarios="1"/>
  <mergeCells count="5">
    <mergeCell ref="N8:N9"/>
    <mergeCell ref="O8:P8"/>
    <mergeCell ref="G8:H8"/>
    <mergeCell ref="J8:K8"/>
    <mergeCell ref="L8:M8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63"/>
  <sheetViews>
    <sheetView workbookViewId="0">
      <selection activeCell="B6" sqref="B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3.28515625" style="1" bestFit="1" customWidth="1"/>
    <col min="4" max="4" width="9.140625" style="1"/>
    <col min="5" max="5" width="9.140625" style="1" customWidth="1"/>
    <col min="6" max="6" width="5.5703125" style="1" customWidth="1"/>
    <col min="7" max="7" width="8.7109375" style="1" customWidth="1"/>
    <col min="8" max="8" width="10" style="1" customWidth="1"/>
    <col min="9" max="9" width="12" style="1" bestFit="1" customWidth="1"/>
    <col min="10" max="10" width="9.5703125" style="1" customWidth="1"/>
    <col min="11" max="11" width="12" style="1" bestFit="1" customWidth="1"/>
    <col min="12" max="12" width="16.42578125" style="1" customWidth="1"/>
    <col min="13" max="13" width="17.42578125" style="1" customWidth="1"/>
    <col min="14" max="14" width="16.28515625" style="1" bestFit="1" customWidth="1"/>
    <col min="15" max="15" width="14.85546875" style="1" bestFit="1" customWidth="1"/>
    <col min="16" max="16" width="18" style="1" bestFit="1" customWidth="1"/>
    <col min="17" max="27" width="9.140625" style="1"/>
  </cols>
  <sheetData>
    <row r="1" spans="2:16" ht="18.75" x14ac:dyDescent="0.3">
      <c r="B1" s="2" t="s">
        <v>28</v>
      </c>
    </row>
    <row r="2" spans="2:16" ht="15.75" thickBot="1" x14ac:dyDescent="0.3">
      <c r="B2" s="1" t="s">
        <v>29</v>
      </c>
      <c r="C2" s="1" t="s">
        <v>32</v>
      </c>
    </row>
    <row r="3" spans="2:16" ht="15.75" thickBot="1" x14ac:dyDescent="0.3">
      <c r="B3" s="22" t="s">
        <v>21</v>
      </c>
      <c r="C3" s="23">
        <v>14</v>
      </c>
      <c r="D3" s="24" t="s">
        <v>1</v>
      </c>
    </row>
    <row r="4" spans="2:16" ht="15.75" thickBot="1" x14ac:dyDescent="0.3">
      <c r="B4" s="22" t="s">
        <v>0</v>
      </c>
      <c r="C4" s="23">
        <f>3.141592*C3^2</f>
        <v>615.75203199999999</v>
      </c>
      <c r="D4" s="24" t="s">
        <v>2</v>
      </c>
    </row>
    <row r="8" spans="2:16" x14ac:dyDescent="0.25">
      <c r="F8" s="33"/>
      <c r="G8" s="102" t="s">
        <v>20</v>
      </c>
      <c r="H8" s="102"/>
      <c r="I8" s="34" t="s">
        <v>6</v>
      </c>
      <c r="J8" s="103" t="s">
        <v>35</v>
      </c>
      <c r="K8" s="103"/>
      <c r="L8" s="102" t="s">
        <v>17</v>
      </c>
      <c r="M8" s="102"/>
      <c r="N8" s="104" t="s">
        <v>37</v>
      </c>
      <c r="O8" s="103" t="s">
        <v>14</v>
      </c>
      <c r="P8" s="103"/>
    </row>
    <row r="9" spans="2:16" x14ac:dyDescent="0.25">
      <c r="B9" s="4"/>
      <c r="C9" s="4"/>
      <c r="D9" s="4"/>
      <c r="E9" s="3"/>
      <c r="F9" s="35" t="s">
        <v>3</v>
      </c>
      <c r="G9" s="36" t="s">
        <v>4</v>
      </c>
      <c r="H9" s="36" t="s">
        <v>5</v>
      </c>
      <c r="I9" s="36" t="s">
        <v>22</v>
      </c>
      <c r="J9" s="36" t="s">
        <v>36</v>
      </c>
      <c r="K9" s="36" t="s">
        <v>23</v>
      </c>
      <c r="L9" s="37" t="s">
        <v>18</v>
      </c>
      <c r="M9" s="38" t="s">
        <v>19</v>
      </c>
      <c r="N9" s="104"/>
      <c r="O9" s="39" t="s">
        <v>15</v>
      </c>
      <c r="P9" s="36" t="s">
        <v>16</v>
      </c>
    </row>
    <row r="10" spans="2:16" x14ac:dyDescent="0.25">
      <c r="B10" s="4"/>
      <c r="C10" s="4"/>
      <c r="D10" s="4"/>
      <c r="E10" s="3"/>
      <c r="F10" s="35">
        <v>1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40">
        <v>0</v>
      </c>
      <c r="M10" s="41"/>
      <c r="N10" s="42"/>
      <c r="O10" s="43"/>
      <c r="P10" s="44"/>
    </row>
    <row r="11" spans="2:16" x14ac:dyDescent="0.25">
      <c r="B11" s="5"/>
      <c r="C11" s="5"/>
      <c r="D11" s="5"/>
      <c r="F11" s="44">
        <v>2</v>
      </c>
      <c r="G11" s="44">
        <v>0</v>
      </c>
      <c r="H11" s="44">
        <v>33</v>
      </c>
      <c r="I11" s="44">
        <f t="shared" ref="I11:I22" si="0">$G11*60+$H11</f>
        <v>33</v>
      </c>
      <c r="J11" s="44">
        <v>1000</v>
      </c>
      <c r="K11" s="45">
        <f>$J11/615.752</f>
        <v>1.6240304538190702</v>
      </c>
      <c r="L11" s="46">
        <f>K11</f>
        <v>1.6240304538190702</v>
      </c>
      <c r="M11" s="41"/>
      <c r="N11" s="42"/>
      <c r="O11" s="47">
        <f t="shared" ref="O11:O41" si="1">0.5*$M$44*$I11^-0.5+$N$44</f>
        <v>2.5894263539106267E-2</v>
      </c>
      <c r="P11" s="48">
        <f>$O11*60</f>
        <v>1.553655812346376</v>
      </c>
    </row>
    <row r="12" spans="2:16" x14ac:dyDescent="0.25">
      <c r="B12" s="6"/>
      <c r="C12" s="5"/>
      <c r="D12" s="5"/>
      <c r="F12" s="44">
        <v>3</v>
      </c>
      <c r="G12" s="44">
        <v>1</v>
      </c>
      <c r="H12" s="44">
        <v>30</v>
      </c>
      <c r="I12" s="44">
        <f t="shared" si="0"/>
        <v>90</v>
      </c>
      <c r="J12" s="44">
        <v>1000</v>
      </c>
      <c r="K12" s="45">
        <f t="shared" ref="K12:K41" si="2">$J12/615.752</f>
        <v>1.6240304538190702</v>
      </c>
      <c r="L12" s="46">
        <f>SUM($K$11:K12)</f>
        <v>3.2480609076381404</v>
      </c>
      <c r="M12" s="41"/>
      <c r="N12" s="42"/>
      <c r="O12" s="47">
        <f t="shared" si="1"/>
        <v>1.7357363884655207E-2</v>
      </c>
      <c r="P12" s="48">
        <f t="shared" ref="P12:P41" si="3">$O12*60</f>
        <v>1.0414418330793125</v>
      </c>
    </row>
    <row r="13" spans="2:16" x14ac:dyDescent="0.25">
      <c r="B13" s="6"/>
      <c r="C13" s="5"/>
      <c r="D13" s="5"/>
      <c r="F13" s="35">
        <v>4</v>
      </c>
      <c r="G13" s="44">
        <v>3</v>
      </c>
      <c r="H13" s="44">
        <v>0</v>
      </c>
      <c r="I13" s="44">
        <f t="shared" si="0"/>
        <v>180</v>
      </c>
      <c r="J13" s="44">
        <v>1000</v>
      </c>
      <c r="K13" s="45">
        <f t="shared" si="2"/>
        <v>1.6240304538190702</v>
      </c>
      <c r="L13" s="46">
        <f>SUM($K$11:K13)</f>
        <v>4.8720913614572101</v>
      </c>
      <c r="M13" s="41"/>
      <c r="N13" s="49"/>
      <c r="O13" s="47">
        <f t="shared" si="1"/>
        <v>1.351913113669273E-2</v>
      </c>
      <c r="P13" s="48">
        <f t="shared" si="3"/>
        <v>0.81114786820156382</v>
      </c>
    </row>
    <row r="14" spans="2:16" x14ac:dyDescent="0.25">
      <c r="B14" s="6"/>
      <c r="C14" s="5"/>
      <c r="D14" s="5"/>
      <c r="F14" s="44">
        <v>5</v>
      </c>
      <c r="G14" s="44">
        <v>5</v>
      </c>
      <c r="H14" s="44">
        <v>2</v>
      </c>
      <c r="I14" s="44">
        <f t="shared" si="0"/>
        <v>302</v>
      </c>
      <c r="J14" s="44">
        <v>1000</v>
      </c>
      <c r="K14" s="45">
        <f t="shared" si="2"/>
        <v>1.6240304538190702</v>
      </c>
      <c r="L14" s="46">
        <f>SUM($K$11:K14)</f>
        <v>6.4961218152762807</v>
      </c>
      <c r="M14" s="41"/>
      <c r="N14" s="50"/>
      <c r="O14" s="47">
        <f t="shared" si="1"/>
        <v>1.1406666645518985E-2</v>
      </c>
      <c r="P14" s="48">
        <f t="shared" si="3"/>
        <v>0.6843999987311391</v>
      </c>
    </row>
    <row r="15" spans="2:16" x14ac:dyDescent="0.25">
      <c r="B15" s="6"/>
      <c r="C15" s="5"/>
      <c r="D15" s="5"/>
      <c r="F15" s="44">
        <v>6</v>
      </c>
      <c r="G15" s="44">
        <v>7</v>
      </c>
      <c r="H15" s="44">
        <v>35</v>
      </c>
      <c r="I15" s="44">
        <f t="shared" si="0"/>
        <v>455</v>
      </c>
      <c r="J15" s="44">
        <v>1000</v>
      </c>
      <c r="K15" s="45">
        <f t="shared" si="2"/>
        <v>1.6240304538190702</v>
      </c>
      <c r="L15" s="46">
        <f>SUM($K$11:K15)</f>
        <v>8.1201522690953514</v>
      </c>
      <c r="M15" s="41"/>
      <c r="N15" s="50"/>
      <c r="O15" s="47">
        <f t="shared" si="1"/>
        <v>1.0081059176652441E-2</v>
      </c>
      <c r="P15" s="48">
        <f t="shared" si="3"/>
        <v>0.60486355059914643</v>
      </c>
    </row>
    <row r="16" spans="2:16" x14ac:dyDescent="0.25">
      <c r="B16" s="6"/>
      <c r="C16" s="5"/>
      <c r="D16" s="5"/>
      <c r="F16" s="35">
        <v>7</v>
      </c>
      <c r="G16" s="44">
        <v>10</v>
      </c>
      <c r="H16" s="44">
        <v>8</v>
      </c>
      <c r="I16" s="44">
        <f t="shared" si="0"/>
        <v>608</v>
      </c>
      <c r="J16" s="44">
        <v>1000</v>
      </c>
      <c r="K16" s="45">
        <f t="shared" si="2"/>
        <v>1.6240304538190702</v>
      </c>
      <c r="L16" s="46">
        <f>SUM($K$11:K16)</f>
        <v>9.744182722914422</v>
      </c>
      <c r="M16" s="51"/>
      <c r="N16" s="52"/>
      <c r="O16" s="53">
        <f t="shared" si="1"/>
        <v>9.2946853890534739E-3</v>
      </c>
      <c r="P16" s="48">
        <f t="shared" si="3"/>
        <v>0.55768112334320841</v>
      </c>
    </row>
    <row r="17" spans="2:16" x14ac:dyDescent="0.25">
      <c r="B17" s="6"/>
      <c r="C17" s="5"/>
      <c r="D17" s="5"/>
      <c r="F17" s="44">
        <v>8</v>
      </c>
      <c r="G17" s="44">
        <v>13</v>
      </c>
      <c r="H17" s="44">
        <v>30</v>
      </c>
      <c r="I17" s="44">
        <f t="shared" si="0"/>
        <v>810</v>
      </c>
      <c r="J17" s="44">
        <v>1000</v>
      </c>
      <c r="K17" s="45">
        <f t="shared" si="2"/>
        <v>1.6240304538190702</v>
      </c>
      <c r="L17" s="46">
        <f>SUM($K$11:K17)</f>
        <v>11.368213176733493</v>
      </c>
      <c r="M17" s="51"/>
      <c r="N17" s="54"/>
      <c r="O17" s="53">
        <f t="shared" si="1"/>
        <v>8.620999682229848E-3</v>
      </c>
      <c r="P17" s="48">
        <f t="shared" si="3"/>
        <v>0.51725998093379089</v>
      </c>
    </row>
    <row r="18" spans="2:16" x14ac:dyDescent="0.25">
      <c r="B18" s="6"/>
      <c r="C18" s="5"/>
      <c r="D18" s="5"/>
      <c r="F18" s="44">
        <v>9</v>
      </c>
      <c r="G18" s="44">
        <v>17</v>
      </c>
      <c r="H18" s="44">
        <v>4</v>
      </c>
      <c r="I18" s="44">
        <f t="shared" si="0"/>
        <v>1024</v>
      </c>
      <c r="J18" s="44">
        <v>1000</v>
      </c>
      <c r="K18" s="45">
        <f t="shared" si="2"/>
        <v>1.6240304538190702</v>
      </c>
      <c r="L18" s="46">
        <f>SUM($K$11:K18)</f>
        <v>12.992243630552563</v>
      </c>
      <c r="M18" s="51"/>
      <c r="N18" s="55"/>
      <c r="O18" s="53">
        <f t="shared" si="1"/>
        <v>8.1378376456393564E-3</v>
      </c>
      <c r="P18" s="48">
        <f t="shared" si="3"/>
        <v>0.48827025873836138</v>
      </c>
    </row>
    <row r="19" spans="2:16" x14ac:dyDescent="0.25">
      <c r="B19" s="6"/>
      <c r="C19" s="5"/>
      <c r="D19" s="5"/>
      <c r="F19" s="35">
        <v>10</v>
      </c>
      <c r="G19" s="44">
        <v>20</v>
      </c>
      <c r="H19" s="44">
        <v>40</v>
      </c>
      <c r="I19" s="44">
        <f t="shared" si="0"/>
        <v>1240</v>
      </c>
      <c r="J19" s="44">
        <v>1000</v>
      </c>
      <c r="K19" s="45">
        <f t="shared" si="2"/>
        <v>1.6240304538190702</v>
      </c>
      <c r="L19" s="46">
        <f>SUM($K$11:K19)</f>
        <v>14.616274084371634</v>
      </c>
      <c r="M19" s="51"/>
      <c r="N19" s="49"/>
      <c r="O19" s="53">
        <f t="shared" si="1"/>
        <v>7.7832865762003179E-3</v>
      </c>
      <c r="P19" s="48">
        <f t="shared" si="3"/>
        <v>0.46699719457201905</v>
      </c>
    </row>
    <row r="20" spans="2:16" x14ac:dyDescent="0.25">
      <c r="B20" s="6"/>
      <c r="C20" s="5"/>
      <c r="D20" s="5"/>
      <c r="F20" s="35">
        <v>11</v>
      </c>
      <c r="G20" s="35">
        <v>23</v>
      </c>
      <c r="H20" s="35">
        <v>48</v>
      </c>
      <c r="I20" s="35">
        <f t="shared" si="0"/>
        <v>1428</v>
      </c>
      <c r="J20" s="35">
        <v>1000</v>
      </c>
      <c r="K20" s="56">
        <f t="shared" si="2"/>
        <v>1.6240304538190702</v>
      </c>
      <c r="L20" s="46">
        <f>SUM($K$11:K20)</f>
        <v>16.240304538190703</v>
      </c>
      <c r="M20" s="51"/>
      <c r="N20" s="49"/>
      <c r="O20" s="53">
        <f t="shared" si="1"/>
        <v>7.5426906388750097E-3</v>
      </c>
      <c r="P20" s="48">
        <f t="shared" si="3"/>
        <v>0.45256143833250057</v>
      </c>
    </row>
    <row r="21" spans="2:16" x14ac:dyDescent="0.25">
      <c r="B21" s="6"/>
      <c r="C21" s="5"/>
      <c r="D21" s="5"/>
      <c r="F21" s="35">
        <v>12</v>
      </c>
      <c r="G21" s="35">
        <v>27</v>
      </c>
      <c r="H21" s="35">
        <v>0</v>
      </c>
      <c r="I21" s="35">
        <f t="shared" si="0"/>
        <v>1620</v>
      </c>
      <c r="J21" s="35">
        <v>1000</v>
      </c>
      <c r="K21" s="56">
        <f t="shared" si="2"/>
        <v>1.6240304538190702</v>
      </c>
      <c r="L21" s="46">
        <f>SUM($K$11:K21)</f>
        <v>17.864334992009773</v>
      </c>
      <c r="M21" s="51"/>
      <c r="N21" s="49"/>
      <c r="O21" s="53">
        <f t="shared" si="1"/>
        <v>7.3415887662423556E-3</v>
      </c>
      <c r="P21" s="48">
        <f t="shared" si="3"/>
        <v>0.44049532597454133</v>
      </c>
    </row>
    <row r="22" spans="2:16" x14ac:dyDescent="0.25">
      <c r="B22" s="6"/>
      <c r="C22" s="5"/>
      <c r="D22" s="5"/>
      <c r="F22" s="35">
        <v>13</v>
      </c>
      <c r="G22" s="35">
        <v>30</v>
      </c>
      <c r="H22" s="35">
        <v>2</v>
      </c>
      <c r="I22" s="35">
        <f t="shared" si="0"/>
        <v>1802</v>
      </c>
      <c r="J22" s="35">
        <v>1000</v>
      </c>
      <c r="K22" s="56">
        <f t="shared" si="2"/>
        <v>1.6240304538190702</v>
      </c>
      <c r="L22" s="46">
        <f>SUM($K$11:K22)</f>
        <v>19.488365445828844</v>
      </c>
      <c r="M22" s="51"/>
      <c r="N22" s="49"/>
      <c r="O22" s="53">
        <f t="shared" si="1"/>
        <v>7.1814566459368241E-3</v>
      </c>
      <c r="P22" s="48">
        <f t="shared" si="3"/>
        <v>0.43088739875620946</v>
      </c>
    </row>
    <row r="23" spans="2:16" x14ac:dyDescent="0.25">
      <c r="B23" s="7"/>
      <c r="C23" s="5"/>
      <c r="D23" s="5"/>
      <c r="F23" s="35">
        <v>14</v>
      </c>
      <c r="G23" s="35">
        <v>33</v>
      </c>
      <c r="H23" s="35">
        <v>17</v>
      </c>
      <c r="I23" s="35">
        <f>$G23*60+$H23</f>
        <v>1997</v>
      </c>
      <c r="J23" s="35">
        <v>1000</v>
      </c>
      <c r="K23" s="56">
        <f t="shared" si="2"/>
        <v>1.6240304538190702</v>
      </c>
      <c r="L23" s="46">
        <f>SUM($K$11:K23)</f>
        <v>21.112395899647915</v>
      </c>
      <c r="M23" s="51"/>
      <c r="N23" s="49"/>
      <c r="O23" s="53">
        <f t="shared" si="1"/>
        <v>7.0347989167412559E-3</v>
      </c>
      <c r="P23" s="48">
        <f t="shared" si="3"/>
        <v>0.42208793500447533</v>
      </c>
    </row>
    <row r="24" spans="2:16" x14ac:dyDescent="0.25">
      <c r="B24" s="7"/>
      <c r="C24" s="25"/>
      <c r="D24" s="5"/>
      <c r="F24" s="35">
        <v>15</v>
      </c>
      <c r="G24" s="35">
        <v>37</v>
      </c>
      <c r="H24" s="35">
        <v>18</v>
      </c>
      <c r="I24" s="36">
        <f>$G24*60+$H24</f>
        <v>2238</v>
      </c>
      <c r="J24" s="35">
        <v>1000</v>
      </c>
      <c r="K24" s="57">
        <f t="shared" si="2"/>
        <v>1.6240304538190702</v>
      </c>
      <c r="L24" s="46">
        <f>SUM($K$11:K24)</f>
        <v>22.736426353466985</v>
      </c>
      <c r="M24" s="51"/>
      <c r="N24" s="49"/>
      <c r="O24" s="58">
        <f t="shared" si="1"/>
        <v>6.8807440143053098E-3</v>
      </c>
      <c r="P24" s="48">
        <f t="shared" si="3"/>
        <v>0.41284464085831857</v>
      </c>
    </row>
    <row r="25" spans="2:16" x14ac:dyDescent="0.25">
      <c r="B25" s="9"/>
      <c r="C25" s="25"/>
      <c r="D25" s="5"/>
      <c r="F25" s="35">
        <v>16</v>
      </c>
      <c r="G25" s="35">
        <v>42</v>
      </c>
      <c r="H25" s="35">
        <v>13</v>
      </c>
      <c r="I25" s="36">
        <f>$G25*60+$H25</f>
        <v>2533</v>
      </c>
      <c r="J25" s="35">
        <v>1000</v>
      </c>
      <c r="K25" s="57">
        <f t="shared" si="2"/>
        <v>1.6240304538190702</v>
      </c>
      <c r="L25" s="46">
        <f>SUM($K$11:K25)</f>
        <v>24.360456807286056</v>
      </c>
      <c r="M25" s="51"/>
      <c r="N25" s="49"/>
      <c r="O25" s="58">
        <f t="shared" si="1"/>
        <v>6.7229807931516363E-3</v>
      </c>
      <c r="P25" s="48">
        <f t="shared" si="3"/>
        <v>0.4033788475890982</v>
      </c>
    </row>
    <row r="26" spans="2:16" x14ac:dyDescent="0.25">
      <c r="B26" s="5"/>
      <c r="C26" s="25"/>
      <c r="D26" s="5"/>
      <c r="F26" s="35">
        <v>17</v>
      </c>
      <c r="G26" s="35">
        <v>46</v>
      </c>
      <c r="H26" s="35">
        <v>30</v>
      </c>
      <c r="I26" s="36">
        <f>$G26*60+$H26</f>
        <v>2790</v>
      </c>
      <c r="J26" s="35">
        <v>1000</v>
      </c>
      <c r="K26" s="57">
        <f t="shared" si="2"/>
        <v>1.6240304538190702</v>
      </c>
      <c r="L26" s="46">
        <f>SUM($K$11:K26)</f>
        <v>25.984487261105127</v>
      </c>
      <c r="M26" s="51"/>
      <c r="N26" s="49"/>
      <c r="O26" s="58">
        <f t="shared" si="1"/>
        <v>6.606463577805935E-3</v>
      </c>
      <c r="P26" s="48">
        <f t="shared" si="3"/>
        <v>0.3963878146683561</v>
      </c>
    </row>
    <row r="27" spans="2:16" x14ac:dyDescent="0.25">
      <c r="B27" s="5"/>
      <c r="C27" s="25"/>
      <c r="D27" s="5"/>
      <c r="F27" s="35">
        <v>18</v>
      </c>
      <c r="G27" s="35">
        <v>51</v>
      </c>
      <c r="H27" s="35">
        <v>28</v>
      </c>
      <c r="I27" s="36">
        <f t="shared" ref="I27:I41" si="4">$G27*60+$H27</f>
        <v>3088</v>
      </c>
      <c r="J27" s="35">
        <v>1000</v>
      </c>
      <c r="K27" s="57">
        <f t="shared" si="2"/>
        <v>1.6240304538190702</v>
      </c>
      <c r="L27" s="46">
        <f>SUM($K$11:K27)</f>
        <v>27.608517714924197</v>
      </c>
      <c r="M27" s="51"/>
      <c r="N27" s="49"/>
      <c r="O27" s="58">
        <f t="shared" si="1"/>
        <v>6.4900164886089783E-3</v>
      </c>
      <c r="P27" s="48">
        <f t="shared" si="3"/>
        <v>0.38940098931653871</v>
      </c>
    </row>
    <row r="28" spans="2:16" x14ac:dyDescent="0.25">
      <c r="B28" s="5"/>
      <c r="C28" s="25"/>
      <c r="D28" s="5"/>
      <c r="F28" s="59">
        <v>19</v>
      </c>
      <c r="G28" s="59">
        <v>57</v>
      </c>
      <c r="H28" s="59">
        <v>13</v>
      </c>
      <c r="I28" s="60">
        <f t="shared" si="4"/>
        <v>3433</v>
      </c>
      <c r="J28" s="59">
        <v>1000</v>
      </c>
      <c r="K28" s="61">
        <f t="shared" si="2"/>
        <v>1.6240304538190702</v>
      </c>
      <c r="L28" s="62">
        <f>SUM($K$11:K28)</f>
        <v>29.232548168743268</v>
      </c>
      <c r="M28" s="51"/>
      <c r="N28" s="49"/>
      <c r="O28" s="58">
        <f t="shared" si="1"/>
        <v>6.3746268521853115E-3</v>
      </c>
      <c r="P28" s="63">
        <f t="shared" si="3"/>
        <v>0.38247761113111867</v>
      </c>
    </row>
    <row r="29" spans="2:16" x14ac:dyDescent="0.25">
      <c r="B29" s="5"/>
      <c r="C29" s="25"/>
      <c r="D29" s="5"/>
      <c r="F29" s="59">
        <v>20</v>
      </c>
      <c r="G29" s="59">
        <v>61</v>
      </c>
      <c r="H29" s="59">
        <v>48</v>
      </c>
      <c r="I29" s="60">
        <f t="shared" si="4"/>
        <v>3708</v>
      </c>
      <c r="J29" s="59">
        <v>1000</v>
      </c>
      <c r="K29" s="61">
        <f t="shared" si="2"/>
        <v>1.6240304538190702</v>
      </c>
      <c r="L29" s="62">
        <f>SUM($K$11:K29)</f>
        <v>30.856578622562338</v>
      </c>
      <c r="M29" s="51"/>
      <c r="N29" s="49"/>
      <c r="O29" s="58">
        <f t="shared" si="1"/>
        <v>6.2944303895120894E-3</v>
      </c>
      <c r="P29" s="63">
        <f t="shared" si="3"/>
        <v>0.37766582337072535</v>
      </c>
    </row>
    <row r="30" spans="2:16" x14ac:dyDescent="0.25">
      <c r="B30" s="5"/>
      <c r="C30" s="25"/>
      <c r="D30" s="5"/>
      <c r="F30" s="85">
        <v>21</v>
      </c>
      <c r="G30" s="85">
        <v>68</v>
      </c>
      <c r="H30" s="85">
        <v>1</v>
      </c>
      <c r="I30" s="91">
        <f t="shared" si="4"/>
        <v>4081</v>
      </c>
      <c r="J30" s="85">
        <v>1000</v>
      </c>
      <c r="K30" s="92">
        <f t="shared" si="2"/>
        <v>1.6240304538190702</v>
      </c>
      <c r="L30" s="87">
        <f>SUM($K$11:K30)</f>
        <v>32.480609076381405</v>
      </c>
      <c r="M30" s="88">
        <f t="shared" ref="M30:M32" si="5">$M$44*$I30^0.5+$N$44*$I30</f>
        <v>33.239626357065248</v>
      </c>
      <c r="N30" s="89">
        <f t="shared" ref="N30:N32" si="6">($M30-$L30)^2</f>
        <v>0.57610723237669481</v>
      </c>
      <c r="O30" s="58">
        <f t="shared" si="1"/>
        <v>6.1988942544959954E-3</v>
      </c>
      <c r="P30" s="90">
        <f t="shared" si="3"/>
        <v>0.37193365526975974</v>
      </c>
    </row>
    <row r="31" spans="2:16" x14ac:dyDescent="0.25">
      <c r="B31" s="5"/>
      <c r="C31" s="25"/>
      <c r="D31" s="5"/>
      <c r="F31" s="85">
        <v>22</v>
      </c>
      <c r="G31" s="85">
        <v>71</v>
      </c>
      <c r="H31" s="85">
        <v>45</v>
      </c>
      <c r="I31" s="91">
        <f t="shared" si="4"/>
        <v>4305</v>
      </c>
      <c r="J31" s="85">
        <v>1000</v>
      </c>
      <c r="K31" s="92">
        <f t="shared" si="2"/>
        <v>1.6240304538190702</v>
      </c>
      <c r="L31" s="87">
        <f>SUM($K$11:K31)</f>
        <v>34.104639530200473</v>
      </c>
      <c r="M31" s="88">
        <f t="shared" si="5"/>
        <v>34.622355645582473</v>
      </c>
      <c r="N31" s="89">
        <f t="shared" si="6"/>
        <v>0.26802997612622925</v>
      </c>
      <c r="O31" s="58">
        <f t="shared" si="1"/>
        <v>6.1475883079978389E-3</v>
      </c>
      <c r="P31" s="90">
        <f t="shared" si="3"/>
        <v>0.36885529847987031</v>
      </c>
    </row>
    <row r="32" spans="2:16" x14ac:dyDescent="0.25">
      <c r="B32" s="5"/>
      <c r="C32" s="25"/>
      <c r="D32" s="5"/>
      <c r="F32" s="85">
        <v>23</v>
      </c>
      <c r="G32" s="85">
        <v>74</v>
      </c>
      <c r="H32" s="85">
        <v>26</v>
      </c>
      <c r="I32" s="91">
        <f t="shared" si="4"/>
        <v>4466</v>
      </c>
      <c r="J32" s="85">
        <v>1000</v>
      </c>
      <c r="K32" s="92">
        <f t="shared" si="2"/>
        <v>1.6240304538190702</v>
      </c>
      <c r="L32" s="87">
        <f>SUM($K$11:K32)</f>
        <v>35.72866998401954</v>
      </c>
      <c r="M32" s="88">
        <f t="shared" si="5"/>
        <v>35.609317312442286</v>
      </c>
      <c r="N32" s="89">
        <f t="shared" si="6"/>
        <v>1.4245060212627733E-2</v>
      </c>
      <c r="O32" s="58">
        <f t="shared" si="1"/>
        <v>6.1131214318478466E-3</v>
      </c>
      <c r="P32" s="90">
        <f t="shared" si="3"/>
        <v>0.36678728591087079</v>
      </c>
    </row>
    <row r="33" spans="2:16" x14ac:dyDescent="0.25">
      <c r="B33" s="5"/>
      <c r="C33" s="25"/>
      <c r="D33" s="5"/>
      <c r="F33" s="64">
        <v>24</v>
      </c>
      <c r="G33" s="64">
        <v>77</v>
      </c>
      <c r="H33" s="64">
        <v>56</v>
      </c>
      <c r="I33" s="65">
        <f t="shared" si="4"/>
        <v>4676</v>
      </c>
      <c r="J33" s="64">
        <v>1000</v>
      </c>
      <c r="K33" s="66">
        <f t="shared" si="2"/>
        <v>1.6240304538190702</v>
      </c>
      <c r="L33" s="67">
        <f>SUM($K$11:K33)</f>
        <v>37.352700437838607</v>
      </c>
      <c r="M33" s="68">
        <f t="shared" ref="M33:M41" si="7">$M$44*$I33^0.5+$N$44*$I33</f>
        <v>36.888585270746034</v>
      </c>
      <c r="N33" s="69">
        <f t="shared" ref="N33:N41" si="8">($M33-$L33)^2</f>
        <v>0.21540288832536628</v>
      </c>
      <c r="O33" s="58">
        <f t="shared" si="1"/>
        <v>6.070868293368511E-3</v>
      </c>
      <c r="P33" s="70">
        <f t="shared" si="3"/>
        <v>0.36425209760211064</v>
      </c>
    </row>
    <row r="34" spans="2:16" x14ac:dyDescent="0.25">
      <c r="B34" s="5"/>
      <c r="C34" s="25"/>
      <c r="D34" s="5"/>
      <c r="F34" s="64">
        <v>25</v>
      </c>
      <c r="G34" s="64">
        <v>83</v>
      </c>
      <c r="H34" s="64">
        <v>11</v>
      </c>
      <c r="I34" s="65">
        <f t="shared" si="4"/>
        <v>4991</v>
      </c>
      <c r="J34" s="64">
        <v>1000</v>
      </c>
      <c r="K34" s="66">
        <f t="shared" si="2"/>
        <v>1.6240304538190702</v>
      </c>
      <c r="L34" s="67">
        <f>SUM($K$11:K34)</f>
        <v>38.976730891657674</v>
      </c>
      <c r="M34" s="68">
        <f t="shared" si="7"/>
        <v>38.791575795003851</v>
      </c>
      <c r="N34" s="69">
        <f t="shared" si="8"/>
        <v>3.4282409816886419E-2</v>
      </c>
      <c r="O34" s="58">
        <f t="shared" si="1"/>
        <v>6.0125614447866698E-3</v>
      </c>
      <c r="P34" s="70">
        <f t="shared" si="3"/>
        <v>0.3607536866872002</v>
      </c>
    </row>
    <row r="35" spans="2:16" x14ac:dyDescent="0.25">
      <c r="B35" s="5"/>
      <c r="C35" s="25"/>
      <c r="D35" s="5"/>
      <c r="F35" s="64">
        <v>26</v>
      </c>
      <c r="G35" s="64">
        <v>86</v>
      </c>
      <c r="H35" s="64">
        <v>30</v>
      </c>
      <c r="I35" s="65">
        <f t="shared" si="4"/>
        <v>5190</v>
      </c>
      <c r="J35" s="64">
        <v>1000</v>
      </c>
      <c r="K35" s="66">
        <f t="shared" si="2"/>
        <v>1.6240304538190702</v>
      </c>
      <c r="L35" s="67">
        <f>SUM($K$11:K35)</f>
        <v>40.600761345476741</v>
      </c>
      <c r="M35" s="68">
        <f t="shared" si="7"/>
        <v>39.984652760796671</v>
      </c>
      <c r="N35" s="69">
        <f t="shared" si="8"/>
        <v>0.37958978811647925</v>
      </c>
      <c r="O35" s="58">
        <f t="shared" si="1"/>
        <v>5.9784947982924634E-3</v>
      </c>
      <c r="P35" s="70">
        <f t="shared" si="3"/>
        <v>0.35870968789754781</v>
      </c>
    </row>
    <row r="36" spans="2:16" x14ac:dyDescent="0.25">
      <c r="B36" s="5"/>
      <c r="C36" s="25"/>
      <c r="D36" s="5"/>
      <c r="F36" s="64">
        <v>27</v>
      </c>
      <c r="G36" s="64">
        <v>91</v>
      </c>
      <c r="H36" s="64">
        <v>8</v>
      </c>
      <c r="I36" s="65">
        <f t="shared" si="4"/>
        <v>5468</v>
      </c>
      <c r="J36" s="64">
        <v>1000</v>
      </c>
      <c r="K36" s="66">
        <f t="shared" si="2"/>
        <v>1.6240304538190702</v>
      </c>
      <c r="L36" s="67">
        <f>SUM($K$11:K36)</f>
        <v>42.224791799295808</v>
      </c>
      <c r="M36" s="68">
        <f t="shared" si="7"/>
        <v>41.640416577333085</v>
      </c>
      <c r="N36" s="69">
        <f t="shared" si="8"/>
        <v>0.34149440004398224</v>
      </c>
      <c r="O36" s="58">
        <f t="shared" si="1"/>
        <v>5.9340547833151942E-3</v>
      </c>
      <c r="P36" s="70">
        <f t="shared" si="3"/>
        <v>0.35604328699891163</v>
      </c>
    </row>
    <row r="37" spans="2:16" x14ac:dyDescent="0.25">
      <c r="B37" s="5"/>
      <c r="C37" s="25"/>
      <c r="D37" s="5"/>
      <c r="F37" s="64">
        <v>28</v>
      </c>
      <c r="G37" s="64">
        <v>97</v>
      </c>
      <c r="H37" s="64">
        <v>18</v>
      </c>
      <c r="I37" s="65">
        <f t="shared" si="4"/>
        <v>5838</v>
      </c>
      <c r="J37" s="64">
        <v>1000</v>
      </c>
      <c r="K37" s="66">
        <f t="shared" si="2"/>
        <v>1.6240304538190702</v>
      </c>
      <c r="L37" s="67">
        <f>SUM($K$11:K37)</f>
        <v>43.848822253114875</v>
      </c>
      <c r="M37" s="68">
        <f t="shared" si="7"/>
        <v>43.825835393455534</v>
      </c>
      <c r="N37" s="69">
        <f t="shared" si="8"/>
        <v>5.2839571699821804E-4</v>
      </c>
      <c r="O37" s="58">
        <f t="shared" si="1"/>
        <v>5.8799061691875432E-3</v>
      </c>
      <c r="P37" s="70">
        <f t="shared" si="3"/>
        <v>0.35279437015125259</v>
      </c>
    </row>
    <row r="38" spans="2:16" x14ac:dyDescent="0.25">
      <c r="B38" s="5"/>
      <c r="C38" s="25"/>
      <c r="D38" s="5"/>
      <c r="F38" s="64">
        <v>29</v>
      </c>
      <c r="G38" s="64">
        <v>102</v>
      </c>
      <c r="H38" s="64">
        <v>25</v>
      </c>
      <c r="I38" s="65">
        <f t="shared" si="4"/>
        <v>6145</v>
      </c>
      <c r="J38" s="64">
        <v>1000</v>
      </c>
      <c r="K38" s="66">
        <f t="shared" si="2"/>
        <v>1.6240304538190702</v>
      </c>
      <c r="L38" s="67">
        <f>SUM($K$11:K38)</f>
        <v>45.472852706933942</v>
      </c>
      <c r="M38" s="68">
        <f t="shared" si="7"/>
        <v>45.624566827559022</v>
      </c>
      <c r="N38" s="69">
        <f t="shared" si="8"/>
        <v>2.3017174397041273E-2</v>
      </c>
      <c r="O38" s="58">
        <f t="shared" si="1"/>
        <v>5.8387413232635901E-3</v>
      </c>
      <c r="P38" s="70">
        <f t="shared" si="3"/>
        <v>0.3503244793958154</v>
      </c>
    </row>
    <row r="39" spans="2:16" x14ac:dyDescent="0.25">
      <c r="B39" s="5"/>
      <c r="C39" s="25"/>
      <c r="D39" s="5"/>
      <c r="F39" s="64">
        <v>30</v>
      </c>
      <c r="G39" s="64">
        <v>107</v>
      </c>
      <c r="H39" s="64">
        <v>26</v>
      </c>
      <c r="I39" s="65">
        <f t="shared" si="4"/>
        <v>6446</v>
      </c>
      <c r="J39" s="64">
        <v>1000</v>
      </c>
      <c r="K39" s="66">
        <f t="shared" si="2"/>
        <v>1.6240304538190702</v>
      </c>
      <c r="L39" s="67">
        <f>SUM($K$11:K39)</f>
        <v>47.096883160753009</v>
      </c>
      <c r="M39" s="68">
        <f t="shared" si="7"/>
        <v>47.376321238363872</v>
      </c>
      <c r="N39" s="69">
        <f t="shared" si="8"/>
        <v>7.8085639218854405E-2</v>
      </c>
      <c r="O39" s="58">
        <f t="shared" si="1"/>
        <v>5.8012708164443486E-3</v>
      </c>
      <c r="P39" s="70">
        <f t="shared" si="3"/>
        <v>0.3480762489866609</v>
      </c>
    </row>
    <row r="40" spans="2:16" x14ac:dyDescent="0.25">
      <c r="B40" s="5"/>
      <c r="C40" s="25"/>
      <c r="D40" s="5"/>
      <c r="F40" s="64">
        <v>31</v>
      </c>
      <c r="G40" s="64">
        <v>111</v>
      </c>
      <c r="H40" s="64">
        <v>50</v>
      </c>
      <c r="I40" s="65">
        <f t="shared" si="4"/>
        <v>6710</v>
      </c>
      <c r="J40" s="64">
        <v>1000</v>
      </c>
      <c r="K40" s="66">
        <f t="shared" si="2"/>
        <v>1.6240304538190702</v>
      </c>
      <c r="L40" s="67">
        <f>SUM($K$11:K40)</f>
        <v>48.720913614572076</v>
      </c>
      <c r="M40" s="68">
        <f t="shared" si="7"/>
        <v>48.903754732411848</v>
      </c>
      <c r="N40" s="69">
        <f t="shared" si="8"/>
        <v>3.3430874372897219E-2</v>
      </c>
      <c r="O40" s="58">
        <f t="shared" si="1"/>
        <v>5.7705037780206442E-3</v>
      </c>
      <c r="P40" s="70">
        <f t="shared" si="3"/>
        <v>0.34623022668123865</v>
      </c>
    </row>
    <row r="41" spans="2:16" x14ac:dyDescent="0.25">
      <c r="B41" s="5"/>
      <c r="C41" s="25"/>
      <c r="D41" s="5"/>
      <c r="F41" s="64">
        <v>32</v>
      </c>
      <c r="G41" s="64">
        <v>116</v>
      </c>
      <c r="H41" s="64">
        <v>22</v>
      </c>
      <c r="I41" s="65">
        <f t="shared" si="4"/>
        <v>6982</v>
      </c>
      <c r="J41" s="64">
        <v>1000</v>
      </c>
      <c r="K41" s="66">
        <f t="shared" si="2"/>
        <v>1.6240304538190702</v>
      </c>
      <c r="L41" s="67">
        <f>SUM($K$11:K41)</f>
        <v>50.344944068391143</v>
      </c>
      <c r="M41" s="68">
        <f t="shared" si="7"/>
        <v>50.469230986740712</v>
      </c>
      <c r="N41" s="69">
        <f t="shared" si="8"/>
        <v>1.544723807283231E-2</v>
      </c>
      <c r="O41" s="58">
        <f t="shared" si="1"/>
        <v>5.7406476179749774E-3</v>
      </c>
      <c r="P41" s="70">
        <f t="shared" si="3"/>
        <v>0.34443885707849864</v>
      </c>
    </row>
    <row r="42" spans="2:16" x14ac:dyDescent="0.25">
      <c r="F42" s="71"/>
      <c r="G42" s="71"/>
      <c r="H42" s="71"/>
      <c r="I42" s="72"/>
      <c r="J42" s="71"/>
      <c r="K42" s="72"/>
      <c r="L42" s="73"/>
      <c r="M42" s="74" t="s">
        <v>25</v>
      </c>
      <c r="N42" s="75">
        <f>SUM(N30:N41)</f>
        <v>1.9796610767968896</v>
      </c>
      <c r="O42" s="76"/>
      <c r="P42" s="77"/>
    </row>
    <row r="43" spans="2:16" ht="15.75" thickBot="1" x14ac:dyDescent="0.3">
      <c r="M43" s="100" t="s">
        <v>7</v>
      </c>
      <c r="N43" s="101" t="s">
        <v>8</v>
      </c>
    </row>
    <row r="44" spans="2:16" ht="15.75" thickBot="1" x14ac:dyDescent="0.3">
      <c r="M44" s="83">
        <v>0.24864128413582007</v>
      </c>
      <c r="N44" s="84">
        <v>4.2528175810171683E-3</v>
      </c>
    </row>
    <row r="45" spans="2:16" ht="15.75" thickBot="1" x14ac:dyDescent="0.3"/>
    <row r="46" spans="2:16" ht="15.75" thickBot="1" x14ac:dyDescent="0.3">
      <c r="M46" s="15" t="s">
        <v>13</v>
      </c>
    </row>
    <row r="47" spans="2:16" ht="15.75" thickBot="1" x14ac:dyDescent="0.3"/>
    <row r="48" spans="2:16" ht="15.75" thickBot="1" x14ac:dyDescent="0.3">
      <c r="I48" s="30"/>
      <c r="J48" s="31"/>
      <c r="K48" s="32"/>
      <c r="P48" s="10" t="s">
        <v>9</v>
      </c>
    </row>
    <row r="49" spans="9:17" ht="15.75" thickBot="1" x14ac:dyDescent="0.3">
      <c r="I49" s="19"/>
      <c r="J49" s="20"/>
      <c r="K49" s="21"/>
      <c r="P49" s="11">
        <f>N44*3/2</f>
        <v>6.3792263715257529E-3</v>
      </c>
      <c r="Q49" s="8" t="s">
        <v>10</v>
      </c>
    </row>
    <row r="50" spans="9:17" ht="15.75" thickBot="1" x14ac:dyDescent="0.3">
      <c r="P50" s="12">
        <f>P49*60</f>
        <v>0.38275358229154516</v>
      </c>
      <c r="Q50" s="8" t="s">
        <v>11</v>
      </c>
    </row>
    <row r="51" spans="9:17" ht="15.75" thickBot="1" x14ac:dyDescent="0.3">
      <c r="P51" s="13">
        <f>P49/100</f>
        <v>6.3792263715257532E-5</v>
      </c>
      <c r="Q51" s="14" t="s">
        <v>12</v>
      </c>
    </row>
    <row r="52" spans="9:17" ht="15.75" thickBot="1" x14ac:dyDescent="0.3">
      <c r="P52" s="27">
        <f>P51*86400</f>
        <v>5.5116515849982504</v>
      </c>
      <c r="Q52" s="26" t="s">
        <v>40</v>
      </c>
    </row>
    <row r="63" spans="9:17" x14ac:dyDescent="0.25">
      <c r="L63" s="29"/>
    </row>
  </sheetData>
  <sheetProtection algorithmName="SHA-512" hashValue="eG7AJaZ6c12BBGE4ZSURBJW7GV4gQplHJFmYTI89n+gPzhFqI9bv23IJGUtE5T1AwjH73zLrT5tGCdJLU8p4RQ==" saltValue="jHcXRvl+sAeEyZNXGT3n7Q==" spinCount="100000" sheet="1" objects="1" scenarios="1"/>
  <mergeCells count="5">
    <mergeCell ref="G8:H8"/>
    <mergeCell ref="J8:K8"/>
    <mergeCell ref="L8:M8"/>
    <mergeCell ref="O8:P8"/>
    <mergeCell ref="N8:N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DRI1</vt:lpstr>
      <vt:lpstr>DRI2</vt:lpstr>
      <vt:lpstr>DRI3</vt:lpstr>
      <vt:lpstr>DRI4</vt:lpstr>
      <vt:lpstr>DRI5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TG</cp:lastModifiedBy>
  <dcterms:created xsi:type="dcterms:W3CDTF">2017-05-02T05:47:51Z</dcterms:created>
  <dcterms:modified xsi:type="dcterms:W3CDTF">2023-08-30T08:05:06Z</dcterms:modified>
</cp:coreProperties>
</file>