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E:\Artigo Mestrado\Docs\"/>
    </mc:Choice>
  </mc:AlternateContent>
  <xr:revisionPtr revIDLastSave="0" documentId="8_{D8AEC29B-8E34-4207-A802-B4876B5B52C1}" xr6:coauthVersionLast="47" xr6:coauthVersionMax="47" xr10:uidLastSave="{00000000-0000-0000-0000-000000000000}"/>
  <bookViews>
    <workbookView xWindow="-110" yWindow="-110" windowWidth="19420" windowHeight="10300" xr2:uid="{F632A366-3503-48CE-9C8E-38C886D58532}"/>
  </bookViews>
  <sheets>
    <sheet name="GeoE.-M" sheetId="7" r:id="rId1"/>
    <sheet name="GeoE.-Exo" sheetId="8" r:id="rId2"/>
    <sheet name="C and O " sheetId="1" r:id="rId3"/>
    <sheet name="Sr" sheetId="2" r:id="rId4"/>
    <sheet name="REE" sheetId="3" r:id="rId5"/>
    <sheet name="REE_Norm" sheetId="6" r:id="rId6"/>
    <sheet name="Traces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3" i="7" l="1"/>
  <c r="AK33" i="7" s="1"/>
  <c r="X32" i="7"/>
  <c r="R32" i="7"/>
  <c r="AK32" i="7" s="1"/>
  <c r="AE31" i="7"/>
  <c r="W31" i="7"/>
  <c r="R31" i="7"/>
  <c r="AF31" i="7" s="1"/>
  <c r="AK30" i="7"/>
  <c r="AD30" i="7"/>
  <c r="W30" i="7"/>
  <c r="V30" i="7"/>
  <c r="U30" i="7"/>
  <c r="R30" i="7"/>
  <c r="AI30" i="7" s="1"/>
  <c r="AK29" i="7"/>
  <c r="AH29" i="7"/>
  <c r="AE29" i="7"/>
  <c r="AC29" i="7"/>
  <c r="Z29" i="7"/>
  <c r="Y29" i="7"/>
  <c r="X29" i="7"/>
  <c r="W29" i="7"/>
  <c r="R29" i="7"/>
  <c r="AD29" i="7" s="1"/>
  <c r="AJ28" i="7"/>
  <c r="AI28" i="7"/>
  <c r="AB28" i="7"/>
  <c r="R28" i="7"/>
  <c r="AE27" i="7"/>
  <c r="U27" i="7"/>
  <c r="R27" i="7"/>
  <c r="AJ27" i="7" s="1"/>
  <c r="AK26" i="7"/>
  <c r="AH26" i="7"/>
  <c r="AG26" i="7"/>
  <c r="AC26" i="7"/>
  <c r="AA26" i="7"/>
  <c r="Z26" i="7"/>
  <c r="Y26" i="7"/>
  <c r="X26" i="7"/>
  <c r="V26" i="7"/>
  <c r="R26" i="7"/>
  <c r="AE26" i="7" s="1"/>
  <c r="R25" i="7"/>
  <c r="AJ25" i="7" s="1"/>
  <c r="AF24" i="7"/>
  <c r="R24" i="7"/>
  <c r="AK24" i="7" s="1"/>
  <c r="AE23" i="7"/>
  <c r="AA23" i="7"/>
  <c r="Z23" i="7"/>
  <c r="R23" i="7"/>
  <c r="AF23" i="7" s="1"/>
  <c r="AK22" i="7"/>
  <c r="AE22" i="7"/>
  <c r="AD22" i="7"/>
  <c r="AC22" i="7"/>
  <c r="Z22" i="7"/>
  <c r="W22" i="7"/>
  <c r="V22" i="7"/>
  <c r="U22" i="7"/>
  <c r="R22" i="7"/>
  <c r="AI22" i="7" s="1"/>
  <c r="AH21" i="7"/>
  <c r="AG21" i="7"/>
  <c r="W21" i="7"/>
  <c r="U21" i="7"/>
  <c r="R21" i="7"/>
  <c r="AD21" i="7" s="1"/>
  <c r="R20" i="7"/>
  <c r="AJ20" i="7" s="1"/>
  <c r="AK19" i="7"/>
  <c r="AI19" i="7"/>
  <c r="AF19" i="7"/>
  <c r="AE19" i="7"/>
  <c r="AD19" i="7"/>
  <c r="AA19" i="7"/>
  <c r="Z19" i="7"/>
  <c r="W19" i="7"/>
  <c r="V19" i="7"/>
  <c r="U19" i="7"/>
  <c r="R19" i="7"/>
  <c r="AJ19" i="7" s="1"/>
  <c r="AF18" i="7"/>
  <c r="AD18" i="7"/>
  <c r="V18" i="7"/>
  <c r="U18" i="7"/>
  <c r="R18" i="7"/>
  <c r="AE18" i="7" s="1"/>
  <c r="R17" i="7"/>
  <c r="Y17" i="7" s="1"/>
  <c r="AJ16" i="7"/>
  <c r="R16" i="7"/>
  <c r="W16" i="7" s="1"/>
  <c r="AI15" i="7"/>
  <c r="AH15" i="7"/>
  <c r="AE15" i="7"/>
  <c r="AA15" i="7"/>
  <c r="Z15" i="7"/>
  <c r="W15" i="7"/>
  <c r="R15" i="7"/>
  <c r="AF15" i="7" s="1"/>
  <c r="R14" i="7"/>
  <c r="AI14" i="7" s="1"/>
  <c r="AK13" i="7"/>
  <c r="AH13" i="7"/>
  <c r="AF13" i="7"/>
  <c r="AE13" i="7"/>
  <c r="Z13" i="7"/>
  <c r="Y13" i="7"/>
  <c r="X13" i="7"/>
  <c r="V13" i="7"/>
  <c r="U13" i="7"/>
  <c r="R13" i="7"/>
  <c r="AJ13" i="7" s="1"/>
  <c r="AI12" i="7"/>
  <c r="R12" i="7"/>
  <c r="AJ12" i="7" s="1"/>
  <c r="W11" i="7"/>
  <c r="V11" i="7"/>
  <c r="R11" i="7"/>
  <c r="AJ11" i="7" s="1"/>
  <c r="AE10" i="7"/>
  <c r="AD10" i="7"/>
  <c r="V10" i="7"/>
  <c r="U10" i="7"/>
  <c r="R10" i="7"/>
  <c r="AJ10" i="7" s="1"/>
  <c r="R9" i="7"/>
  <c r="AC9" i="7" s="1"/>
  <c r="U8" i="7"/>
  <c r="R8" i="7"/>
  <c r="AE8" i="7" s="1"/>
  <c r="AJ7" i="7"/>
  <c r="AG7" i="7"/>
  <c r="Z7" i="7"/>
  <c r="Y7" i="7"/>
  <c r="X7" i="7"/>
  <c r="R7" i="7"/>
  <c r="AI7" i="7" s="1"/>
  <c r="Z6" i="7"/>
  <c r="R6" i="7"/>
  <c r="AE6" i="7" s="1"/>
  <c r="R5" i="7"/>
  <c r="AK5" i="7" s="1"/>
  <c r="AK4" i="7"/>
  <c r="AJ4" i="7"/>
  <c r="AB4" i="7"/>
  <c r="AA4" i="7"/>
  <c r="U4" i="7"/>
  <c r="R4" i="7"/>
  <c r="AE4" i="7" s="1"/>
  <c r="AK3" i="7"/>
  <c r="AB3" i="7"/>
  <c r="R3" i="7"/>
  <c r="AE3" i="7" s="1"/>
  <c r="U5" i="7" l="1"/>
  <c r="AA6" i="7"/>
  <c r="AA7" i="7"/>
  <c r="AB8" i="7"/>
  <c r="W10" i="7"/>
  <c r="AF10" i="7"/>
  <c r="X11" i="7"/>
  <c r="AC13" i="7"/>
  <c r="U14" i="7"/>
  <c r="AK14" i="7"/>
  <c r="W18" i="7"/>
  <c r="AG18" i="7"/>
  <c r="X19" i="7"/>
  <c r="AG19" i="7"/>
  <c r="X21" i="7"/>
  <c r="AK21" i="7"/>
  <c r="AH23" i="7"/>
  <c r="AD26" i="7"/>
  <c r="V27" i="7"/>
  <c r="AF27" i="7"/>
  <c r="AF29" i="7"/>
  <c r="Z30" i="7"/>
  <c r="Z31" i="7"/>
  <c r="AE32" i="7"/>
  <c r="AH14" i="7"/>
  <c r="Z5" i="7"/>
  <c r="AI6" i="7"/>
  <c r="AB7" i="7"/>
  <c r="AC8" i="7"/>
  <c r="X10" i="7"/>
  <c r="AG10" i="7"/>
  <c r="AA11" i="7"/>
  <c r="AD13" i="7"/>
  <c r="V14" i="7"/>
  <c r="X18" i="7"/>
  <c r="AH18" i="7"/>
  <c r="Y19" i="7"/>
  <c r="AH19" i="7"/>
  <c r="Y21" i="7"/>
  <c r="AH22" i="7"/>
  <c r="AI23" i="7"/>
  <c r="U26" i="7"/>
  <c r="AF26" i="7"/>
  <c r="W27" i="7"/>
  <c r="AH27" i="7"/>
  <c r="U29" i="7"/>
  <c r="AG29" i="7"/>
  <c r="AC30" i="7"/>
  <c r="AA31" i="7"/>
  <c r="AF32" i="7"/>
  <c r="AB5" i="7"/>
  <c r="AJ6" i="7"/>
  <c r="Y10" i="7"/>
  <c r="AH10" i="7"/>
  <c r="AD11" i="7"/>
  <c r="W14" i="7"/>
  <c r="Y18" i="7"/>
  <c r="AI18" i="7"/>
  <c r="Z21" i="7"/>
  <c r="X27" i="7"/>
  <c r="AI27" i="7"/>
  <c r="AD5" i="7"/>
  <c r="AH7" i="7"/>
  <c r="Z10" i="7"/>
  <c r="AI10" i="7"/>
  <c r="AE11" i="7"/>
  <c r="Z14" i="7"/>
  <c r="Z18" i="7"/>
  <c r="AK18" i="7"/>
  <c r="AC21" i="7"/>
  <c r="W24" i="7"/>
  <c r="Z27" i="7"/>
  <c r="AK27" i="7"/>
  <c r="AE30" i="7"/>
  <c r="AH31" i="7"/>
  <c r="AB33" i="7"/>
  <c r="AJ5" i="7"/>
  <c r="W7" i="7"/>
  <c r="AA10" i="7"/>
  <c r="AK10" i="7"/>
  <c r="AF11" i="7"/>
  <c r="W13" i="7"/>
  <c r="AG13" i="7"/>
  <c r="AC14" i="7"/>
  <c r="AK17" i="7"/>
  <c r="AA18" i="7"/>
  <c r="AC19" i="7"/>
  <c r="AE21" i="7"/>
  <c r="W23" i="7"/>
  <c r="X24" i="7"/>
  <c r="AI26" i="7"/>
  <c r="AA27" i="7"/>
  <c r="AH30" i="7"/>
  <c r="AI31" i="7"/>
  <c r="AC33" i="7"/>
  <c r="AC10" i="7"/>
  <c r="AI11" i="7"/>
  <c r="AD14" i="7"/>
  <c r="AC18" i="7"/>
  <c r="AF21" i="7"/>
  <c r="AE24" i="7"/>
  <c r="AC27" i="7"/>
  <c r="AJ33" i="7"/>
  <c r="AE14" i="7"/>
  <c r="AD27" i="7"/>
  <c r="W32" i="7"/>
  <c r="AC3" i="7"/>
  <c r="AF9" i="7"/>
  <c r="X9" i="7"/>
  <c r="AE9" i="7"/>
  <c r="W9" i="7"/>
  <c r="U3" i="7"/>
  <c r="AD3" i="7"/>
  <c r="AD4" i="7"/>
  <c r="V4" i="7"/>
  <c r="AC4" i="7"/>
  <c r="AI5" i="7"/>
  <c r="AA5" i="7"/>
  <c r="AC5" i="7"/>
  <c r="AB6" i="7"/>
  <c r="AB37" i="7" s="1"/>
  <c r="AK6" i="7"/>
  <c r="AI8" i="7"/>
  <c r="AA8" i="7"/>
  <c r="AH8" i="7"/>
  <c r="Z8" i="7"/>
  <c r="AD8" i="7"/>
  <c r="U9" i="7"/>
  <c r="AG9" i="7"/>
  <c r="AK16" i="7"/>
  <c r="AC16" i="7"/>
  <c r="U16" i="7"/>
  <c r="AI16" i="7"/>
  <c r="AA16" i="7"/>
  <c r="AH16" i="7"/>
  <c r="Z16" i="7"/>
  <c r="AG16" i="7"/>
  <c r="Y16" i="7"/>
  <c r="AD16" i="7"/>
  <c r="V16" i="7"/>
  <c r="U17" i="7"/>
  <c r="AA20" i="7"/>
  <c r="U25" i="7"/>
  <c r="AC6" i="7"/>
  <c r="AH9" i="7"/>
  <c r="AG12" i="7"/>
  <c r="Y12" i="7"/>
  <c r="AE12" i="7"/>
  <c r="W12" i="7"/>
  <c r="AD12" i="7"/>
  <c r="V12" i="7"/>
  <c r="AK12" i="7"/>
  <c r="AC12" i="7"/>
  <c r="U12" i="7"/>
  <c r="AH12" i="7"/>
  <c r="Z12" i="7"/>
  <c r="AB25" i="7"/>
  <c r="AG3" i="7"/>
  <c r="Y3" i="7"/>
  <c r="AH17" i="7"/>
  <c r="Z17" i="7"/>
  <c r="AF17" i="7"/>
  <c r="X17" i="7"/>
  <c r="AE17" i="7"/>
  <c r="W17" i="7"/>
  <c r="AD17" i="7"/>
  <c r="V17" i="7"/>
  <c r="AI17" i="7"/>
  <c r="AA17" i="7"/>
  <c r="AB20" i="7"/>
  <c r="W3" i="7"/>
  <c r="AF3" i="7"/>
  <c r="W4" i="7"/>
  <c r="AF4" i="7"/>
  <c r="V5" i="7"/>
  <c r="AE5" i="7"/>
  <c r="U6" i="7"/>
  <c r="AD6" i="7"/>
  <c r="AD7" i="7"/>
  <c r="AK7" i="7"/>
  <c r="AC7" i="7"/>
  <c r="U7" i="7"/>
  <c r="AE7" i="7"/>
  <c r="V8" i="7"/>
  <c r="AF8" i="7"/>
  <c r="Y9" i="7"/>
  <c r="AI9" i="7"/>
  <c r="X12" i="7"/>
  <c r="X16" i="7"/>
  <c r="AB17" i="7"/>
  <c r="AI20" i="7"/>
  <c r="AC25" i="7"/>
  <c r="AG28" i="7"/>
  <c r="Y28" i="7"/>
  <c r="AF28" i="7"/>
  <c r="X28" i="7"/>
  <c r="AE28" i="7"/>
  <c r="W28" i="7"/>
  <c r="AD28" i="7"/>
  <c r="V28" i="7"/>
  <c r="AK28" i="7"/>
  <c r="AC28" i="7"/>
  <c r="U28" i="7"/>
  <c r="AH28" i="7"/>
  <c r="Z28" i="7"/>
  <c r="AH33" i="7"/>
  <c r="Z33" i="7"/>
  <c r="AG33" i="7"/>
  <c r="Y33" i="7"/>
  <c r="AF33" i="7"/>
  <c r="X33" i="7"/>
  <c r="AE33" i="7"/>
  <c r="W33" i="7"/>
  <c r="AD33" i="7"/>
  <c r="V33" i="7"/>
  <c r="AI33" i="7"/>
  <c r="AA33" i="7"/>
  <c r="X3" i="7"/>
  <c r="AH3" i="7"/>
  <c r="X4" i="7"/>
  <c r="AG4" i="7"/>
  <c r="W5" i="7"/>
  <c r="AF5" i="7"/>
  <c r="V6" i="7"/>
  <c r="V7" i="7"/>
  <c r="AF7" i="7"/>
  <c r="W8" i="7"/>
  <c r="AG8" i="7"/>
  <c r="Z9" i="7"/>
  <c r="AJ9" i="7"/>
  <c r="AA12" i="7"/>
  <c r="AB16" i="7"/>
  <c r="AC17" i="7"/>
  <c r="AA28" i="7"/>
  <c r="U33" i="7"/>
  <c r="AG20" i="7"/>
  <c r="Y20" i="7"/>
  <c r="AF20" i="7"/>
  <c r="X20" i="7"/>
  <c r="AE20" i="7"/>
  <c r="W20" i="7"/>
  <c r="AD20" i="7"/>
  <c r="V20" i="7"/>
  <c r="AK20" i="7"/>
  <c r="AC20" i="7"/>
  <c r="U20" i="7"/>
  <c r="AH20" i="7"/>
  <c r="Z20" i="7"/>
  <c r="AH25" i="7"/>
  <c r="Z25" i="7"/>
  <c r="AG25" i="7"/>
  <c r="Y25" i="7"/>
  <c r="AF25" i="7"/>
  <c r="X25" i="7"/>
  <c r="AE25" i="7"/>
  <c r="W25" i="7"/>
  <c r="AD25" i="7"/>
  <c r="V25" i="7"/>
  <c r="AI25" i="7"/>
  <c r="AA25" i="7"/>
  <c r="V3" i="7"/>
  <c r="AF6" i="7"/>
  <c r="X6" i="7"/>
  <c r="Z3" i="7"/>
  <c r="AI3" i="7"/>
  <c r="Y4" i="7"/>
  <c r="AH4" i="7"/>
  <c r="X5" i="7"/>
  <c r="AG5" i="7"/>
  <c r="W6" i="7"/>
  <c r="AG6" i="7"/>
  <c r="X8" i="7"/>
  <c r="AJ8" i="7"/>
  <c r="AA9" i="7"/>
  <c r="AK9" i="7"/>
  <c r="AB12" i="7"/>
  <c r="AE16" i="7"/>
  <c r="AG17" i="7"/>
  <c r="AK25" i="7"/>
  <c r="AD9" i="7"/>
  <c r="V9" i="7"/>
  <c r="AA3" i="7"/>
  <c r="AJ3" i="7"/>
  <c r="Z4" i="7"/>
  <c r="AI4" i="7"/>
  <c r="Y5" i="7"/>
  <c r="AH5" i="7"/>
  <c r="Y6" i="7"/>
  <c r="AH6" i="7"/>
  <c r="Y8" i="7"/>
  <c r="AK8" i="7"/>
  <c r="AB9" i="7"/>
  <c r="AF12" i="7"/>
  <c r="AF16" i="7"/>
  <c r="AJ17" i="7"/>
  <c r="U11" i="7"/>
  <c r="AC11" i="7"/>
  <c r="AK11" i="7"/>
  <c r="AB14" i="7"/>
  <c r="AJ14" i="7"/>
  <c r="Y15" i="7"/>
  <c r="AG15" i="7"/>
  <c r="AB22" i="7"/>
  <c r="AJ22" i="7"/>
  <c r="Y23" i="7"/>
  <c r="AG23" i="7"/>
  <c r="V24" i="7"/>
  <c r="AD24" i="7"/>
  <c r="AB30" i="7"/>
  <c r="AJ30" i="7"/>
  <c r="Y31" i="7"/>
  <c r="AG31" i="7"/>
  <c r="V32" i="7"/>
  <c r="AD32" i="7"/>
  <c r="AB15" i="7"/>
  <c r="AJ15" i="7"/>
  <c r="AB23" i="7"/>
  <c r="AJ23" i="7"/>
  <c r="Y24" i="7"/>
  <c r="AG24" i="7"/>
  <c r="AB31" i="7"/>
  <c r="AJ31" i="7"/>
  <c r="Y32" i="7"/>
  <c r="AG32" i="7"/>
  <c r="AB10" i="7"/>
  <c r="AL10" i="7" s="1"/>
  <c r="Y11" i="7"/>
  <c r="AG11" i="7"/>
  <c r="AA13" i="7"/>
  <c r="AL13" i="7" s="1"/>
  <c r="AI13" i="7"/>
  <c r="X14" i="7"/>
  <c r="AF14" i="7"/>
  <c r="U15" i="7"/>
  <c r="AC15" i="7"/>
  <c r="AK15" i="7"/>
  <c r="AB18" i="7"/>
  <c r="AL18" i="7" s="1"/>
  <c r="AJ18" i="7"/>
  <c r="AA21" i="7"/>
  <c r="AI21" i="7"/>
  <c r="X22" i="7"/>
  <c r="AF22" i="7"/>
  <c r="U23" i="7"/>
  <c r="AC23" i="7"/>
  <c r="AK23" i="7"/>
  <c r="Z24" i="7"/>
  <c r="AH24" i="7"/>
  <c r="AB26" i="7"/>
  <c r="AJ26" i="7"/>
  <c r="Y27" i="7"/>
  <c r="AG27" i="7"/>
  <c r="AA29" i="7"/>
  <c r="AI29" i="7"/>
  <c r="X30" i="7"/>
  <c r="AF30" i="7"/>
  <c r="U31" i="7"/>
  <c r="AC31" i="7"/>
  <c r="AK31" i="7"/>
  <c r="Z32" i="7"/>
  <c r="AH32" i="7"/>
  <c r="Z11" i="7"/>
  <c r="AH11" i="7"/>
  <c r="AB13" i="7"/>
  <c r="Y14" i="7"/>
  <c r="AG14" i="7"/>
  <c r="V15" i="7"/>
  <c r="AD15" i="7"/>
  <c r="AB21" i="7"/>
  <c r="AJ21" i="7"/>
  <c r="AL21" i="7" s="1"/>
  <c r="Y22" i="7"/>
  <c r="AG22" i="7"/>
  <c r="V23" i="7"/>
  <c r="AD23" i="7"/>
  <c r="AA24" i="7"/>
  <c r="AI24" i="7"/>
  <c r="AB29" i="7"/>
  <c r="AJ29" i="7"/>
  <c r="Y30" i="7"/>
  <c r="AG30" i="7"/>
  <c r="V31" i="7"/>
  <c r="AD31" i="7"/>
  <c r="AA32" i="7"/>
  <c r="AI32" i="7"/>
  <c r="AB24" i="7"/>
  <c r="AJ24" i="7"/>
  <c r="AB32" i="7"/>
  <c r="AJ32" i="7"/>
  <c r="AB11" i="7"/>
  <c r="AA14" i="7"/>
  <c r="X15" i="7"/>
  <c r="AB19" i="7"/>
  <c r="AL19" i="7" s="1"/>
  <c r="V21" i="7"/>
  <c r="AA22" i="7"/>
  <c r="X23" i="7"/>
  <c r="U24" i="7"/>
  <c r="AC24" i="7"/>
  <c r="W26" i="7"/>
  <c r="AL26" i="7" s="1"/>
  <c r="AB27" i="7"/>
  <c r="V29" i="7"/>
  <c r="AA30" i="7"/>
  <c r="X31" i="7"/>
  <c r="U32" i="7"/>
  <c r="AC32" i="7"/>
  <c r="AE37" i="7" l="1"/>
  <c r="AL5" i="7"/>
  <c r="AL20" i="7"/>
  <c r="D43" i="7"/>
  <c r="J42" i="7"/>
  <c r="B42" i="7"/>
  <c r="AE36" i="7"/>
  <c r="J43" i="7"/>
  <c r="F43" i="7"/>
  <c r="E43" i="7"/>
  <c r="C42" i="7"/>
  <c r="AL27" i="7"/>
  <c r="AL15" i="7"/>
  <c r="AL22" i="7"/>
  <c r="C43" i="7"/>
  <c r="AL4" i="7"/>
  <c r="AL29" i="7"/>
  <c r="AL14" i="7"/>
  <c r="AK36" i="7"/>
  <c r="H43" i="7"/>
  <c r="AE35" i="7"/>
  <c r="AL30" i="7"/>
  <c r="AL23" i="7"/>
  <c r="AK37" i="7"/>
  <c r="AL28" i="7"/>
  <c r="W36" i="7"/>
  <c r="W35" i="7"/>
  <c r="W37" i="7"/>
  <c r="B39" i="7"/>
  <c r="AL9" i="7"/>
  <c r="AL6" i="7"/>
  <c r="AL31" i="7"/>
  <c r="AJ37" i="7"/>
  <c r="AJ36" i="7"/>
  <c r="AJ35" i="7"/>
  <c r="I43" i="7"/>
  <c r="G40" i="7"/>
  <c r="F40" i="7"/>
  <c r="E40" i="7"/>
  <c r="D40" i="7"/>
  <c r="C40" i="7"/>
  <c r="H40" i="7"/>
  <c r="J40" i="7"/>
  <c r="I40" i="7"/>
  <c r="B40" i="7"/>
  <c r="AL8" i="7"/>
  <c r="AL17" i="7"/>
  <c r="C44" i="7"/>
  <c r="J44" i="7"/>
  <c r="B44" i="7"/>
  <c r="I44" i="7"/>
  <c r="H44" i="7"/>
  <c r="G44" i="7"/>
  <c r="F44" i="7"/>
  <c r="D44" i="7"/>
  <c r="E44" i="7"/>
  <c r="E42" i="7"/>
  <c r="AL25" i="7"/>
  <c r="V36" i="7"/>
  <c r="V35" i="7"/>
  <c r="V37" i="7"/>
  <c r="D42" i="7"/>
  <c r="AL24" i="7"/>
  <c r="AA37" i="7"/>
  <c r="AA36" i="7"/>
  <c r="AA35" i="7"/>
  <c r="B43" i="7"/>
  <c r="AL33" i="7"/>
  <c r="AH37" i="7"/>
  <c r="AH36" i="7"/>
  <c r="AH35" i="7"/>
  <c r="Y37" i="7"/>
  <c r="Y35" i="7"/>
  <c r="Y36" i="7"/>
  <c r="AL12" i="7"/>
  <c r="AL16" i="7"/>
  <c r="I38" i="7"/>
  <c r="H38" i="7"/>
  <c r="G38" i="7"/>
  <c r="F38" i="7"/>
  <c r="E38" i="7"/>
  <c r="J38" i="7"/>
  <c r="B38" i="7"/>
  <c r="C38" i="7"/>
  <c r="D38" i="7"/>
  <c r="AC37" i="7"/>
  <c r="AC36" i="7"/>
  <c r="AC35" i="7"/>
  <c r="AB35" i="7"/>
  <c r="G43" i="7"/>
  <c r="AL32" i="7"/>
  <c r="AL11" i="7"/>
  <c r="F41" i="7"/>
  <c r="E41" i="7"/>
  <c r="D41" i="7"/>
  <c r="C41" i="7"/>
  <c r="J41" i="7"/>
  <c r="B41" i="7"/>
  <c r="G41" i="7"/>
  <c r="I41" i="7"/>
  <c r="H41" i="7"/>
  <c r="X35" i="7"/>
  <c r="X36" i="7"/>
  <c r="X37" i="7"/>
  <c r="AL7" i="7"/>
  <c r="J45" i="7"/>
  <c r="B45" i="7"/>
  <c r="I45" i="7"/>
  <c r="H45" i="7"/>
  <c r="G45" i="7"/>
  <c r="F45" i="7"/>
  <c r="E45" i="7"/>
  <c r="C45" i="7"/>
  <c r="D45" i="7"/>
  <c r="AG37" i="7"/>
  <c r="AG35" i="7"/>
  <c r="AG36" i="7"/>
  <c r="F42" i="7"/>
  <c r="AB36" i="7"/>
  <c r="AI37" i="7"/>
  <c r="AI36" i="7"/>
  <c r="AI35" i="7"/>
  <c r="AK35" i="7"/>
  <c r="H39" i="7"/>
  <c r="G39" i="7"/>
  <c r="F39" i="7"/>
  <c r="E39" i="7"/>
  <c r="D39" i="7"/>
  <c r="I39" i="7"/>
  <c r="J39" i="7"/>
  <c r="C39" i="7"/>
  <c r="H42" i="7"/>
  <c r="AD36" i="7"/>
  <c r="AD35" i="7"/>
  <c r="AD37" i="7"/>
  <c r="I42" i="7"/>
  <c r="Z37" i="7"/>
  <c r="Z36" i="7"/>
  <c r="Z35" i="7"/>
  <c r="AF35" i="7"/>
  <c r="AF36" i="7"/>
  <c r="AF37" i="7"/>
  <c r="G42" i="7"/>
  <c r="U37" i="7"/>
  <c r="C37" i="7"/>
  <c r="J37" i="7"/>
  <c r="B37" i="7"/>
  <c r="I37" i="7"/>
  <c r="U36" i="7"/>
  <c r="H37" i="7"/>
  <c r="U35" i="7"/>
  <c r="G37" i="7"/>
  <c r="D37" i="7"/>
  <c r="AL3" i="7"/>
  <c r="F37" i="7"/>
  <c r="E37" i="7"/>
  <c r="AF42" i="8"/>
  <c r="AH40" i="8"/>
  <c r="AD40" i="8"/>
  <c r="Z40" i="8"/>
  <c r="V40" i="8"/>
  <c r="R40" i="8"/>
  <c r="AG40" i="8" s="1"/>
  <c r="AK39" i="8"/>
  <c r="AG39" i="8"/>
  <c r="AE39" i="8"/>
  <c r="AC39" i="8"/>
  <c r="Y39" i="8"/>
  <c r="W39" i="8"/>
  <c r="U39" i="8"/>
  <c r="R39" i="8"/>
  <c r="AJ39" i="8" s="1"/>
  <c r="R38" i="8"/>
  <c r="AJ38" i="8" s="1"/>
  <c r="AK37" i="8"/>
  <c r="AI37" i="8"/>
  <c r="AE37" i="8"/>
  <c r="AC37" i="8"/>
  <c r="AA37" i="8"/>
  <c r="W37" i="8"/>
  <c r="U37" i="8"/>
  <c r="R37" i="8"/>
  <c r="AH37" i="8" s="1"/>
  <c r="AH36" i="8"/>
  <c r="AF36" i="8"/>
  <c r="AD36" i="8"/>
  <c r="Z36" i="8"/>
  <c r="X36" i="8"/>
  <c r="V36" i="8"/>
  <c r="R36" i="8"/>
  <c r="AK36" i="8" s="1"/>
  <c r="AK35" i="8"/>
  <c r="AI35" i="8"/>
  <c r="AG35" i="8"/>
  <c r="AC35" i="8"/>
  <c r="AA35" i="8"/>
  <c r="Y35" i="8"/>
  <c r="U35" i="8"/>
  <c r="R35" i="8"/>
  <c r="AF35" i="8" s="1"/>
  <c r="AJ34" i="8"/>
  <c r="X34" i="8"/>
  <c r="R34" i="8"/>
  <c r="AF34" i="8" s="1"/>
  <c r="AK33" i="8"/>
  <c r="AI33" i="8"/>
  <c r="AH33" i="8"/>
  <c r="AG33" i="8"/>
  <c r="AF33" i="8"/>
  <c r="AE33" i="8"/>
  <c r="AD33" i="8"/>
  <c r="AC33" i="8"/>
  <c r="AA33" i="8"/>
  <c r="Z33" i="8"/>
  <c r="Y33" i="8"/>
  <c r="X33" i="8"/>
  <c r="W33" i="8"/>
  <c r="V33" i="8"/>
  <c r="U33" i="8"/>
  <c r="R33" i="8"/>
  <c r="AJ33" i="8" s="1"/>
  <c r="AH32" i="8"/>
  <c r="AD32" i="8"/>
  <c r="V32" i="8"/>
  <c r="R32" i="8"/>
  <c r="AJ32" i="8" s="1"/>
  <c r="AK31" i="8"/>
  <c r="AG31" i="8"/>
  <c r="AF31" i="8"/>
  <c r="AE31" i="8"/>
  <c r="AC31" i="8"/>
  <c r="Y31" i="8"/>
  <c r="X31" i="8"/>
  <c r="W31" i="8"/>
  <c r="U31" i="8"/>
  <c r="R31" i="8"/>
  <c r="AJ31" i="8" s="1"/>
  <c r="AJ30" i="8"/>
  <c r="AH30" i="8"/>
  <c r="AB30" i="8"/>
  <c r="Z30" i="8"/>
  <c r="X30" i="8"/>
  <c r="R30" i="8"/>
  <c r="AF30" i="8" s="1"/>
  <c r="AK29" i="8"/>
  <c r="AI29" i="8"/>
  <c r="AE29" i="8"/>
  <c r="AD29" i="8"/>
  <c r="AC29" i="8"/>
  <c r="AA29" i="8"/>
  <c r="W29" i="8"/>
  <c r="V29" i="8"/>
  <c r="U29" i="8"/>
  <c r="R29" i="8"/>
  <c r="AH29" i="8" s="1"/>
  <c r="AH28" i="8"/>
  <c r="AG28" i="8"/>
  <c r="AF28" i="8"/>
  <c r="AD28" i="8"/>
  <c r="Z28" i="8"/>
  <c r="Y28" i="8"/>
  <c r="X28" i="8"/>
  <c r="V28" i="8"/>
  <c r="R28" i="8"/>
  <c r="AK28" i="8" s="1"/>
  <c r="AB27" i="8"/>
  <c r="AA27" i="8"/>
  <c r="R27" i="8"/>
  <c r="AI27" i="8" s="1"/>
  <c r="AF26" i="8"/>
  <c r="AE26" i="8"/>
  <c r="AD26" i="8"/>
  <c r="X26" i="8"/>
  <c r="W26" i="8"/>
  <c r="V26" i="8"/>
  <c r="R26" i="8"/>
  <c r="AB26" i="8" s="1"/>
  <c r="AK25" i="8"/>
  <c r="AI25" i="8"/>
  <c r="AH25" i="8"/>
  <c r="AG25" i="8"/>
  <c r="AF25" i="8"/>
  <c r="AE25" i="8"/>
  <c r="AD25" i="8"/>
  <c r="AC25" i="8"/>
  <c r="AA25" i="8"/>
  <c r="Z25" i="8"/>
  <c r="Y25" i="8"/>
  <c r="X25" i="8"/>
  <c r="W25" i="8"/>
  <c r="V25" i="8"/>
  <c r="U25" i="8"/>
  <c r="R25" i="8"/>
  <c r="AJ25" i="8" s="1"/>
  <c r="AK24" i="8"/>
  <c r="AJ24" i="8"/>
  <c r="AG24" i="8"/>
  <c r="AB24" i="8"/>
  <c r="AA24" i="8"/>
  <c r="X24" i="8"/>
  <c r="R24" i="8"/>
  <c r="AI24" i="8" s="1"/>
  <c r="AK23" i="8"/>
  <c r="AB23" i="8"/>
  <c r="R23" i="8"/>
  <c r="AG23" i="8" s="1"/>
  <c r="R22" i="8"/>
  <c r="AF22" i="8" s="1"/>
  <c r="AF21" i="8"/>
  <c r="AE21" i="8"/>
  <c r="X21" i="8"/>
  <c r="W21" i="8"/>
  <c r="R21" i="8"/>
  <c r="AK21" i="8" s="1"/>
  <c r="AI20" i="8"/>
  <c r="AH20" i="8"/>
  <c r="AE20" i="8"/>
  <c r="AA20" i="8"/>
  <c r="Z20" i="8"/>
  <c r="W20" i="8"/>
  <c r="R20" i="8"/>
  <c r="AF20" i="8" s="1"/>
  <c r="AK19" i="8"/>
  <c r="AI19" i="8"/>
  <c r="AH19" i="8"/>
  <c r="AG19" i="8"/>
  <c r="AF19" i="8"/>
  <c r="AE19" i="8"/>
  <c r="AD19" i="8"/>
  <c r="AC19" i="8"/>
  <c r="AA19" i="8"/>
  <c r="Z19" i="8"/>
  <c r="Y19" i="8"/>
  <c r="X19" i="8"/>
  <c r="W19" i="8"/>
  <c r="V19" i="8"/>
  <c r="U19" i="8"/>
  <c r="R19" i="8"/>
  <c r="AJ19" i="8" s="1"/>
  <c r="AK18" i="8"/>
  <c r="AH18" i="8"/>
  <c r="AG18" i="8"/>
  <c r="AF18" i="8"/>
  <c r="AC18" i="8"/>
  <c r="Z18" i="8"/>
  <c r="Y18" i="8"/>
  <c r="X18" i="8"/>
  <c r="U18" i="8"/>
  <c r="R18" i="8"/>
  <c r="AD18" i="8" s="1"/>
  <c r="AJ17" i="8"/>
  <c r="AI17" i="8"/>
  <c r="AA17" i="8"/>
  <c r="R17" i="8"/>
  <c r="AG17" i="8" s="1"/>
  <c r="AI16" i="8"/>
  <c r="AH16" i="8"/>
  <c r="AF16" i="8"/>
  <c r="AE16" i="8"/>
  <c r="AD16" i="8"/>
  <c r="AA16" i="8"/>
  <c r="Z16" i="8"/>
  <c r="X16" i="8"/>
  <c r="W16" i="8"/>
  <c r="V16" i="8"/>
  <c r="R16" i="8"/>
  <c r="AJ16" i="8" s="1"/>
  <c r="AK15" i="8"/>
  <c r="AI15" i="8"/>
  <c r="AH15" i="8"/>
  <c r="AG15" i="8"/>
  <c r="AE15" i="8"/>
  <c r="AD15" i="8"/>
  <c r="AC15" i="8"/>
  <c r="AA15" i="8"/>
  <c r="Z15" i="8"/>
  <c r="Y15" i="8"/>
  <c r="W15" i="8"/>
  <c r="V15" i="8"/>
  <c r="U15" i="8"/>
  <c r="R15" i="8"/>
  <c r="AJ15" i="8" s="1"/>
  <c r="R14" i="8"/>
  <c r="AH14" i="8" s="1"/>
  <c r="AF13" i="8"/>
  <c r="AE13" i="8"/>
  <c r="X13" i="8"/>
  <c r="W13" i="8"/>
  <c r="R13" i="8"/>
  <c r="AK13" i="8" s="1"/>
  <c r="AI12" i="8"/>
  <c r="AH12" i="8"/>
  <c r="AE12" i="8"/>
  <c r="AA12" i="8"/>
  <c r="Z12" i="8"/>
  <c r="W12" i="8"/>
  <c r="R12" i="8"/>
  <c r="AF12" i="8" s="1"/>
  <c r="AK11" i="8"/>
  <c r="AI11" i="8"/>
  <c r="AH11" i="8"/>
  <c r="AG11" i="8"/>
  <c r="AF11" i="8"/>
  <c r="AE11" i="8"/>
  <c r="AD11" i="8"/>
  <c r="AC11" i="8"/>
  <c r="AA11" i="8"/>
  <c r="Z11" i="8"/>
  <c r="Y11" i="8"/>
  <c r="X11" i="8"/>
  <c r="W11" i="8"/>
  <c r="V11" i="8"/>
  <c r="U11" i="8"/>
  <c r="R11" i="8"/>
  <c r="AJ11" i="8" s="1"/>
  <c r="AK10" i="8"/>
  <c r="AH10" i="8"/>
  <c r="AG10" i="8"/>
  <c r="AF10" i="8"/>
  <c r="AC10" i="8"/>
  <c r="Z10" i="8"/>
  <c r="Y10" i="8"/>
  <c r="X10" i="8"/>
  <c r="U10" i="8"/>
  <c r="R10" i="8"/>
  <c r="AD10" i="8" s="1"/>
  <c r="AJ9" i="8"/>
  <c r="AI9" i="8"/>
  <c r="AA9" i="8"/>
  <c r="R9" i="8"/>
  <c r="AG9" i="8" s="1"/>
  <c r="AI8" i="8"/>
  <c r="AH8" i="8"/>
  <c r="AF8" i="8"/>
  <c r="AE8" i="8"/>
  <c r="AD8" i="8"/>
  <c r="AA8" i="8"/>
  <c r="Z8" i="8"/>
  <c r="X8" i="8"/>
  <c r="W8" i="8"/>
  <c r="V8" i="8"/>
  <c r="R8" i="8"/>
  <c r="AJ8" i="8" s="1"/>
  <c r="AK7" i="8"/>
  <c r="AI7" i="8"/>
  <c r="AH7" i="8"/>
  <c r="AG7" i="8"/>
  <c r="AE7" i="8"/>
  <c r="AD7" i="8"/>
  <c r="AC7" i="8"/>
  <c r="AA7" i="8"/>
  <c r="Z7" i="8"/>
  <c r="Y7" i="8"/>
  <c r="W7" i="8"/>
  <c r="V7" i="8"/>
  <c r="U7" i="8"/>
  <c r="R7" i="8"/>
  <c r="AJ7" i="8" s="1"/>
  <c r="R6" i="8"/>
  <c r="AH6" i="8" s="1"/>
  <c r="AF5" i="8"/>
  <c r="AE5" i="8"/>
  <c r="X5" i="8"/>
  <c r="W5" i="8"/>
  <c r="R5" i="8"/>
  <c r="AK5" i="8" s="1"/>
  <c r="AI4" i="8"/>
  <c r="AH4" i="8"/>
  <c r="AE4" i="8"/>
  <c r="AA4" i="8"/>
  <c r="Z4" i="8"/>
  <c r="W4" i="8"/>
  <c r="R4" i="8"/>
  <c r="AF4" i="8" s="1"/>
  <c r="AK3" i="8"/>
  <c r="AI3" i="8"/>
  <c r="AH3" i="8"/>
  <c r="AG3" i="8"/>
  <c r="AF3" i="8"/>
  <c r="AE3" i="8"/>
  <c r="AD3" i="8"/>
  <c r="AC3" i="8"/>
  <c r="AA3" i="8"/>
  <c r="Z3" i="8"/>
  <c r="Y3" i="8"/>
  <c r="X3" i="8"/>
  <c r="W3" i="8"/>
  <c r="V3" i="8"/>
  <c r="U3" i="8"/>
  <c r="R3" i="8"/>
  <c r="AJ3" i="8" s="1"/>
  <c r="AG14" i="8" l="1"/>
  <c r="AB3" i="8"/>
  <c r="Y4" i="8"/>
  <c r="J50" i="8" s="1"/>
  <c r="AG4" i="8"/>
  <c r="B58" i="8" s="1"/>
  <c r="V5" i="8"/>
  <c r="AD5" i="8"/>
  <c r="AA6" i="8"/>
  <c r="AI6" i="8"/>
  <c r="X7" i="8"/>
  <c r="E60" i="8" s="1"/>
  <c r="AF7" i="8"/>
  <c r="U8" i="8"/>
  <c r="AC8" i="8"/>
  <c r="AK8" i="8"/>
  <c r="Z9" i="8"/>
  <c r="AH9" i="8"/>
  <c r="W10" i="8"/>
  <c r="AE10" i="8"/>
  <c r="L56" i="8" s="1"/>
  <c r="AB11" i="8"/>
  <c r="AL11" i="8" s="1"/>
  <c r="Y12" i="8"/>
  <c r="AG12" i="8"/>
  <c r="V13" i="8"/>
  <c r="AD13" i="8"/>
  <c r="AA14" i="8"/>
  <c r="AI14" i="8"/>
  <c r="X15" i="8"/>
  <c r="AL15" i="8" s="1"/>
  <c r="AF15" i="8"/>
  <c r="U16" i="8"/>
  <c r="AC16" i="8"/>
  <c r="AK16" i="8"/>
  <c r="Z17" i="8"/>
  <c r="AH17" i="8"/>
  <c r="W18" i="8"/>
  <c r="AE18" i="8"/>
  <c r="AB19" i="8"/>
  <c r="AL19" i="8" s="1"/>
  <c r="Y20" i="8"/>
  <c r="AG20" i="8"/>
  <c r="V21" i="8"/>
  <c r="AD21" i="8"/>
  <c r="AA22" i="8"/>
  <c r="AJ22" i="8"/>
  <c r="AA23" i="8"/>
  <c r="AJ23" i="8"/>
  <c r="Z24" i="8"/>
  <c r="Y27" i="8"/>
  <c r="AB32" i="8"/>
  <c r="AB14" i="8"/>
  <c r="AB22" i="8"/>
  <c r="AB4" i="8"/>
  <c r="AJ4" i="8"/>
  <c r="E61" i="8" s="1"/>
  <c r="Y5" i="8"/>
  <c r="F48" i="8" s="1"/>
  <c r="AG5" i="8"/>
  <c r="V6" i="8"/>
  <c r="G47" i="8" s="1"/>
  <c r="AD6" i="8"/>
  <c r="U9" i="8"/>
  <c r="AC9" i="8"/>
  <c r="AK9" i="8"/>
  <c r="AB12" i="8"/>
  <c r="AJ12" i="8"/>
  <c r="Y13" i="8"/>
  <c r="AG13" i="8"/>
  <c r="V14" i="8"/>
  <c r="AD14" i="8"/>
  <c r="U17" i="8"/>
  <c r="AC17" i="8"/>
  <c r="AK17" i="8"/>
  <c r="AB20" i="8"/>
  <c r="AJ20" i="8"/>
  <c r="Y21" i="8"/>
  <c r="AG21" i="8"/>
  <c r="V22" i="8"/>
  <c r="AE22" i="8"/>
  <c r="U23" i="8"/>
  <c r="AD23" i="8"/>
  <c r="AE24" i="8"/>
  <c r="W24" i="8"/>
  <c r="AC24" i="8"/>
  <c r="AC27" i="8"/>
  <c r="X38" i="8"/>
  <c r="AJ6" i="8"/>
  <c r="U6" i="8"/>
  <c r="AK14" i="8"/>
  <c r="U4" i="8"/>
  <c r="B50" i="8" s="1"/>
  <c r="AC4" i="8"/>
  <c r="G54" i="8" s="1"/>
  <c r="AK4" i="8"/>
  <c r="I62" i="8" s="1"/>
  <c r="Z5" i="8"/>
  <c r="M51" i="8" s="1"/>
  <c r="AH5" i="8"/>
  <c r="B59" i="8" s="1"/>
  <c r="W6" i="8"/>
  <c r="N48" i="8" s="1"/>
  <c r="AE6" i="8"/>
  <c r="M56" i="8" s="1"/>
  <c r="AB7" i="8"/>
  <c r="Y8" i="8"/>
  <c r="AG8" i="8"/>
  <c r="V9" i="8"/>
  <c r="AD9" i="8"/>
  <c r="AA10" i="8"/>
  <c r="B52" i="8" s="1"/>
  <c r="AI10" i="8"/>
  <c r="U12" i="8"/>
  <c r="AC12" i="8"/>
  <c r="AK12" i="8"/>
  <c r="Z13" i="8"/>
  <c r="AH13" i="8"/>
  <c r="W14" i="8"/>
  <c r="AE14" i="8"/>
  <c r="B56" i="8" s="1"/>
  <c r="AB15" i="8"/>
  <c r="Y16" i="8"/>
  <c r="AG16" i="8"/>
  <c r="V17" i="8"/>
  <c r="AD17" i="8"/>
  <c r="AA18" i="8"/>
  <c r="AI18" i="8"/>
  <c r="U20" i="8"/>
  <c r="U44" i="8" s="1"/>
  <c r="AC20" i="8"/>
  <c r="AK20" i="8"/>
  <c r="Z21" i="8"/>
  <c r="AH21" i="8"/>
  <c r="W22" i="8"/>
  <c r="V23" i="8"/>
  <c r="AE23" i="8"/>
  <c r="U24" i="8"/>
  <c r="AD24" i="8"/>
  <c r="AI26" i="8"/>
  <c r="AA26" i="8"/>
  <c r="AH26" i="8"/>
  <c r="Z26" i="8"/>
  <c r="AG26" i="8"/>
  <c r="Y26" i="8"/>
  <c r="AK26" i="8"/>
  <c r="AC26" i="8"/>
  <c r="U26" i="8"/>
  <c r="AJ26" i="8"/>
  <c r="AG27" i="8"/>
  <c r="AE30" i="8"/>
  <c r="W30" i="8"/>
  <c r="AD30" i="8"/>
  <c r="V30" i="8"/>
  <c r="AK30" i="8"/>
  <c r="AC30" i="8"/>
  <c r="U30" i="8"/>
  <c r="AI30" i="8"/>
  <c r="AA30" i="8"/>
  <c r="AG30" i="8"/>
  <c r="Y30" i="8"/>
  <c r="AL31" i="8"/>
  <c r="AB38" i="8"/>
  <c r="AB6" i="8"/>
  <c r="AJ14" i="8"/>
  <c r="AK22" i="8"/>
  <c r="AC22" i="8"/>
  <c r="AL3" i="8"/>
  <c r="AK6" i="8"/>
  <c r="F62" i="8" s="1"/>
  <c r="U14" i="8"/>
  <c r="AC14" i="8"/>
  <c r="AC43" i="8" s="1"/>
  <c r="AB17" i="8"/>
  <c r="U22" i="8"/>
  <c r="AD22" i="8"/>
  <c r="AC23" i="8"/>
  <c r="K58" i="8"/>
  <c r="O58" i="8"/>
  <c r="V4" i="8"/>
  <c r="V42" i="8" s="1"/>
  <c r="AD4" i="8"/>
  <c r="K57" i="8" s="1"/>
  <c r="AA5" i="8"/>
  <c r="H57" i="8" s="1"/>
  <c r="AI5" i="8"/>
  <c r="P60" i="8" s="1"/>
  <c r="X6" i="8"/>
  <c r="AF6" i="8"/>
  <c r="D57" i="8" s="1"/>
  <c r="W9" i="8"/>
  <c r="W43" i="8" s="1"/>
  <c r="AE9" i="8"/>
  <c r="D56" i="8" s="1"/>
  <c r="AB10" i="8"/>
  <c r="AJ10" i="8"/>
  <c r="V12" i="8"/>
  <c r="AD12" i="8"/>
  <c r="K46" i="8" s="1"/>
  <c r="AA13" i="8"/>
  <c r="AI13" i="8"/>
  <c r="Q60" i="8" s="1"/>
  <c r="X14" i="8"/>
  <c r="AF14" i="8"/>
  <c r="W17" i="8"/>
  <c r="AE17" i="8"/>
  <c r="AB18" i="8"/>
  <c r="AJ18" i="8"/>
  <c r="V20" i="8"/>
  <c r="AD20" i="8"/>
  <c r="AD42" i="8" s="1"/>
  <c r="AA21" i="8"/>
  <c r="AI21" i="8"/>
  <c r="X22" i="8"/>
  <c r="AG22" i="8"/>
  <c r="W23" i="8"/>
  <c r="AF23" i="8"/>
  <c r="V24" i="8"/>
  <c r="AF24" i="8"/>
  <c r="AG32" i="8"/>
  <c r="Y32" i="8"/>
  <c r="AF32" i="8"/>
  <c r="X32" i="8"/>
  <c r="AE32" i="8"/>
  <c r="W32" i="8"/>
  <c r="AK32" i="8"/>
  <c r="R62" i="8" s="1"/>
  <c r="AC32" i="8"/>
  <c r="U32" i="8"/>
  <c r="AI32" i="8"/>
  <c r="AA32" i="8"/>
  <c r="AI34" i="8"/>
  <c r="AA34" i="8"/>
  <c r="AH34" i="8"/>
  <c r="Z34" i="8"/>
  <c r="AG34" i="8"/>
  <c r="Y34" i="8"/>
  <c r="AE34" i="8"/>
  <c r="W34" i="8"/>
  <c r="AD34" i="8"/>
  <c r="V34" i="8"/>
  <c r="AK34" i="8"/>
  <c r="AC34" i="8"/>
  <c r="U34" i="8"/>
  <c r="AF38" i="8"/>
  <c r="J54" i="8"/>
  <c r="R59" i="8"/>
  <c r="AH42" i="8"/>
  <c r="AB5" i="8"/>
  <c r="I56" i="8" s="1"/>
  <c r="AJ5" i="8"/>
  <c r="Q48" i="8" s="1"/>
  <c r="Y6" i="8"/>
  <c r="C50" i="8" s="1"/>
  <c r="AG6" i="8"/>
  <c r="Q58" i="8" s="1"/>
  <c r="X9" i="8"/>
  <c r="AF9" i="8"/>
  <c r="AB13" i="8"/>
  <c r="AJ13" i="8"/>
  <c r="Y14" i="8"/>
  <c r="X17" i="8"/>
  <c r="AF17" i="8"/>
  <c r="AB21" i="8"/>
  <c r="AJ21" i="8"/>
  <c r="Y22" i="8"/>
  <c r="AH22" i="8"/>
  <c r="X23" i="8"/>
  <c r="AF27" i="8"/>
  <c r="X27" i="8"/>
  <c r="AE27" i="8"/>
  <c r="W27" i="8"/>
  <c r="AD27" i="8"/>
  <c r="V27" i="8"/>
  <c r="C62" i="8" s="1"/>
  <c r="AH27" i="8"/>
  <c r="Z27" i="8"/>
  <c r="AJ27" i="8"/>
  <c r="O55" i="8"/>
  <c r="C55" i="8"/>
  <c r="AC6" i="8"/>
  <c r="AB9" i="8"/>
  <c r="AH23" i="8"/>
  <c r="Z23" i="8"/>
  <c r="AE38" i="8"/>
  <c r="W38" i="8"/>
  <c r="AD38" i="8"/>
  <c r="V38" i="8"/>
  <c r="AK38" i="8"/>
  <c r="AC38" i="8"/>
  <c r="U38" i="8"/>
  <c r="AI38" i="8"/>
  <c r="AA38" i="8"/>
  <c r="AH38" i="8"/>
  <c r="Z38" i="8"/>
  <c r="AG38" i="8"/>
  <c r="Y38" i="8"/>
  <c r="R52" i="8"/>
  <c r="AA42" i="8"/>
  <c r="J60" i="8"/>
  <c r="N60" i="8"/>
  <c r="X4" i="8"/>
  <c r="E48" i="8" s="1"/>
  <c r="U5" i="8"/>
  <c r="H46" i="8" s="1"/>
  <c r="AC5" i="8"/>
  <c r="J51" i="8" s="1"/>
  <c r="Z6" i="8"/>
  <c r="N51" i="8" s="1"/>
  <c r="AB8" i="8"/>
  <c r="I60" i="8" s="1"/>
  <c r="Y9" i="8"/>
  <c r="F52" i="8" s="1"/>
  <c r="V10" i="8"/>
  <c r="AL10" i="8" s="1"/>
  <c r="X12" i="8"/>
  <c r="U13" i="8"/>
  <c r="AC13" i="8"/>
  <c r="Z14" i="8"/>
  <c r="AB16" i="8"/>
  <c r="Y17" i="8"/>
  <c r="F61" i="8" s="1"/>
  <c r="V18" i="8"/>
  <c r="AL18" i="8" s="1"/>
  <c r="X20" i="8"/>
  <c r="U21" i="8"/>
  <c r="AC21" i="8"/>
  <c r="Z22" i="8"/>
  <c r="AI22" i="8"/>
  <c r="Y23" i="8"/>
  <c r="AI23" i="8"/>
  <c r="P46" i="8" s="1"/>
  <c r="Y24" i="8"/>
  <c r="AH24" i="8"/>
  <c r="U27" i="8"/>
  <c r="AK27" i="8"/>
  <c r="Z32" i="8"/>
  <c r="AB34" i="8"/>
  <c r="W28" i="8"/>
  <c r="AE28" i="8"/>
  <c r="L46" i="8" s="1"/>
  <c r="AB29" i="8"/>
  <c r="AJ29" i="8"/>
  <c r="V31" i="8"/>
  <c r="AD31" i="8"/>
  <c r="Z35" i="8"/>
  <c r="AH35" i="8"/>
  <c r="W36" i="8"/>
  <c r="AE36" i="8"/>
  <c r="AB37" i="8"/>
  <c r="AJ37" i="8"/>
  <c r="V39" i="8"/>
  <c r="AL39" i="8" s="1"/>
  <c r="AD39" i="8"/>
  <c r="AA40" i="8"/>
  <c r="AI40" i="8"/>
  <c r="AB40" i="8"/>
  <c r="AJ40" i="8"/>
  <c r="AB35" i="8"/>
  <c r="AJ35" i="8"/>
  <c r="Y36" i="8"/>
  <c r="AG36" i="8"/>
  <c r="V37" i="8"/>
  <c r="AL37" i="8" s="1"/>
  <c r="AD37" i="8"/>
  <c r="X39" i="8"/>
  <c r="AF39" i="8"/>
  <c r="U40" i="8"/>
  <c r="AC40" i="8"/>
  <c r="AK40" i="8"/>
  <c r="AB25" i="8"/>
  <c r="AL25" i="8" s="1"/>
  <c r="AA28" i="8"/>
  <c r="AI28" i="8"/>
  <c r="X29" i="8"/>
  <c r="AL29" i="8" s="1"/>
  <c r="AF29" i="8"/>
  <c r="Z31" i="8"/>
  <c r="AH31" i="8"/>
  <c r="AB33" i="8"/>
  <c r="AL33" i="8" s="1"/>
  <c r="V35" i="8"/>
  <c r="AL35" i="8" s="1"/>
  <c r="AD35" i="8"/>
  <c r="AA36" i="8"/>
  <c r="AI36" i="8"/>
  <c r="X37" i="8"/>
  <c r="AF37" i="8"/>
  <c r="Z39" i="8"/>
  <c r="AH39" i="8"/>
  <c r="W40" i="8"/>
  <c r="AE40" i="8"/>
  <c r="AB28" i="8"/>
  <c r="AJ28" i="8"/>
  <c r="Y29" i="8"/>
  <c r="AG29" i="8"/>
  <c r="AA31" i="8"/>
  <c r="AI31" i="8"/>
  <c r="W35" i="8"/>
  <c r="AE35" i="8"/>
  <c r="AB36" i="8"/>
  <c r="AJ36" i="8"/>
  <c r="Y37" i="8"/>
  <c r="AG37" i="8"/>
  <c r="AA39" i="8"/>
  <c r="AI39" i="8"/>
  <c r="X40" i="8"/>
  <c r="AF40" i="8"/>
  <c r="U28" i="8"/>
  <c r="AC28" i="8"/>
  <c r="Z29" i="8"/>
  <c r="C51" i="8" s="1"/>
  <c r="AB31" i="8"/>
  <c r="X35" i="8"/>
  <c r="U36" i="8"/>
  <c r="AC36" i="8"/>
  <c r="Z37" i="8"/>
  <c r="AB39" i="8"/>
  <c r="Y40" i="8"/>
  <c r="R50" i="8" l="1"/>
  <c r="K47" i="8"/>
  <c r="R48" i="8"/>
  <c r="F50" i="8"/>
  <c r="AL40" i="8"/>
  <c r="E51" i="8"/>
  <c r="F60" i="8"/>
  <c r="B60" i="8"/>
  <c r="N52" i="8"/>
  <c r="J52" i="8"/>
  <c r="R55" i="8"/>
  <c r="G55" i="8"/>
  <c r="D46" i="8"/>
  <c r="N54" i="8"/>
  <c r="N59" i="8"/>
  <c r="J59" i="8"/>
  <c r="Z42" i="8"/>
  <c r="R51" i="8"/>
  <c r="H56" i="8"/>
  <c r="AL34" i="8"/>
  <c r="G58" i="8"/>
  <c r="C58" i="8"/>
  <c r="O50" i="8"/>
  <c r="K50" i="8"/>
  <c r="C47" i="8"/>
  <c r="O47" i="8"/>
  <c r="AK42" i="8"/>
  <c r="Q62" i="8"/>
  <c r="P57" i="8"/>
  <c r="L57" i="8"/>
  <c r="X44" i="8"/>
  <c r="E49" i="8"/>
  <c r="J48" i="8"/>
  <c r="W42" i="8"/>
  <c r="D52" i="8"/>
  <c r="Q56" i="8"/>
  <c r="F56" i="8"/>
  <c r="C54" i="8"/>
  <c r="O54" i="8"/>
  <c r="R58" i="8"/>
  <c r="B53" i="8"/>
  <c r="I53" i="8"/>
  <c r="AB44" i="8"/>
  <c r="H53" i="8"/>
  <c r="AB43" i="8"/>
  <c r="F53" i="8"/>
  <c r="E53" i="8"/>
  <c r="D53" i="8"/>
  <c r="C53" i="8"/>
  <c r="I47" i="8"/>
  <c r="AB42" i="8"/>
  <c r="I59" i="8"/>
  <c r="I55" i="8"/>
  <c r="G53" i="8"/>
  <c r="I51" i="8"/>
  <c r="Q59" i="8"/>
  <c r="M61" i="8"/>
  <c r="Q61" i="8"/>
  <c r="H60" i="8"/>
  <c r="AA43" i="8"/>
  <c r="D50" i="8"/>
  <c r="V43" i="8"/>
  <c r="G48" i="8"/>
  <c r="C57" i="8"/>
  <c r="B61" i="8"/>
  <c r="M59" i="8"/>
  <c r="O57" i="8"/>
  <c r="Y43" i="8"/>
  <c r="M49" i="8"/>
  <c r="O61" i="8"/>
  <c r="AD44" i="8"/>
  <c r="AI42" i="8"/>
  <c r="R60" i="8"/>
  <c r="G52" i="8"/>
  <c r="C52" i="8"/>
  <c r="K55" i="8"/>
  <c r="AD43" i="8"/>
  <c r="E46" i="8"/>
  <c r="C49" i="8"/>
  <c r="G59" i="8"/>
  <c r="C59" i="8"/>
  <c r="O51" i="8"/>
  <c r="K51" i="8"/>
  <c r="L52" i="8"/>
  <c r="AG43" i="8"/>
  <c r="D58" i="8"/>
  <c r="H50" i="8"/>
  <c r="L50" i="8"/>
  <c r="AL14" i="8"/>
  <c r="D47" i="8"/>
  <c r="H47" i="8"/>
  <c r="K62" i="8"/>
  <c r="O62" i="8"/>
  <c r="I57" i="8"/>
  <c r="M57" i="8"/>
  <c r="Q49" i="8"/>
  <c r="F49" i="8"/>
  <c r="C48" i="8"/>
  <c r="O48" i="8"/>
  <c r="J46" i="8"/>
  <c r="J56" i="8"/>
  <c r="AE42" i="8"/>
  <c r="D54" i="8"/>
  <c r="H54" i="8"/>
  <c r="E55" i="8"/>
  <c r="D48" i="8"/>
  <c r="C61" i="8"/>
  <c r="N61" i="8"/>
  <c r="J61" i="8"/>
  <c r="H48" i="8"/>
  <c r="E57" i="8"/>
  <c r="G60" i="8"/>
  <c r="K52" i="8"/>
  <c r="AL38" i="8"/>
  <c r="M46" i="8"/>
  <c r="E47" i="8"/>
  <c r="K59" i="8"/>
  <c r="Z43" i="8"/>
  <c r="D51" i="8"/>
  <c r="N50" i="8"/>
  <c r="H58" i="8"/>
  <c r="L58" i="8"/>
  <c r="P50" i="8"/>
  <c r="E50" i="8"/>
  <c r="L47" i="8"/>
  <c r="P47" i="8"/>
  <c r="D62" i="8"/>
  <c r="AK43" i="8"/>
  <c r="F54" i="8"/>
  <c r="Q57" i="8"/>
  <c r="F57" i="8"/>
  <c r="B49" i="8"/>
  <c r="N49" i="8"/>
  <c r="K48" i="8"/>
  <c r="AE43" i="8"/>
  <c r="R56" i="8"/>
  <c r="G56" i="8"/>
  <c r="L54" i="8"/>
  <c r="P54" i="8"/>
  <c r="AH44" i="8"/>
  <c r="G57" i="8"/>
  <c r="Q47" i="8"/>
  <c r="AJ43" i="8"/>
  <c r="R61" i="8"/>
  <c r="E59" i="8"/>
  <c r="G51" i="8"/>
  <c r="G62" i="8"/>
  <c r="AL20" i="8"/>
  <c r="AF44" i="8"/>
  <c r="K54" i="8"/>
  <c r="AL28" i="8"/>
  <c r="C60" i="8"/>
  <c r="D55" i="8"/>
  <c r="I46" i="8"/>
  <c r="L60" i="8"/>
  <c r="AL5" i="8"/>
  <c r="O60" i="8"/>
  <c r="K60" i="8"/>
  <c r="AA44" i="8"/>
  <c r="M55" i="8"/>
  <c r="L55" i="8"/>
  <c r="P55" i="8"/>
  <c r="U42" i="8"/>
  <c r="Q46" i="8"/>
  <c r="Z44" i="8"/>
  <c r="AH43" i="8"/>
  <c r="D59" i="8"/>
  <c r="H51" i="8"/>
  <c r="L51" i="8"/>
  <c r="P48" i="8"/>
  <c r="P58" i="8"/>
  <c r="E58" i="8"/>
  <c r="Y44" i="8"/>
  <c r="M50" i="8"/>
  <c r="F47" i="8"/>
  <c r="L62" i="8"/>
  <c r="H62" i="8"/>
  <c r="H52" i="8"/>
  <c r="B57" i="8"/>
  <c r="N57" i="8"/>
  <c r="J49" i="8"/>
  <c r="W44" i="8"/>
  <c r="C56" i="8"/>
  <c r="O56" i="8"/>
  <c r="E54" i="8"/>
  <c r="AC44" i="8"/>
  <c r="AJ42" i="8"/>
  <c r="Q51" i="8"/>
  <c r="H61" i="8"/>
  <c r="M47" i="8"/>
  <c r="I49" i="8"/>
  <c r="N56" i="8"/>
  <c r="J62" i="8"/>
  <c r="O52" i="8"/>
  <c r="H55" i="8"/>
  <c r="O59" i="8"/>
  <c r="N58" i="8"/>
  <c r="AL13" i="8"/>
  <c r="O49" i="8"/>
  <c r="AI44" i="8"/>
  <c r="E52" i="8"/>
  <c r="I52" i="8"/>
  <c r="F55" i="8"/>
  <c r="B46" i="8"/>
  <c r="G46" i="8"/>
  <c r="H59" i="8"/>
  <c r="L59" i="8"/>
  <c r="P51" i="8"/>
  <c r="B62" i="8"/>
  <c r="V44" i="8"/>
  <c r="AG44" i="8"/>
  <c r="M58" i="8"/>
  <c r="I50" i="8"/>
  <c r="B47" i="8"/>
  <c r="N47" i="8"/>
  <c r="E62" i="8"/>
  <c r="P62" i="8"/>
  <c r="L48" i="8"/>
  <c r="AL4" i="8"/>
  <c r="J57" i="8"/>
  <c r="X43" i="8"/>
  <c r="R49" i="8"/>
  <c r="I48" i="8"/>
  <c r="M48" i="8"/>
  <c r="AL6" i="8"/>
  <c r="AL23" i="8"/>
  <c r="R53" i="8"/>
  <c r="J53" i="8"/>
  <c r="Q53" i="8"/>
  <c r="P53" i="8"/>
  <c r="N53" i="8"/>
  <c r="M53" i="8"/>
  <c r="L53" i="8"/>
  <c r="K53" i="8"/>
  <c r="O53" i="8"/>
  <c r="K56" i="8"/>
  <c r="F46" i="8"/>
  <c r="M54" i="8"/>
  <c r="I54" i="8"/>
  <c r="G61" i="8"/>
  <c r="D61" i="8"/>
  <c r="P61" i="8"/>
  <c r="AL7" i="8"/>
  <c r="K49" i="8"/>
  <c r="AL36" i="8"/>
  <c r="P56" i="8"/>
  <c r="AL27" i="8"/>
  <c r="AL21" i="8"/>
  <c r="M52" i="8"/>
  <c r="Q52" i="8"/>
  <c r="B55" i="8"/>
  <c r="N55" i="8"/>
  <c r="C46" i="8"/>
  <c r="O46" i="8"/>
  <c r="J58" i="8"/>
  <c r="P59" i="8"/>
  <c r="F51" i="8"/>
  <c r="B51" i="8"/>
  <c r="D60" i="8"/>
  <c r="X42" i="8"/>
  <c r="I58" i="8"/>
  <c r="Y42" i="8"/>
  <c r="Q50" i="8"/>
  <c r="J47" i="8"/>
  <c r="M62" i="8"/>
  <c r="AK44" i="8"/>
  <c r="N46" i="8"/>
  <c r="AL30" i="8"/>
  <c r="AF43" i="8"/>
  <c r="R57" i="8"/>
  <c r="H49" i="8"/>
  <c r="D49" i="8"/>
  <c r="AL17" i="8"/>
  <c r="AE44" i="8"/>
  <c r="E56" i="8"/>
  <c r="AC42" i="8"/>
  <c r="Q54" i="8"/>
  <c r="Q55" i="8"/>
  <c r="L61" i="8"/>
  <c r="AJ44" i="8"/>
  <c r="P52" i="8"/>
  <c r="G49" i="8"/>
  <c r="AL24" i="8"/>
  <c r="R54" i="8"/>
  <c r="M60" i="8"/>
  <c r="J55" i="8"/>
  <c r="U43" i="8"/>
  <c r="F59" i="8"/>
  <c r="F58" i="8"/>
  <c r="AL32" i="8"/>
  <c r="AG42" i="8"/>
  <c r="G50" i="8"/>
  <c r="AL22" i="8"/>
  <c r="R47" i="8"/>
  <c r="N62" i="8"/>
  <c r="AI43" i="8"/>
  <c r="AL26" i="8"/>
  <c r="AL12" i="8"/>
  <c r="P49" i="8"/>
  <c r="L49" i="8"/>
  <c r="B48" i="8"/>
  <c r="B54" i="8"/>
  <c r="AL9" i="8"/>
  <c r="AL16" i="8"/>
  <c r="AL8" i="8"/>
  <c r="K61" i="8"/>
  <c r="I61" i="8"/>
  <c r="R46" i="8"/>
  <c r="AM30" i="6"/>
  <c r="AH30" i="6"/>
  <c r="AG30" i="6"/>
  <c r="AF30" i="6"/>
  <c r="AE30" i="6"/>
  <c r="AD30" i="6"/>
  <c r="AC30" i="6"/>
  <c r="AB30" i="6"/>
  <c r="AA30" i="6"/>
  <c r="Z30" i="6"/>
  <c r="Y30" i="6"/>
  <c r="X30" i="6"/>
  <c r="W30" i="6"/>
  <c r="V30" i="6"/>
  <c r="AO30" i="6" s="1"/>
  <c r="U30" i="6"/>
  <c r="T30" i="6"/>
  <c r="AI30" i="6" s="1"/>
  <c r="AM29" i="6"/>
  <c r="AH29" i="6"/>
  <c r="AG29" i="6"/>
  <c r="AF29" i="6"/>
  <c r="AE29" i="6"/>
  <c r="AD29" i="6"/>
  <c r="AC29" i="6"/>
  <c r="AB29" i="6"/>
  <c r="AA29" i="6"/>
  <c r="AP29" i="6" s="1"/>
  <c r="Z29" i="6"/>
  <c r="Y29" i="6"/>
  <c r="X29" i="6"/>
  <c r="W29" i="6"/>
  <c r="V29" i="6"/>
  <c r="AO29" i="6" s="1"/>
  <c r="U29" i="6"/>
  <c r="T29" i="6"/>
  <c r="AM28" i="6"/>
  <c r="AH28" i="6"/>
  <c r="AG28" i="6"/>
  <c r="AF28" i="6"/>
  <c r="AE28" i="6"/>
  <c r="AD28" i="6"/>
  <c r="AC28" i="6"/>
  <c r="AB28" i="6"/>
  <c r="AA28" i="6"/>
  <c r="Z28" i="6"/>
  <c r="Y28" i="6"/>
  <c r="X28" i="6"/>
  <c r="W28" i="6"/>
  <c r="V28" i="6"/>
  <c r="U28" i="6"/>
  <c r="T28" i="6"/>
  <c r="AM27" i="6"/>
  <c r="AH27" i="6"/>
  <c r="AG27" i="6"/>
  <c r="AF27" i="6"/>
  <c r="AE27" i="6"/>
  <c r="AD27" i="6"/>
  <c r="AC27" i="6"/>
  <c r="AB27" i="6"/>
  <c r="AA27" i="6"/>
  <c r="Z27" i="6"/>
  <c r="Y27" i="6"/>
  <c r="X27" i="6"/>
  <c r="W27" i="6"/>
  <c r="V27" i="6"/>
  <c r="AO27" i="6" s="1"/>
  <c r="U27" i="6"/>
  <c r="AS27" i="6" s="1"/>
  <c r="T27" i="6"/>
  <c r="AM26" i="6"/>
  <c r="AH26" i="6"/>
  <c r="AG26" i="6"/>
  <c r="AF26" i="6"/>
  <c r="AE26" i="6"/>
  <c r="AD26" i="6"/>
  <c r="AC26" i="6"/>
  <c r="AB26" i="6"/>
  <c r="AA26" i="6"/>
  <c r="Z26" i="6"/>
  <c r="Y26" i="6"/>
  <c r="X26" i="6"/>
  <c r="W26" i="6"/>
  <c r="AN26" i="6" s="1"/>
  <c r="V26" i="6"/>
  <c r="U26" i="6"/>
  <c r="T26" i="6"/>
  <c r="AM25" i="6"/>
  <c r="AH25" i="6"/>
  <c r="AG25" i="6"/>
  <c r="AF25" i="6"/>
  <c r="AE25" i="6"/>
  <c r="AD25" i="6"/>
  <c r="AC25" i="6"/>
  <c r="AB25" i="6"/>
  <c r="AA25" i="6"/>
  <c r="Z25" i="6"/>
  <c r="Y25" i="6"/>
  <c r="X25" i="6"/>
  <c r="W25" i="6"/>
  <c r="V25" i="6"/>
  <c r="U25" i="6"/>
  <c r="T25" i="6"/>
  <c r="Q25" i="6"/>
  <c r="AT24" i="6"/>
  <c r="AM24" i="6"/>
  <c r="AH24" i="6"/>
  <c r="AG24" i="6"/>
  <c r="AF24" i="6"/>
  <c r="AE24" i="6"/>
  <c r="AD24" i="6"/>
  <c r="AC24" i="6"/>
  <c r="AB24" i="6"/>
  <c r="AA24" i="6"/>
  <c r="Z24" i="6"/>
  <c r="Y24" i="6"/>
  <c r="X24" i="6"/>
  <c r="W24" i="6"/>
  <c r="V24" i="6"/>
  <c r="U24" i="6"/>
  <c r="T24" i="6"/>
  <c r="Q24" i="6"/>
  <c r="AM23" i="6"/>
  <c r="AH23" i="6"/>
  <c r="AG23" i="6"/>
  <c r="AF23" i="6"/>
  <c r="AE23" i="6"/>
  <c r="AD23" i="6"/>
  <c r="AC23" i="6"/>
  <c r="AB23" i="6"/>
  <c r="AA23" i="6"/>
  <c r="AP23" i="6" s="1"/>
  <c r="Z23" i="6"/>
  <c r="Y23" i="6"/>
  <c r="X23" i="6"/>
  <c r="W23" i="6"/>
  <c r="V23" i="6"/>
  <c r="AO23" i="6" s="1"/>
  <c r="U23" i="6"/>
  <c r="T23" i="6"/>
  <c r="Q23" i="6"/>
  <c r="AM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Q22" i="6"/>
  <c r="AM21" i="6"/>
  <c r="AH21" i="6"/>
  <c r="AG21" i="6"/>
  <c r="AF21" i="6"/>
  <c r="AE21" i="6"/>
  <c r="AD21" i="6"/>
  <c r="AC21" i="6"/>
  <c r="AB21" i="6"/>
  <c r="AA21" i="6"/>
  <c r="Z21" i="6"/>
  <c r="Y21" i="6"/>
  <c r="X21" i="6"/>
  <c r="W21" i="6"/>
  <c r="AQ21" i="6" s="1"/>
  <c r="V21" i="6"/>
  <c r="U21" i="6"/>
  <c r="T21" i="6"/>
  <c r="Q21" i="6"/>
  <c r="AM20" i="6"/>
  <c r="AH20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Q20" i="6"/>
  <c r="Q19" i="6"/>
  <c r="AM18" i="6"/>
  <c r="AH18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AS18" i="6" s="1"/>
  <c r="T18" i="6"/>
  <c r="Q18" i="6"/>
  <c r="AM17" i="6"/>
  <c r="AH17" i="6"/>
  <c r="AG17" i="6"/>
  <c r="AF17" i="6"/>
  <c r="AE17" i="6"/>
  <c r="AD17" i="6"/>
  <c r="AC17" i="6"/>
  <c r="AB17" i="6"/>
  <c r="AA17" i="6"/>
  <c r="Z17" i="6"/>
  <c r="Y17" i="6"/>
  <c r="X17" i="6"/>
  <c r="W17" i="6"/>
  <c r="V17" i="6"/>
  <c r="AO17" i="6" s="1"/>
  <c r="U17" i="6"/>
  <c r="T17" i="6"/>
  <c r="Q17" i="6"/>
  <c r="AM16" i="6"/>
  <c r="AH16" i="6"/>
  <c r="AG16" i="6"/>
  <c r="AP16" i="6" s="1"/>
  <c r="AF16" i="6"/>
  <c r="AE16" i="6"/>
  <c r="AD16" i="6"/>
  <c r="AC16" i="6"/>
  <c r="AB16" i="6"/>
  <c r="AA16" i="6"/>
  <c r="Z16" i="6"/>
  <c r="Y16" i="6"/>
  <c r="X16" i="6"/>
  <c r="W16" i="6"/>
  <c r="V16" i="6"/>
  <c r="AO16" i="6" s="1"/>
  <c r="U16" i="6"/>
  <c r="T16" i="6"/>
  <c r="Q16" i="6"/>
  <c r="AM15" i="6"/>
  <c r="AH15" i="6"/>
  <c r="AG15" i="6"/>
  <c r="AF15" i="6"/>
  <c r="AE15" i="6"/>
  <c r="AD15" i="6"/>
  <c r="AC15" i="6"/>
  <c r="AB15" i="6"/>
  <c r="AA15" i="6"/>
  <c r="Z15" i="6"/>
  <c r="Y15" i="6"/>
  <c r="X15" i="6"/>
  <c r="W15" i="6"/>
  <c r="AQ15" i="6" s="1"/>
  <c r="V15" i="6"/>
  <c r="U15" i="6"/>
  <c r="T15" i="6"/>
  <c r="Q15" i="6"/>
  <c r="AM14" i="6"/>
  <c r="AH14" i="6"/>
  <c r="AG14" i="6"/>
  <c r="AO14" i="6" s="1"/>
  <c r="AF14" i="6"/>
  <c r="AE14" i="6"/>
  <c r="AD14" i="6"/>
  <c r="AC14" i="6"/>
  <c r="AB14" i="6"/>
  <c r="AA14" i="6"/>
  <c r="Z14" i="6"/>
  <c r="Y14" i="6"/>
  <c r="X14" i="6"/>
  <c r="W14" i="6"/>
  <c r="V14" i="6"/>
  <c r="U14" i="6"/>
  <c r="T14" i="6"/>
  <c r="AM13" i="6"/>
  <c r="AH13" i="6"/>
  <c r="AG13" i="6"/>
  <c r="AF13" i="6"/>
  <c r="AE13" i="6"/>
  <c r="AD13" i="6"/>
  <c r="AC13" i="6"/>
  <c r="AB13" i="6"/>
  <c r="AA13" i="6"/>
  <c r="Z13" i="6"/>
  <c r="Y13" i="6"/>
  <c r="X13" i="6"/>
  <c r="W13" i="6"/>
  <c r="V13" i="6"/>
  <c r="U13" i="6"/>
  <c r="T13" i="6"/>
  <c r="Q13" i="6"/>
  <c r="AM12" i="6"/>
  <c r="AH12" i="6"/>
  <c r="AG12" i="6"/>
  <c r="AF12" i="6"/>
  <c r="AE12" i="6"/>
  <c r="AD12" i="6"/>
  <c r="AC12" i="6"/>
  <c r="AB12" i="6"/>
  <c r="AA12" i="6"/>
  <c r="Z12" i="6"/>
  <c r="Y12" i="6"/>
  <c r="X12" i="6"/>
  <c r="W12" i="6"/>
  <c r="V12" i="6"/>
  <c r="U12" i="6"/>
  <c r="T12" i="6"/>
  <c r="Q12" i="6"/>
  <c r="AM11" i="6"/>
  <c r="AH11" i="6"/>
  <c r="AG11" i="6"/>
  <c r="AF11" i="6"/>
  <c r="AE11" i="6"/>
  <c r="AD11" i="6"/>
  <c r="AC11" i="6"/>
  <c r="AB11" i="6"/>
  <c r="AA11" i="6"/>
  <c r="AP11" i="6" s="1"/>
  <c r="Z11" i="6"/>
  <c r="Y11" i="6"/>
  <c r="X11" i="6"/>
  <c r="W11" i="6"/>
  <c r="V11" i="6"/>
  <c r="U11" i="6"/>
  <c r="T11" i="6"/>
  <c r="Q11" i="6"/>
  <c r="AM10" i="6"/>
  <c r="AH10" i="6"/>
  <c r="AG10" i="6"/>
  <c r="AF10" i="6"/>
  <c r="AE10" i="6"/>
  <c r="AD10" i="6"/>
  <c r="AC10" i="6"/>
  <c r="AB10" i="6"/>
  <c r="AA10" i="6"/>
  <c r="Z10" i="6"/>
  <c r="Y10" i="6"/>
  <c r="X10" i="6"/>
  <c r="W10" i="6"/>
  <c r="V10" i="6"/>
  <c r="U10" i="6"/>
  <c r="T10" i="6"/>
  <c r="Q10" i="6"/>
  <c r="AM9" i="6"/>
  <c r="AH9" i="6"/>
  <c r="AG9" i="6"/>
  <c r="AF9" i="6"/>
  <c r="AE9" i="6"/>
  <c r="AD9" i="6"/>
  <c r="AC9" i="6"/>
  <c r="AB9" i="6"/>
  <c r="AA9" i="6"/>
  <c r="Z9" i="6"/>
  <c r="Y9" i="6"/>
  <c r="X9" i="6"/>
  <c r="W9" i="6"/>
  <c r="V9" i="6"/>
  <c r="U9" i="6"/>
  <c r="T9" i="6"/>
  <c r="Q9" i="6"/>
  <c r="AP8" i="6"/>
  <c r="AM8" i="6"/>
  <c r="AH8" i="6"/>
  <c r="AG8" i="6"/>
  <c r="AF8" i="6"/>
  <c r="AE8" i="6"/>
  <c r="AD8" i="6"/>
  <c r="AC8" i="6"/>
  <c r="AB8" i="6"/>
  <c r="AA8" i="6"/>
  <c r="Z8" i="6"/>
  <c r="Y8" i="6"/>
  <c r="X8" i="6"/>
  <c r="W8" i="6"/>
  <c r="V8" i="6"/>
  <c r="U8" i="6"/>
  <c r="T8" i="6"/>
  <c r="Q8" i="6"/>
  <c r="Q7" i="6"/>
  <c r="Q6" i="6"/>
  <c r="Q5" i="6"/>
  <c r="Q4" i="6"/>
  <c r="Q3" i="6"/>
  <c r="I18" i="1"/>
  <c r="I17" i="1"/>
  <c r="I16" i="1"/>
  <c r="I15" i="1"/>
  <c r="I14" i="1"/>
  <c r="I13" i="1"/>
  <c r="I12" i="1"/>
  <c r="I11" i="1"/>
  <c r="I10" i="1"/>
  <c r="I9" i="1"/>
  <c r="I8" i="1"/>
  <c r="I7" i="1"/>
  <c r="AT12" i="6" l="1"/>
  <c r="AU15" i="6"/>
  <c r="AN17" i="6"/>
  <c r="AQ9" i="6"/>
  <c r="AQ28" i="6"/>
  <c r="AQ29" i="6"/>
  <c r="AU13" i="6"/>
  <c r="AN10" i="6"/>
  <c r="AO11" i="6"/>
  <c r="AL12" i="6"/>
  <c r="AK29" i="6"/>
  <c r="AN11" i="6"/>
  <c r="AO12" i="6"/>
  <c r="AS13" i="6"/>
  <c r="AP26" i="6"/>
  <c r="AQ8" i="6"/>
  <c r="AU10" i="6"/>
  <c r="AR24" i="6"/>
  <c r="AN14" i="6"/>
  <c r="AS16" i="6"/>
  <c r="AS24" i="6"/>
  <c r="AK30" i="6"/>
  <c r="AS11" i="6"/>
  <c r="AW8" i="6" s="1"/>
  <c r="AX8" i="6" s="1"/>
  <c r="AR18" i="6"/>
  <c r="AU21" i="6"/>
  <c r="AK23" i="6"/>
  <c r="AP24" i="6"/>
  <c r="AU25" i="6"/>
  <c r="AS30" i="6"/>
  <c r="AU9" i="6"/>
  <c r="AK15" i="6"/>
  <c r="AT16" i="6"/>
  <c r="AT21" i="6"/>
  <c r="AQ22" i="6"/>
  <c r="AL24" i="6"/>
  <c r="AP25" i="6"/>
  <c r="AT11" i="6"/>
  <c r="AR14" i="6"/>
  <c r="AQ14" i="6"/>
  <c r="AP15" i="6"/>
  <c r="AN21" i="6"/>
  <c r="AQ23" i="6"/>
  <c r="AO24" i="6"/>
  <c r="AU27" i="6"/>
  <c r="AS14" i="6"/>
  <c r="AL14" i="6"/>
  <c r="AS21" i="6"/>
  <c r="AP21" i="6"/>
  <c r="AU22" i="6"/>
  <c r="AU23" i="6"/>
  <c r="AN24" i="6"/>
  <c r="AS26" i="6"/>
  <c r="AQ26" i="6"/>
  <c r="AP27" i="6"/>
  <c r="AL8" i="6"/>
  <c r="AI9" i="6"/>
  <c r="AJ9" i="6"/>
  <c r="AU12" i="6"/>
  <c r="AP17" i="6"/>
  <c r="AU18" i="6"/>
  <c r="AQ20" i="6"/>
  <c r="AO21" i="6"/>
  <c r="AO26" i="6"/>
  <c r="AL16" i="6"/>
  <c r="AR17" i="6"/>
  <c r="AU24" i="6"/>
  <c r="AL29" i="6"/>
  <c r="AU29" i="6"/>
  <c r="AN9" i="6"/>
  <c r="AS10" i="6"/>
  <c r="AT20" i="6"/>
  <c r="AL25" i="6"/>
  <c r="AW24" i="6" s="1"/>
  <c r="AX24" i="6" s="1"/>
  <c r="AR30" i="6"/>
  <c r="AL13" i="6"/>
  <c r="AK8" i="6"/>
  <c r="AS9" i="6"/>
  <c r="AL9" i="6"/>
  <c r="AP10" i="6"/>
  <c r="AU11" i="6"/>
  <c r="AS12" i="6"/>
  <c r="AQ13" i="6"/>
  <c r="AI15" i="6"/>
  <c r="AQ16" i="6"/>
  <c r="AS17" i="6"/>
  <c r="AL17" i="6"/>
  <c r="AP18" i="6"/>
  <c r="AK20" i="6"/>
  <c r="AT22" i="6"/>
  <c r="AT27" i="6"/>
  <c r="AI28" i="6"/>
  <c r="AL30" i="6"/>
  <c r="AK12" i="6"/>
  <c r="AU8" i="6"/>
  <c r="AO8" i="6"/>
  <c r="AJ10" i="6"/>
  <c r="AQ10" i="6"/>
  <c r="AP12" i="6"/>
  <c r="AT13" i="6"/>
  <c r="AS15" i="6"/>
  <c r="AK16" i="6"/>
  <c r="AP20" i="6"/>
  <c r="AK21" i="6"/>
  <c r="AR22" i="6"/>
  <c r="AI25" i="6"/>
  <c r="AL27" i="6"/>
  <c r="AT28" i="6"/>
  <c r="AT29" i="6"/>
  <c r="AI8" i="6"/>
  <c r="AL10" i="6"/>
  <c r="AK11" i="6"/>
  <c r="AQ12" i="6"/>
  <c r="AO15" i="6"/>
  <c r="AL15" i="6"/>
  <c r="AT15" i="6"/>
  <c r="AS22" i="6"/>
  <c r="AL22" i="6"/>
  <c r="AS25" i="6"/>
  <c r="AU26" i="6"/>
  <c r="AQ27" i="6"/>
  <c r="AR28" i="6"/>
  <c r="AP28" i="6"/>
  <c r="AQ30" i="6"/>
  <c r="AO10" i="6"/>
  <c r="AR11" i="6"/>
  <c r="AT14" i="6"/>
  <c r="AT17" i="6"/>
  <c r="AI18" i="6"/>
  <c r="AL18" i="6"/>
  <c r="AI21" i="6"/>
  <c r="AO22" i="6"/>
  <c r="AO25" i="6"/>
  <c r="AT25" i="6"/>
  <c r="AI26" i="6"/>
  <c r="AK27" i="6"/>
  <c r="AS28" i="6"/>
  <c r="AI12" i="6"/>
  <c r="AR8" i="6"/>
  <c r="AT9" i="6"/>
  <c r="AO9" i="6"/>
  <c r="AL11" i="6"/>
  <c r="AP13" i="6"/>
  <c r="AU14" i="6"/>
  <c r="AU17" i="6"/>
  <c r="AN18" i="6"/>
  <c r="AR20" i="6"/>
  <c r="AN22" i="6"/>
  <c r="AJ23" i="6"/>
  <c r="AN23" i="6"/>
  <c r="AQ25" i="6"/>
  <c r="AT26" i="6"/>
  <c r="AO28" i="6"/>
  <c r="AL28" i="6"/>
  <c r="AI29" i="6"/>
  <c r="AU30" i="6"/>
  <c r="AS8" i="6"/>
  <c r="AT10" i="6"/>
  <c r="AR13" i="6"/>
  <c r="AI14" i="6"/>
  <c r="AR16" i="6"/>
  <c r="AT18" i="6"/>
  <c r="AS20" i="6"/>
  <c r="AL20" i="6"/>
  <c r="AR21" i="6"/>
  <c r="AS23" i="6"/>
  <c r="AL23" i="6"/>
  <c r="AK24" i="6"/>
  <c r="AK25" i="6"/>
  <c r="AR26" i="6"/>
  <c r="AN28" i="6"/>
  <c r="AS29" i="6"/>
  <c r="AI13" i="6"/>
  <c r="AK17" i="6"/>
  <c r="AL21" i="6"/>
  <c r="AL26" i="6"/>
  <c r="AI27" i="6"/>
  <c r="AU28" i="6"/>
  <c r="AR10" i="6"/>
  <c r="AO20" i="6"/>
  <c r="AI22" i="6"/>
  <c r="AK10" i="6"/>
  <c r="AN8" i="6"/>
  <c r="AI11" i="6"/>
  <c r="AQ11" i="6"/>
  <c r="AJ12" i="6"/>
  <c r="AR12" i="6"/>
  <c r="AK13" i="6"/>
  <c r="AJ15" i="6"/>
  <c r="AR15" i="6"/>
  <c r="AU16" i="6"/>
  <c r="AK18" i="6"/>
  <c r="AU20" i="6"/>
  <c r="AI24" i="6"/>
  <c r="AQ24" i="6"/>
  <c r="AJ25" i="6"/>
  <c r="AR25" i="6"/>
  <c r="AJ27" i="6"/>
  <c r="AR27" i="6"/>
  <c r="AJ29" i="6"/>
  <c r="AR29" i="6"/>
  <c r="AN30" i="6"/>
  <c r="AN13" i="6"/>
  <c r="AP9" i="6"/>
  <c r="AI10" i="6"/>
  <c r="AJ11" i="6"/>
  <c r="AP14" i="6"/>
  <c r="AN16" i="6"/>
  <c r="AI17" i="6"/>
  <c r="AQ17" i="6"/>
  <c r="AN20" i="6"/>
  <c r="AP22" i="6"/>
  <c r="AI23" i="6"/>
  <c r="AJ24" i="6"/>
  <c r="AP30" i="6"/>
  <c r="AJ17" i="6"/>
  <c r="AR23" i="6"/>
  <c r="AR9" i="6"/>
  <c r="AJ14" i="6"/>
  <c r="AJ8" i="6"/>
  <c r="AK9" i="6"/>
  <c r="AN12" i="6"/>
  <c r="AO13" i="6"/>
  <c r="AK14" i="6"/>
  <c r="AN15" i="6"/>
  <c r="AI16" i="6"/>
  <c r="AO18" i="6"/>
  <c r="AI20" i="6"/>
  <c r="AJ21" i="6"/>
  <c r="AK22" i="6"/>
  <c r="AT23" i="6"/>
  <c r="AN25" i="6"/>
  <c r="AJ26" i="6"/>
  <c r="AN27" i="6"/>
  <c r="AJ28" i="6"/>
  <c r="AN29" i="6"/>
  <c r="AJ30" i="6"/>
  <c r="AJ22" i="6"/>
  <c r="AJ16" i="6"/>
  <c r="AJ20" i="6"/>
  <c r="AK26" i="6"/>
  <c r="AK28" i="6"/>
  <c r="AT8" i="6"/>
  <c r="AQ18" i="6"/>
  <c r="AT30" i="6"/>
  <c r="AJ13" i="6"/>
  <c r="AJ18" i="6"/>
  <c r="AW20" i="6" l="1"/>
  <c r="AX20" i="6" s="1"/>
  <c r="AW9" i="6"/>
  <c r="AX9" i="6" s="1"/>
  <c r="AW12" i="6"/>
  <c r="AX12" i="6" s="1"/>
  <c r="AW23" i="6"/>
  <c r="AX23" i="6" s="1"/>
  <c r="AW11" i="6"/>
  <c r="AX11" i="6" s="1"/>
  <c r="AW21" i="6"/>
  <c r="AX21" i="6" s="1"/>
  <c r="AW22" i="6"/>
  <c r="AX22" i="6" s="1"/>
  <c r="AW10" i="6"/>
  <c r="AX10" i="6" s="1"/>
</calcChain>
</file>

<file path=xl/sharedStrings.xml><?xml version="1.0" encoding="utf-8"?>
<sst xmlns="http://schemas.openxmlformats.org/spreadsheetml/2006/main" count="702" uniqueCount="283">
  <si>
    <t>Carbonate</t>
  </si>
  <si>
    <t>V-PDB</t>
  </si>
  <si>
    <t>V-SMOW</t>
  </si>
  <si>
    <t>Análise</t>
  </si>
  <si>
    <t>Data</t>
  </si>
  <si>
    <t>num. BSB</t>
  </si>
  <si>
    <t>SAMPLE</t>
  </si>
  <si>
    <r>
      <t>d</t>
    </r>
    <r>
      <rPr>
        <b/>
        <vertAlign val="superscript"/>
        <sz val="9"/>
        <rFont val="Palatino Linotype"/>
        <family val="1"/>
      </rPr>
      <t>13</t>
    </r>
    <r>
      <rPr>
        <b/>
        <sz val="9"/>
        <rFont val="Palatino Linotype"/>
        <family val="1"/>
      </rPr>
      <t>C‰</t>
    </r>
  </si>
  <si>
    <t>St. Dev.</t>
  </si>
  <si>
    <r>
      <t>d</t>
    </r>
    <r>
      <rPr>
        <b/>
        <vertAlign val="superscript"/>
        <sz val="9"/>
        <rFont val="Palatino Linotype"/>
        <family val="1"/>
      </rPr>
      <t>18</t>
    </r>
    <r>
      <rPr>
        <b/>
        <sz val="9"/>
        <rFont val="Palatino Linotype"/>
        <family val="1"/>
      </rPr>
      <t>O‰</t>
    </r>
  </si>
  <si>
    <t>status</t>
  </si>
  <si>
    <t>Observação</t>
  </si>
  <si>
    <t>M1</t>
  </si>
  <si>
    <t>ok</t>
  </si>
  <si>
    <t>M2</t>
  </si>
  <si>
    <t>M3</t>
  </si>
  <si>
    <t>507 mV</t>
  </si>
  <si>
    <t>little quantity of carbonate</t>
  </si>
  <si>
    <t>M4</t>
  </si>
  <si>
    <t>801 mV</t>
  </si>
  <si>
    <t>M5</t>
  </si>
  <si>
    <t>M6</t>
  </si>
  <si>
    <t>M7</t>
  </si>
  <si>
    <t>383 mV</t>
  </si>
  <si>
    <t>E1</t>
  </si>
  <si>
    <t>E2</t>
  </si>
  <si>
    <t>E3</t>
  </si>
  <si>
    <t>E4</t>
  </si>
  <si>
    <t>E5</t>
  </si>
  <si>
    <t>Diamantina</t>
  </si>
  <si>
    <t>Durango</t>
  </si>
  <si>
    <t>G_NIST610</t>
  </si>
  <si>
    <t>G_NIST612</t>
  </si>
  <si>
    <t>matriz</t>
  </si>
  <si>
    <t>Exoskeletons</t>
  </si>
  <si>
    <t>E6</t>
  </si>
  <si>
    <t>E7</t>
  </si>
  <si>
    <t>E8</t>
  </si>
  <si>
    <t>E9</t>
  </si>
  <si>
    <t>E10</t>
  </si>
  <si>
    <t>E11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</si>
  <si>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</si>
  <si>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</si>
  <si>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</si>
  <si>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</si>
  <si>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</si>
  <si>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</si>
  <si>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</si>
  <si>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</si>
  <si>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</si>
  <si>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Du1</t>
  </si>
  <si>
    <t>Du2</t>
  </si>
  <si>
    <t>Du3</t>
  </si>
  <si>
    <t>Du4</t>
  </si>
  <si>
    <t>Du5</t>
  </si>
  <si>
    <t>Du6</t>
  </si>
  <si>
    <t>Du7</t>
  </si>
  <si>
    <t>Du8</t>
  </si>
  <si>
    <t>Du9</t>
  </si>
  <si>
    <t>NIST610-1</t>
  </si>
  <si>
    <t>NIST610-2</t>
  </si>
  <si>
    <t>NIST610-3</t>
  </si>
  <si>
    <t>NIST610-4</t>
  </si>
  <si>
    <t>NIST610-5</t>
  </si>
  <si>
    <t>NIST610-6</t>
  </si>
  <si>
    <t>NIST610-7</t>
  </si>
  <si>
    <t>NIST610-8</t>
  </si>
  <si>
    <t>NIST610-9</t>
  </si>
  <si>
    <t>NIST612-1</t>
  </si>
  <si>
    <t>NIST612-2</t>
  </si>
  <si>
    <t>NIST612-3</t>
  </si>
  <si>
    <t>NIST612-4</t>
  </si>
  <si>
    <t>NIST612-5</t>
  </si>
  <si>
    <t>NIST612-6</t>
  </si>
  <si>
    <t>NIST612-7</t>
  </si>
  <si>
    <t>NIST612-8</t>
  </si>
  <si>
    <t>NIST612-9</t>
  </si>
  <si>
    <t>Matrix</t>
  </si>
  <si>
    <t>M8</t>
  </si>
  <si>
    <t>M9</t>
  </si>
  <si>
    <t>M10</t>
  </si>
  <si>
    <t>M11</t>
  </si>
  <si>
    <t>value</t>
  </si>
  <si>
    <t>OTH-1</t>
  </si>
  <si>
    <t>OTH-2</t>
  </si>
  <si>
    <t>OTH-3</t>
  </si>
  <si>
    <t>OTH-4</t>
  </si>
  <si>
    <t>OTH-5</t>
  </si>
  <si>
    <t>OTH-6</t>
  </si>
  <si>
    <t>OTH-7</t>
  </si>
  <si>
    <t>OTH-8</t>
  </si>
  <si>
    <t>OTH-9</t>
  </si>
  <si>
    <t>OTH-10</t>
  </si>
  <si>
    <t>OTH-11</t>
  </si>
  <si>
    <t>OTH-12</t>
  </si>
  <si>
    <t>OTH-13</t>
  </si>
  <si>
    <t>OTH-14</t>
  </si>
  <si>
    <t>OTH-15</t>
  </si>
  <si>
    <t>OTH-16</t>
  </si>
  <si>
    <t>OTH-17</t>
  </si>
  <si>
    <t>OTH-18</t>
  </si>
  <si>
    <t>OTH-19</t>
  </si>
  <si>
    <t>OTH-20</t>
  </si>
  <si>
    <t>OTH-21</t>
  </si>
  <si>
    <t>OTH-22</t>
  </si>
  <si>
    <t>WC-1</t>
  </si>
  <si>
    <t>WC-2</t>
  </si>
  <si>
    <t>WC-3</t>
  </si>
  <si>
    <t>WC-4</t>
  </si>
  <si>
    <t>WC-5</t>
  </si>
  <si>
    <t>WC-6</t>
  </si>
  <si>
    <t>WC-7</t>
  </si>
  <si>
    <t>WC-8</t>
  </si>
  <si>
    <t>WC-9</t>
  </si>
  <si>
    <t>WC-10</t>
  </si>
  <si>
    <t>WC-11</t>
  </si>
  <si>
    <t>WC-12</t>
  </si>
  <si>
    <t>Exoskeleton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</si>
  <si>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</si>
  <si>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</si>
  <si>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</si>
  <si>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</si>
  <si>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</si>
  <si>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</si>
  <si>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</si>
  <si>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</si>
  <si>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</si>
  <si>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</si>
  <si>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</si>
  <si>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</si>
  <si>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</si>
  <si>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E25</t>
  </si>
  <si>
    <t>E26</t>
  </si>
  <si>
    <t>E27</t>
  </si>
  <si>
    <t>E28</t>
  </si>
  <si>
    <t>E29</t>
  </si>
  <si>
    <t>E30</t>
  </si>
  <si>
    <t>E31</t>
  </si>
  <si>
    <t>E32</t>
  </si>
  <si>
    <t>E33</t>
  </si>
  <si>
    <t>E34</t>
  </si>
  <si>
    <t>E35</t>
  </si>
  <si>
    <t>E36</t>
  </si>
  <si>
    <t>E37</t>
  </si>
  <si>
    <t>E38</t>
  </si>
  <si>
    <t>E39</t>
  </si>
  <si>
    <t>E40</t>
  </si>
  <si>
    <t>E41</t>
  </si>
  <si>
    <t>E42</t>
  </si>
  <si>
    <t>E43</t>
  </si>
  <si>
    <t>E44</t>
  </si>
  <si>
    <t>E45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</si>
  <si>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</si>
  <si>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</si>
  <si>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</si>
  <si>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</si>
  <si>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</si>
  <si>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</si>
  <si>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</si>
  <si>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</si>
  <si>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</si>
  <si>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</si>
  <si>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</si>
  <si>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</si>
  <si>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</si>
  <si>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</si>
  <si>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La</t>
  </si>
  <si>
    <t>Ce</t>
  </si>
  <si>
    <t>Pr</t>
  </si>
  <si>
    <t>Nd</t>
  </si>
  <si>
    <t>Sm</t>
  </si>
  <si>
    <t>Eu</t>
  </si>
  <si>
    <t>Gd</t>
  </si>
  <si>
    <t>Tb</t>
  </si>
  <si>
    <t xml:space="preserve">Dy </t>
  </si>
  <si>
    <t xml:space="preserve">Y </t>
  </si>
  <si>
    <t>Ho</t>
  </si>
  <si>
    <t>Er</t>
  </si>
  <si>
    <t>Tm</t>
  </si>
  <si>
    <t>Yb</t>
  </si>
  <si>
    <t>Lu</t>
  </si>
  <si>
    <t>ΣREE</t>
  </si>
  <si>
    <t xml:space="preserve">Reference materials for normalization </t>
  </si>
  <si>
    <t>PASS</t>
  </si>
  <si>
    <t>Pourmand et al., 2012</t>
  </si>
  <si>
    <t>REE</t>
  </si>
  <si>
    <t>ETRL/ETRP</t>
  </si>
  <si>
    <t>Média</t>
  </si>
  <si>
    <t>Erro</t>
  </si>
  <si>
    <t>Y/Ho</t>
  </si>
  <si>
    <t>Nb/Yb</t>
  </si>
  <si>
    <t>Pr/Yb</t>
  </si>
  <si>
    <t>Tb/Yb</t>
  </si>
  <si>
    <t>La/La*</t>
  </si>
  <si>
    <t>Ce/Ce*</t>
  </si>
  <si>
    <t>Eu/Eu*</t>
  </si>
  <si>
    <t>Eu/Eu*2</t>
  </si>
  <si>
    <t>C and O Isotopes</t>
  </si>
  <si>
    <r>
      <rPr>
        <b/>
        <vertAlign val="superscript"/>
        <sz val="10"/>
        <color theme="1"/>
        <rFont val="Palatino Linotype"/>
        <family val="1"/>
      </rPr>
      <t>87</t>
    </r>
    <r>
      <rPr>
        <b/>
        <sz val="10"/>
        <color theme="1"/>
        <rFont val="Palatino Linotype"/>
        <family val="1"/>
      </rPr>
      <t>Sr/</t>
    </r>
    <r>
      <rPr>
        <b/>
        <vertAlign val="superscript"/>
        <sz val="10"/>
        <color theme="1"/>
        <rFont val="Palatino Linotype"/>
        <family val="1"/>
      </rPr>
      <t>86</t>
    </r>
    <r>
      <rPr>
        <b/>
        <sz val="10"/>
        <color theme="1"/>
        <rFont val="Palatino Linotype"/>
        <family val="1"/>
      </rPr>
      <t>Sr</t>
    </r>
  </si>
  <si>
    <t>WC-13</t>
  </si>
  <si>
    <t>WC-14</t>
  </si>
  <si>
    <t>WC-15</t>
  </si>
  <si>
    <t>WC-16</t>
  </si>
  <si>
    <t>WC-17</t>
  </si>
  <si>
    <t>WC-18</t>
  </si>
  <si>
    <t>WC-19</t>
  </si>
  <si>
    <t>WC-20</t>
  </si>
  <si>
    <t>WC-21</t>
  </si>
  <si>
    <r>
      <t>REE</t>
    </r>
    <r>
      <rPr>
        <i/>
        <vertAlign val="subscript"/>
        <sz val="10"/>
        <color theme="1"/>
        <rFont val="Palatino Linotype"/>
        <family val="1"/>
      </rPr>
      <t>P</t>
    </r>
  </si>
  <si>
    <r>
      <t>REE</t>
    </r>
    <r>
      <rPr>
        <i/>
        <vertAlign val="subscript"/>
        <sz val="10"/>
        <color theme="1"/>
        <rFont val="Palatino Linotype"/>
        <family val="1"/>
      </rPr>
      <t>M</t>
    </r>
  </si>
  <si>
    <r>
      <t>(Ce</t>
    </r>
    <r>
      <rPr>
        <vertAlign val="subscript"/>
        <sz val="10"/>
        <color theme="1"/>
        <rFont val="Palatino Linotype"/>
        <family val="1"/>
      </rPr>
      <t>N</t>
    </r>
    <r>
      <rPr>
        <sz val="10"/>
        <color theme="1"/>
        <rFont val="Palatino Linotype"/>
        <family val="1"/>
      </rPr>
      <t>/La</t>
    </r>
    <r>
      <rPr>
        <vertAlign val="subscript"/>
        <sz val="10"/>
        <color theme="1"/>
        <rFont val="Palatino Linotype"/>
        <family val="1"/>
      </rPr>
      <t>N</t>
    </r>
    <r>
      <rPr>
        <sz val="10"/>
        <color theme="1"/>
        <rFont val="Palatino Linotype"/>
        <family val="1"/>
      </rPr>
      <t>XPr</t>
    </r>
    <r>
      <rPr>
        <vertAlign val="subscript"/>
        <sz val="10"/>
        <color theme="1"/>
        <rFont val="Palatino Linotype"/>
        <family val="1"/>
      </rPr>
      <t>N</t>
    </r>
    <r>
      <rPr>
        <sz val="10"/>
        <color theme="1"/>
        <rFont val="Palatino Linotype"/>
        <family val="1"/>
      </rPr>
      <t>)</t>
    </r>
    <r>
      <rPr>
        <vertAlign val="superscript"/>
        <sz val="10"/>
        <color theme="1"/>
        <rFont val="Palatino Linotype"/>
        <family val="1"/>
      </rPr>
      <t>1/2</t>
    </r>
  </si>
  <si>
    <r>
      <t>(Eu</t>
    </r>
    <r>
      <rPr>
        <vertAlign val="subscript"/>
        <sz val="10"/>
        <color theme="1"/>
        <rFont val="Palatino Linotype"/>
        <family val="1"/>
      </rPr>
      <t>N</t>
    </r>
    <r>
      <rPr>
        <sz val="10"/>
        <color theme="1"/>
        <rFont val="Palatino Linotype"/>
        <family val="1"/>
      </rPr>
      <t>/0,67Sm</t>
    </r>
    <r>
      <rPr>
        <vertAlign val="subscript"/>
        <sz val="10"/>
        <color theme="1"/>
        <rFont val="Palatino Linotype"/>
        <family val="1"/>
      </rPr>
      <t>N</t>
    </r>
    <r>
      <rPr>
        <sz val="10"/>
        <color theme="1"/>
        <rFont val="Palatino Linotype"/>
        <family val="1"/>
      </rPr>
      <t>X0,33Tb</t>
    </r>
    <r>
      <rPr>
        <vertAlign val="subscript"/>
        <sz val="10"/>
        <color theme="1"/>
        <rFont val="Palatino Linotype"/>
        <family val="1"/>
      </rPr>
      <t>N</t>
    </r>
    <r>
      <rPr>
        <sz val="10"/>
        <color theme="1"/>
        <rFont val="Palatino Linotype"/>
        <family val="1"/>
      </rPr>
      <t>)</t>
    </r>
  </si>
  <si>
    <r>
      <t>ΣETR</t>
    </r>
    <r>
      <rPr>
        <b/>
        <vertAlign val="subscript"/>
        <sz val="10"/>
        <color theme="1"/>
        <rFont val="Palatino Linotype"/>
        <family val="1"/>
      </rPr>
      <t>L</t>
    </r>
  </si>
  <si>
    <r>
      <t>ΣETR</t>
    </r>
    <r>
      <rPr>
        <b/>
        <vertAlign val="subscript"/>
        <sz val="10"/>
        <color theme="1"/>
        <rFont val="Palatino Linotype"/>
        <family val="1"/>
      </rPr>
      <t>M</t>
    </r>
  </si>
  <si>
    <r>
      <t>ΣETR</t>
    </r>
    <r>
      <rPr>
        <b/>
        <vertAlign val="subscript"/>
        <sz val="10"/>
        <color theme="1"/>
        <rFont val="Palatino Linotype"/>
        <family val="1"/>
      </rPr>
      <t>P</t>
    </r>
  </si>
  <si>
    <r>
      <t>(Nd/Dy)</t>
    </r>
    <r>
      <rPr>
        <b/>
        <vertAlign val="subscript"/>
        <sz val="10"/>
        <color theme="1"/>
        <rFont val="Palatino Linotype"/>
        <family val="1"/>
      </rPr>
      <t>SN</t>
    </r>
  </si>
  <si>
    <r>
      <t>Y</t>
    </r>
    <r>
      <rPr>
        <vertAlign val="superscript"/>
        <sz val="10"/>
        <color theme="1"/>
        <rFont val="Palatino Linotype"/>
        <family val="1"/>
      </rPr>
      <t>89</t>
    </r>
  </si>
  <si>
    <r>
      <t>La</t>
    </r>
    <r>
      <rPr>
        <vertAlign val="superscript"/>
        <sz val="10"/>
        <color theme="1"/>
        <rFont val="Palatino Linotype"/>
        <family val="1"/>
      </rPr>
      <t>139</t>
    </r>
  </si>
  <si>
    <r>
      <t>Ce</t>
    </r>
    <r>
      <rPr>
        <vertAlign val="superscript"/>
        <sz val="10"/>
        <color theme="1"/>
        <rFont val="Palatino Linotype"/>
        <family val="1"/>
      </rPr>
      <t>140</t>
    </r>
  </si>
  <si>
    <r>
      <t>Pr</t>
    </r>
    <r>
      <rPr>
        <vertAlign val="superscript"/>
        <sz val="10"/>
        <color theme="1"/>
        <rFont val="Palatino Linotype"/>
        <family val="1"/>
      </rPr>
      <t>141</t>
    </r>
  </si>
  <si>
    <r>
      <t>Nd</t>
    </r>
    <r>
      <rPr>
        <vertAlign val="superscript"/>
        <sz val="10"/>
        <color theme="1"/>
        <rFont val="Palatino Linotype"/>
        <family val="1"/>
      </rPr>
      <t>146</t>
    </r>
  </si>
  <si>
    <r>
      <t>Sm</t>
    </r>
    <r>
      <rPr>
        <vertAlign val="superscript"/>
        <sz val="10"/>
        <color theme="1"/>
        <rFont val="Palatino Linotype"/>
        <family val="1"/>
      </rPr>
      <t>147</t>
    </r>
  </si>
  <si>
    <r>
      <t>Eu</t>
    </r>
    <r>
      <rPr>
        <vertAlign val="superscript"/>
        <sz val="10"/>
        <color theme="1"/>
        <rFont val="Palatino Linotype"/>
        <family val="1"/>
      </rPr>
      <t>153</t>
    </r>
  </si>
  <si>
    <r>
      <t>Gd</t>
    </r>
    <r>
      <rPr>
        <vertAlign val="superscript"/>
        <sz val="10"/>
        <color theme="1"/>
        <rFont val="Palatino Linotype"/>
        <family val="1"/>
      </rPr>
      <t>157</t>
    </r>
  </si>
  <si>
    <r>
      <t>Tb</t>
    </r>
    <r>
      <rPr>
        <vertAlign val="superscript"/>
        <sz val="10"/>
        <color theme="1"/>
        <rFont val="Palatino Linotype"/>
        <family val="1"/>
      </rPr>
      <t>159</t>
    </r>
  </si>
  <si>
    <r>
      <t>Dy</t>
    </r>
    <r>
      <rPr>
        <vertAlign val="superscript"/>
        <sz val="10"/>
        <color theme="1"/>
        <rFont val="Palatino Linotype"/>
        <family val="1"/>
      </rPr>
      <t>163</t>
    </r>
  </si>
  <si>
    <r>
      <t>Ho</t>
    </r>
    <r>
      <rPr>
        <vertAlign val="superscript"/>
        <sz val="10"/>
        <color theme="1"/>
        <rFont val="Palatino Linotype"/>
        <family val="1"/>
      </rPr>
      <t>165</t>
    </r>
  </si>
  <si>
    <r>
      <t>Er</t>
    </r>
    <r>
      <rPr>
        <vertAlign val="superscript"/>
        <sz val="10"/>
        <color theme="1"/>
        <rFont val="Palatino Linotype"/>
        <family val="1"/>
      </rPr>
      <t>166</t>
    </r>
  </si>
  <si>
    <r>
      <t>Tm</t>
    </r>
    <r>
      <rPr>
        <vertAlign val="superscript"/>
        <sz val="10"/>
        <color theme="1"/>
        <rFont val="Palatino Linotype"/>
        <family val="1"/>
      </rPr>
      <t>169</t>
    </r>
  </si>
  <si>
    <r>
      <t>Yb</t>
    </r>
    <r>
      <rPr>
        <vertAlign val="superscript"/>
        <sz val="10"/>
        <color theme="1"/>
        <rFont val="Palatino Linotype"/>
        <family val="1"/>
      </rPr>
      <t>172</t>
    </r>
  </si>
  <si>
    <r>
      <t>Lu</t>
    </r>
    <r>
      <rPr>
        <vertAlign val="superscript"/>
        <sz val="10"/>
        <color theme="1"/>
        <rFont val="Palatino Linotype"/>
        <family val="1"/>
      </rPr>
      <t>175</t>
    </r>
  </si>
  <si>
    <t>MATRIX</t>
  </si>
  <si>
    <t>EXOSKELETON</t>
  </si>
  <si>
    <t xml:space="preserve">value </t>
  </si>
  <si>
    <r>
      <t>Mg</t>
    </r>
    <r>
      <rPr>
        <vertAlign val="superscript"/>
        <sz val="11"/>
        <color theme="1"/>
        <rFont val="Palatino Linotype"/>
        <family val="1"/>
      </rPr>
      <t>24</t>
    </r>
  </si>
  <si>
    <r>
      <t>Si</t>
    </r>
    <r>
      <rPr>
        <vertAlign val="superscript"/>
        <sz val="11"/>
        <color theme="1"/>
        <rFont val="Palatino Linotype"/>
        <family val="1"/>
      </rPr>
      <t>29</t>
    </r>
  </si>
  <si>
    <r>
      <t>Ca</t>
    </r>
    <r>
      <rPr>
        <vertAlign val="superscript"/>
        <sz val="11"/>
        <color theme="1"/>
        <rFont val="Palatino Linotype"/>
        <family val="1"/>
      </rPr>
      <t>43</t>
    </r>
  </si>
  <si>
    <r>
      <t>Ti</t>
    </r>
    <r>
      <rPr>
        <vertAlign val="superscript"/>
        <sz val="11"/>
        <color theme="1"/>
        <rFont val="Palatino Linotype"/>
        <family val="1"/>
      </rPr>
      <t>47</t>
    </r>
  </si>
  <si>
    <r>
      <t>Mn</t>
    </r>
    <r>
      <rPr>
        <vertAlign val="superscript"/>
        <sz val="11"/>
        <color theme="1"/>
        <rFont val="Palatino Linotype"/>
        <family val="1"/>
      </rPr>
      <t>55</t>
    </r>
  </si>
  <si>
    <r>
      <t>Co</t>
    </r>
    <r>
      <rPr>
        <vertAlign val="superscript"/>
        <sz val="11"/>
        <color theme="1"/>
        <rFont val="Palatino Linotype"/>
        <family val="1"/>
      </rPr>
      <t>59</t>
    </r>
  </si>
  <si>
    <r>
      <t>Ni</t>
    </r>
    <r>
      <rPr>
        <vertAlign val="superscript"/>
        <sz val="11"/>
        <color theme="1"/>
        <rFont val="Palatino Linotype"/>
        <family val="1"/>
      </rPr>
      <t>60</t>
    </r>
  </si>
  <si>
    <r>
      <t>Cu</t>
    </r>
    <r>
      <rPr>
        <vertAlign val="superscript"/>
        <sz val="11"/>
        <color theme="1"/>
        <rFont val="Palatino Linotype"/>
        <family val="1"/>
      </rPr>
      <t>63</t>
    </r>
  </si>
  <si>
    <r>
      <t>Zn</t>
    </r>
    <r>
      <rPr>
        <vertAlign val="superscript"/>
        <sz val="11"/>
        <color theme="1"/>
        <rFont val="Palatino Linotype"/>
        <family val="1"/>
      </rPr>
      <t>66</t>
    </r>
  </si>
  <si>
    <r>
      <t>Mo</t>
    </r>
    <r>
      <rPr>
        <vertAlign val="superscript"/>
        <sz val="11"/>
        <color theme="1"/>
        <rFont val="Palatino Linotype"/>
        <family val="1"/>
      </rPr>
      <t>95</t>
    </r>
  </si>
  <si>
    <r>
      <t>Ba</t>
    </r>
    <r>
      <rPr>
        <vertAlign val="superscript"/>
        <sz val="11"/>
        <color theme="1"/>
        <rFont val="Palatino Linotype"/>
        <family val="1"/>
      </rPr>
      <t>137</t>
    </r>
  </si>
  <si>
    <r>
      <t>Pb</t>
    </r>
    <r>
      <rPr>
        <vertAlign val="superscript"/>
        <sz val="11"/>
        <color theme="1"/>
        <rFont val="Palatino Linotype"/>
        <family val="1"/>
      </rPr>
      <t>208</t>
    </r>
  </si>
  <si>
    <r>
      <t>Th</t>
    </r>
    <r>
      <rPr>
        <vertAlign val="superscript"/>
        <sz val="11"/>
        <color theme="1"/>
        <rFont val="Palatino Linotype"/>
        <family val="1"/>
      </rPr>
      <t>232</t>
    </r>
  </si>
  <si>
    <r>
      <t>U</t>
    </r>
    <r>
      <rPr>
        <vertAlign val="superscript"/>
        <sz val="11"/>
        <color theme="1"/>
        <rFont val="Palatino Linotype"/>
        <family val="1"/>
      </rPr>
      <t>238</t>
    </r>
  </si>
  <si>
    <t>MgO</t>
  </si>
  <si>
    <t>Al2O3</t>
  </si>
  <si>
    <t>SiO2</t>
  </si>
  <si>
    <t>K2O</t>
  </si>
  <si>
    <t>CaO</t>
  </si>
  <si>
    <t>P2O5</t>
  </si>
  <si>
    <t>TiO2</t>
  </si>
  <si>
    <t>MnO</t>
  </si>
  <si>
    <t>FeO</t>
  </si>
  <si>
    <t>V2O3</t>
  </si>
  <si>
    <t>SrO</t>
  </si>
  <si>
    <t>BaO</t>
  </si>
  <si>
    <t>PbO</t>
  </si>
  <si>
    <t>Total</t>
  </si>
  <si>
    <r>
      <t>Al</t>
    </r>
    <r>
      <rPr>
        <b/>
        <vertAlign val="subscript"/>
        <sz val="10"/>
        <rFont val="Palatino Linotype"/>
        <family val="1"/>
      </rPr>
      <t>2</t>
    </r>
    <r>
      <rPr>
        <b/>
        <sz val="10"/>
        <rFont val="Palatino Linotype"/>
        <family val="1"/>
      </rPr>
      <t>O</t>
    </r>
    <r>
      <rPr>
        <b/>
        <vertAlign val="subscript"/>
        <sz val="10"/>
        <rFont val="Palatino Linotype"/>
        <family val="1"/>
      </rPr>
      <t>3</t>
    </r>
  </si>
  <si>
    <r>
      <t>SiO</t>
    </r>
    <r>
      <rPr>
        <b/>
        <vertAlign val="subscript"/>
        <sz val="10"/>
        <rFont val="Palatino Linotype"/>
        <family val="1"/>
      </rPr>
      <t>2</t>
    </r>
  </si>
  <si>
    <r>
      <t>K</t>
    </r>
    <r>
      <rPr>
        <b/>
        <vertAlign val="subscript"/>
        <sz val="10"/>
        <rFont val="Palatino Linotype"/>
        <family val="1"/>
      </rPr>
      <t>2</t>
    </r>
    <r>
      <rPr>
        <b/>
        <sz val="10"/>
        <rFont val="Palatino Linotype"/>
        <family val="1"/>
      </rPr>
      <t>O</t>
    </r>
  </si>
  <si>
    <r>
      <t>P</t>
    </r>
    <r>
      <rPr>
        <b/>
        <vertAlign val="subscript"/>
        <sz val="10"/>
        <rFont val="Palatino Linotype"/>
        <family val="1"/>
      </rPr>
      <t>2</t>
    </r>
    <r>
      <rPr>
        <b/>
        <sz val="10"/>
        <rFont val="Palatino Linotype"/>
        <family val="1"/>
      </rPr>
      <t>O</t>
    </r>
    <r>
      <rPr>
        <b/>
        <vertAlign val="subscript"/>
        <sz val="10"/>
        <rFont val="Palatino Linotype"/>
        <family val="1"/>
      </rPr>
      <t>5</t>
    </r>
  </si>
  <si>
    <r>
      <t>TiO</t>
    </r>
    <r>
      <rPr>
        <b/>
        <vertAlign val="subscript"/>
        <sz val="10"/>
        <rFont val="Palatino Linotype"/>
        <family val="1"/>
      </rPr>
      <t>2</t>
    </r>
  </si>
  <si>
    <r>
      <t>V</t>
    </r>
    <r>
      <rPr>
        <b/>
        <vertAlign val="subscript"/>
        <sz val="10"/>
        <rFont val="Palatino Linotype"/>
        <family val="1"/>
      </rPr>
      <t>2</t>
    </r>
    <r>
      <rPr>
        <b/>
        <sz val="10"/>
        <rFont val="Palatino Linotype"/>
        <family val="1"/>
      </rPr>
      <t>O</t>
    </r>
    <r>
      <rPr>
        <b/>
        <vertAlign val="subscript"/>
        <sz val="10"/>
        <rFont val="Palatino Linotype"/>
        <family val="1"/>
      </rPr>
      <t>3</t>
    </r>
  </si>
  <si>
    <r>
      <t>Nb</t>
    </r>
    <r>
      <rPr>
        <b/>
        <vertAlign val="subscript"/>
        <sz val="10"/>
        <color theme="1"/>
        <rFont val="Palatino Linotype"/>
        <family val="1"/>
      </rPr>
      <t>2</t>
    </r>
    <r>
      <rPr>
        <b/>
        <sz val="10"/>
        <color theme="1"/>
        <rFont val="Palatino Linotype"/>
        <family val="1"/>
      </rPr>
      <t>O</t>
    </r>
    <r>
      <rPr>
        <b/>
        <vertAlign val="subscript"/>
        <sz val="10"/>
        <color theme="1"/>
        <rFont val="Palatino Linotype"/>
        <family val="1"/>
      </rPr>
      <t>5</t>
    </r>
  </si>
  <si>
    <r>
      <t>Ta</t>
    </r>
    <r>
      <rPr>
        <b/>
        <vertAlign val="subscript"/>
        <sz val="10"/>
        <color theme="1"/>
        <rFont val="Palatino Linotype"/>
        <family val="1"/>
      </rPr>
      <t>2</t>
    </r>
    <r>
      <rPr>
        <b/>
        <sz val="10"/>
        <color theme="1"/>
        <rFont val="Palatino Linotype"/>
        <family val="1"/>
      </rPr>
      <t>O</t>
    </r>
    <r>
      <rPr>
        <b/>
        <vertAlign val="subscript"/>
        <sz val="10"/>
        <color theme="1"/>
        <rFont val="Palatino Linotype"/>
        <family val="1"/>
      </rPr>
      <t>5</t>
    </r>
  </si>
  <si>
    <r>
      <t>ThO</t>
    </r>
    <r>
      <rPr>
        <b/>
        <vertAlign val="subscript"/>
        <sz val="10"/>
        <color theme="1"/>
        <rFont val="Palatino Linotype"/>
        <family val="1"/>
      </rPr>
      <t>2</t>
    </r>
  </si>
  <si>
    <r>
      <t>UO</t>
    </r>
    <r>
      <rPr>
        <b/>
        <vertAlign val="subscript"/>
        <sz val="10"/>
        <color theme="1"/>
        <rFont val="Palatino Linotype"/>
        <family val="1"/>
      </rPr>
      <t>2</t>
    </r>
  </si>
  <si>
    <t>MEDIAN</t>
  </si>
  <si>
    <t>V. MAX</t>
  </si>
  <si>
    <t>V. MIN</t>
  </si>
  <si>
    <t>MEDIANA</t>
  </si>
  <si>
    <t>V. MÁX</t>
  </si>
  <si>
    <t>V. MÍN</t>
  </si>
  <si>
    <t>2s</t>
  </si>
  <si>
    <t>Primary Reference Material</t>
  </si>
  <si>
    <t>Secondary (Quality control) Reference Material</t>
  </si>
  <si>
    <t>OTH (Primary reference material)</t>
  </si>
  <si>
    <t>Walnut (WC; Quality Control reference material)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</si>
</sst>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;@"/>
    <numFmt numFmtId="165" formatCode="0.000"/>
    <numFmt numFmtId="166" formatCode="0.0"/>
  </numFmts>
  <fonts count="28" x14ac:knownFonts="1"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9"/>
      <name val="Palatino Linotype"/>
      <family val="1"/>
    </font>
    <font>
      <b/>
      <sz val="10"/>
      <name val="Palatino Linotype"/>
      <family val="1"/>
    </font>
    <font>
      <sz val="9"/>
      <color theme="1"/>
      <name val="Palatino Linotype"/>
      <family val="1"/>
    </font>
    <font>
      <b/>
      <sz val="9"/>
      <name val="Palatino Linotype"/>
      <family val="1"/>
    </font>
    <font>
      <b/>
      <vertAlign val="superscript"/>
      <sz val="9"/>
      <name val="Palatino Linotype"/>
      <family val="1"/>
    </font>
    <font>
      <sz val="9"/>
      <color rgb="FF006100"/>
      <name val="Palatino Linotype"/>
      <family val="1"/>
    </font>
    <font>
      <sz val="9"/>
      <color theme="0"/>
      <name val="Palatino Linotype"/>
      <family val="1"/>
    </font>
    <font>
      <u/>
      <sz val="9"/>
      <name val="Palatino Linotype"/>
      <family val="1"/>
    </font>
    <font>
      <sz val="8"/>
      <name val="Aptos Narrow"/>
      <family val="2"/>
      <scheme val="minor"/>
    </font>
    <font>
      <sz val="12"/>
      <name val="Calibri"/>
      <family val="2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sz val="10"/>
      <name val="Palatino Linotype"/>
      <family val="1"/>
    </font>
    <font>
      <sz val="11"/>
      <color theme="1"/>
      <name val="Palatino Linotype"/>
      <family val="1"/>
    </font>
    <font>
      <b/>
      <sz val="12"/>
      <color theme="1"/>
      <name val="Palatino Linotype"/>
      <family val="1"/>
    </font>
    <font>
      <b/>
      <vertAlign val="superscript"/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b/>
      <sz val="11"/>
      <name val="Palatino Linotype"/>
      <family val="1"/>
    </font>
    <font>
      <sz val="11"/>
      <name val="Palatino Linotype"/>
      <family val="1"/>
    </font>
    <font>
      <i/>
      <vertAlign val="subscript"/>
      <sz val="10"/>
      <color theme="1"/>
      <name val="Palatino Linotype"/>
      <family val="1"/>
    </font>
    <font>
      <vertAlign val="subscript"/>
      <sz val="10"/>
      <color theme="1"/>
      <name val="Palatino Linotype"/>
      <family val="1"/>
    </font>
    <font>
      <vertAlign val="superscript"/>
      <sz val="10"/>
      <color theme="1"/>
      <name val="Palatino Linotype"/>
      <family val="1"/>
    </font>
    <font>
      <b/>
      <vertAlign val="subscript"/>
      <sz val="10"/>
      <color theme="1"/>
      <name val="Palatino Linotype"/>
      <family val="1"/>
    </font>
    <font>
      <vertAlign val="superscript"/>
      <sz val="11"/>
      <color theme="1"/>
      <name val="Palatino Linotype"/>
      <family val="1"/>
    </font>
    <font>
      <b/>
      <vertAlign val="subscript"/>
      <sz val="10"/>
      <name val="Palatino Linotype"/>
      <family val="1"/>
    </font>
  </fonts>
  <fills count="1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rgb="FF92D05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92D050"/>
      </patternFill>
    </fill>
    <fill>
      <patternFill patternType="solid">
        <fgColor rgb="FFB400B4"/>
        <bgColor indexed="64"/>
      </patternFill>
    </fill>
    <fill>
      <patternFill patternType="solid">
        <fgColor rgb="FF20C6B6"/>
        <bgColor indexed="64"/>
      </patternFill>
    </fill>
    <fill>
      <patternFill patternType="solid">
        <fgColor rgb="FF68E6D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CC00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BB7B7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D9757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2" fillId="0" borderId="0"/>
  </cellStyleXfs>
  <cellXfs count="126">
    <xf numFmtId="0" fontId="0" fillId="0" borderId="0" xfId="0"/>
    <xf numFmtId="0" fontId="3" fillId="4" borderId="1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2" fontId="6" fillId="4" borderId="8" xfId="0" applyNumberFormat="1" applyFont="1" applyFill="1" applyBorder="1" applyAlignment="1">
      <alignment horizontal="center" vertical="center"/>
    </xf>
    <xf numFmtId="2" fontId="6" fillId="4" borderId="9" xfId="0" applyNumberFormat="1" applyFont="1" applyFill="1" applyBorder="1" applyAlignment="1">
      <alignment horizontal="center" vertical="center"/>
    </xf>
    <xf numFmtId="2" fontId="6" fillId="4" borderId="11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3" fillId="4" borderId="12" xfId="0" applyFont="1" applyFill="1" applyBorder="1" applyAlignment="1">
      <alignment horizontal="center"/>
    </xf>
    <xf numFmtId="49" fontId="6" fillId="4" borderId="13" xfId="0" applyNumberFormat="1" applyFont="1" applyFill="1" applyBorder="1" applyAlignment="1">
      <alignment horizontal="center" vertical="center"/>
    </xf>
    <xf numFmtId="49" fontId="6" fillId="4" borderId="14" xfId="0" applyNumberFormat="1" applyFont="1" applyFill="1" applyBorder="1" applyAlignment="1">
      <alignment horizontal="center" vertical="center"/>
    </xf>
    <xf numFmtId="2" fontId="6" fillId="4" borderId="14" xfId="0" applyNumberFormat="1" applyFont="1" applyFill="1" applyBorder="1" applyAlignment="1">
      <alignment horizontal="center" vertical="center"/>
    </xf>
    <xf numFmtId="2" fontId="6" fillId="4" borderId="15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8" fillId="2" borderId="0" xfId="1" applyFont="1" applyBorder="1" applyAlignment="1">
      <alignment horizontal="center"/>
    </xf>
    <xf numFmtId="0" fontId="9" fillId="4" borderId="12" xfId="0" applyFont="1" applyFill="1" applyBorder="1" applyAlignment="1">
      <alignment horizontal="center" vertical="center"/>
    </xf>
    <xf numFmtId="0" fontId="10" fillId="3" borderId="0" xfId="2" applyFont="1" applyBorder="1" applyAlignment="1">
      <alignment horizontal="center"/>
    </xf>
    <xf numFmtId="0" fontId="3" fillId="4" borderId="12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/>
    </xf>
    <xf numFmtId="2" fontId="3" fillId="4" borderId="17" xfId="0" applyNumberFormat="1" applyFont="1" applyFill="1" applyBorder="1" applyAlignment="1">
      <alignment horizontal="center" vertical="center"/>
    </xf>
    <xf numFmtId="0" fontId="8" fillId="2" borderId="17" xfId="1" applyFont="1" applyBorder="1" applyAlignment="1">
      <alignment horizontal="center"/>
    </xf>
    <xf numFmtId="0" fontId="9" fillId="4" borderId="18" xfId="0" applyFont="1" applyFill="1" applyBorder="1" applyAlignment="1">
      <alignment horizontal="center" vertical="center"/>
    </xf>
    <xf numFmtId="0" fontId="13" fillId="6" borderId="0" xfId="0" applyFont="1" applyFill="1" applyAlignment="1">
      <alignment horizontal="center"/>
    </xf>
    <xf numFmtId="0" fontId="14" fillId="6" borderId="0" xfId="0" applyFont="1" applyFill="1" applyAlignment="1">
      <alignment horizontal="center"/>
    </xf>
    <xf numFmtId="0" fontId="14" fillId="8" borderId="0" xfId="0" applyFont="1" applyFill="1" applyAlignment="1">
      <alignment horizontal="center"/>
    </xf>
    <xf numFmtId="2" fontId="13" fillId="4" borderId="0" xfId="0" applyNumberFormat="1" applyFont="1" applyFill="1" applyAlignment="1">
      <alignment horizontal="center"/>
    </xf>
    <xf numFmtId="0" fontId="14" fillId="4" borderId="0" xfId="0" applyFont="1" applyFill="1" applyAlignment="1">
      <alignment horizontal="center"/>
    </xf>
    <xf numFmtId="0" fontId="14" fillId="9" borderId="0" xfId="0" applyFont="1" applyFill="1" applyAlignment="1">
      <alignment horizontal="center"/>
    </xf>
    <xf numFmtId="0" fontId="16" fillId="0" borderId="0" xfId="0" applyFont="1"/>
    <xf numFmtId="0" fontId="15" fillId="0" borderId="0" xfId="0" applyFont="1" applyAlignment="1">
      <alignment horizontal="center"/>
    </xf>
    <xf numFmtId="164" fontId="15" fillId="0" borderId="0" xfId="0" applyNumberFormat="1" applyFont="1" applyAlignment="1">
      <alignment horizontal="center"/>
    </xf>
    <xf numFmtId="0" fontId="4" fillId="0" borderId="8" xfId="0" applyFont="1" applyBorder="1" applyAlignment="1">
      <alignment horizontal="center"/>
    </xf>
    <xf numFmtId="164" fontId="4" fillId="0" borderId="8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14" fontId="15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0" borderId="0" xfId="0" applyFont="1"/>
    <xf numFmtId="0" fontId="19" fillId="0" borderId="0" xfId="0" applyFont="1"/>
    <xf numFmtId="0" fontId="4" fillId="0" borderId="0" xfId="0" applyFont="1"/>
    <xf numFmtId="0" fontId="4" fillId="0" borderId="0" xfId="3" applyFont="1"/>
    <xf numFmtId="0" fontId="15" fillId="0" borderId="0" xfId="3" applyFont="1"/>
    <xf numFmtId="0" fontId="13" fillId="0" borderId="0" xfId="0" applyFont="1" applyAlignment="1">
      <alignment horizontal="center"/>
    </xf>
    <xf numFmtId="0" fontId="14" fillId="0" borderId="20" xfId="0" applyFont="1" applyBorder="1"/>
    <xf numFmtId="0" fontId="14" fillId="0" borderId="21" xfId="0" applyFont="1" applyBorder="1"/>
    <xf numFmtId="0" fontId="14" fillId="0" borderId="0" xfId="0" applyFont="1"/>
    <xf numFmtId="0" fontId="13" fillId="0" borderId="20" xfId="0" applyFont="1" applyBorder="1"/>
    <xf numFmtId="0" fontId="13" fillId="0" borderId="21" xfId="0" applyFont="1" applyBorder="1"/>
    <xf numFmtId="0" fontId="13" fillId="0" borderId="22" xfId="0" applyFont="1" applyBorder="1"/>
    <xf numFmtId="0" fontId="15" fillId="0" borderId="0" xfId="0" applyFont="1"/>
    <xf numFmtId="165" fontId="13" fillId="0" borderId="0" xfId="0" applyNumberFormat="1" applyFont="1"/>
    <xf numFmtId="0" fontId="20" fillId="0" borderId="0" xfId="0" applyFont="1"/>
    <xf numFmtId="166" fontId="16" fillId="0" borderId="0" xfId="0" applyNumberFormat="1" applyFont="1"/>
    <xf numFmtId="166" fontId="20" fillId="0" borderId="0" xfId="0" applyNumberFormat="1" applyFont="1"/>
    <xf numFmtId="1" fontId="16" fillId="0" borderId="0" xfId="0" applyNumberFormat="1" applyFont="1"/>
    <xf numFmtId="2" fontId="16" fillId="0" borderId="0" xfId="0" applyNumberFormat="1" applyFont="1"/>
    <xf numFmtId="166" fontId="13" fillId="0" borderId="0" xfId="0" applyNumberFormat="1" applyFont="1"/>
    <xf numFmtId="166" fontId="4" fillId="0" borderId="0" xfId="0" applyNumberFormat="1" applyFont="1"/>
    <xf numFmtId="1" fontId="13" fillId="0" borderId="0" xfId="0" applyNumberFormat="1" applyFont="1"/>
    <xf numFmtId="2" fontId="13" fillId="0" borderId="0" xfId="0" applyNumberFormat="1" applyFont="1"/>
    <xf numFmtId="2" fontId="13" fillId="0" borderId="0" xfId="0" applyNumberFormat="1" applyFont="1" applyAlignment="1">
      <alignment horizontal="left" indent="1"/>
    </xf>
    <xf numFmtId="0" fontId="13" fillId="11" borderId="0" xfId="0" applyFont="1" applyFill="1"/>
    <xf numFmtId="0" fontId="4" fillId="11" borderId="0" xfId="0" applyFont="1" applyFill="1" applyAlignment="1">
      <alignment horizontal="center"/>
    </xf>
    <xf numFmtId="0" fontId="14" fillId="11" borderId="0" xfId="0" applyFont="1" applyFill="1" applyAlignment="1">
      <alignment horizontal="center"/>
    </xf>
    <xf numFmtId="0" fontId="13" fillId="4" borderId="0" xfId="0" applyFont="1" applyFill="1"/>
    <xf numFmtId="2" fontId="13" fillId="4" borderId="0" xfId="0" applyNumberFormat="1" applyFont="1" applyFill="1"/>
    <xf numFmtId="0" fontId="13" fillId="12" borderId="0" xfId="0" applyFont="1" applyFill="1"/>
    <xf numFmtId="0" fontId="4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3" fillId="12" borderId="23" xfId="0" applyFont="1" applyFill="1" applyBorder="1"/>
    <xf numFmtId="0" fontId="4" fillId="12" borderId="24" xfId="0" applyFont="1" applyFill="1" applyBorder="1" applyAlignment="1">
      <alignment horizontal="center"/>
    </xf>
    <xf numFmtId="0" fontId="14" fillId="12" borderId="24" xfId="0" applyFont="1" applyFill="1" applyBorder="1" applyAlignment="1">
      <alignment horizontal="center"/>
    </xf>
    <xf numFmtId="0" fontId="14" fillId="12" borderId="25" xfId="0" applyFont="1" applyFill="1" applyBorder="1" applyAlignment="1">
      <alignment horizontal="center"/>
    </xf>
    <xf numFmtId="0" fontId="4" fillId="12" borderId="26" xfId="0" applyFont="1" applyFill="1" applyBorder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165" fontId="13" fillId="0" borderId="5" xfId="0" applyNumberFormat="1" applyFont="1" applyBorder="1" applyAlignment="1">
      <alignment horizontal="center"/>
    </xf>
    <xf numFmtId="165" fontId="13" fillId="0" borderId="6" xfId="0" applyNumberFormat="1" applyFont="1" applyBorder="1" applyAlignment="1">
      <alignment horizontal="center"/>
    </xf>
    <xf numFmtId="165" fontId="13" fillId="0" borderId="7" xfId="0" applyNumberFormat="1" applyFont="1" applyBorder="1" applyAlignment="1">
      <alignment horizontal="center"/>
    </xf>
    <xf numFmtId="165" fontId="13" fillId="0" borderId="0" xfId="0" applyNumberFormat="1" applyFont="1" applyAlignment="1">
      <alignment horizontal="center"/>
    </xf>
    <xf numFmtId="165" fontId="13" fillId="0" borderId="12" xfId="0" applyNumberFormat="1" applyFont="1" applyBorder="1" applyAlignment="1">
      <alignment horizontal="center"/>
    </xf>
    <xf numFmtId="0" fontId="14" fillId="12" borderId="26" xfId="0" applyFont="1" applyFill="1" applyBorder="1" applyAlignment="1">
      <alignment horizontal="center"/>
    </xf>
    <xf numFmtId="0" fontId="14" fillId="12" borderId="27" xfId="0" applyFont="1" applyFill="1" applyBorder="1" applyAlignment="1">
      <alignment horizontal="center"/>
    </xf>
    <xf numFmtId="165" fontId="13" fillId="0" borderId="16" xfId="0" applyNumberFormat="1" applyFont="1" applyBorder="1" applyAlignment="1">
      <alignment horizontal="center"/>
    </xf>
    <xf numFmtId="165" fontId="13" fillId="0" borderId="17" xfId="0" applyNumberFormat="1" applyFont="1" applyBorder="1" applyAlignment="1">
      <alignment horizontal="center"/>
    </xf>
    <xf numFmtId="165" fontId="13" fillId="0" borderId="18" xfId="0" applyNumberFormat="1" applyFont="1" applyBorder="1" applyAlignment="1">
      <alignment horizontal="center"/>
    </xf>
    <xf numFmtId="0" fontId="4" fillId="12" borderId="28" xfId="0" applyFont="1" applyFill="1" applyBorder="1" applyAlignment="1">
      <alignment horizontal="center"/>
    </xf>
    <xf numFmtId="0" fontId="14" fillId="12" borderId="28" xfId="0" applyFont="1" applyFill="1" applyBorder="1" applyAlignment="1">
      <alignment horizontal="center"/>
    </xf>
    <xf numFmtId="0" fontId="14" fillId="12" borderId="29" xfId="0" applyFont="1" applyFill="1" applyBorder="1" applyAlignment="1">
      <alignment horizontal="center"/>
    </xf>
    <xf numFmtId="0" fontId="4" fillId="12" borderId="30" xfId="0" applyFont="1" applyFill="1" applyBorder="1" applyAlignment="1">
      <alignment horizontal="center"/>
    </xf>
    <xf numFmtId="0" fontId="13" fillId="13" borderId="0" xfId="0" applyFont="1" applyFill="1"/>
    <xf numFmtId="0" fontId="13" fillId="0" borderId="31" xfId="0" applyFont="1" applyBorder="1"/>
    <xf numFmtId="0" fontId="14" fillId="12" borderId="30" xfId="0" applyFont="1" applyFill="1" applyBorder="1" applyAlignment="1">
      <alignment horizontal="center"/>
    </xf>
    <xf numFmtId="0" fontId="14" fillId="12" borderId="32" xfId="0" applyFont="1" applyFill="1" applyBorder="1" applyAlignment="1">
      <alignment horizontal="center"/>
    </xf>
    <xf numFmtId="0" fontId="13" fillId="0" borderId="33" xfId="0" applyFont="1" applyBorder="1"/>
    <xf numFmtId="0" fontId="13" fillId="13" borderId="34" xfId="0" applyFont="1" applyFill="1" applyBorder="1"/>
    <xf numFmtId="1" fontId="13" fillId="4" borderId="0" xfId="0" applyNumberFormat="1" applyFont="1" applyFill="1"/>
    <xf numFmtId="0" fontId="13" fillId="6" borderId="0" xfId="0" applyFont="1" applyFill="1"/>
    <xf numFmtId="1" fontId="13" fillId="15" borderId="0" xfId="0" applyNumberFormat="1" applyFont="1" applyFill="1" applyAlignment="1">
      <alignment horizontal="center"/>
    </xf>
    <xf numFmtId="2" fontId="13" fillId="0" borderId="0" xfId="0" applyNumberFormat="1" applyFont="1" applyAlignment="1">
      <alignment horizontal="center"/>
    </xf>
    <xf numFmtId="2" fontId="13" fillId="16" borderId="0" xfId="0" applyNumberFormat="1" applyFont="1" applyFill="1" applyAlignment="1">
      <alignment horizontal="center"/>
    </xf>
    <xf numFmtId="2" fontId="13" fillId="0" borderId="31" xfId="0" applyNumberFormat="1" applyFont="1" applyBorder="1" applyAlignment="1">
      <alignment horizontal="center"/>
    </xf>
    <xf numFmtId="2" fontId="13" fillId="17" borderId="0" xfId="0" applyNumberFormat="1" applyFont="1" applyFill="1" applyAlignment="1">
      <alignment horizontal="center"/>
    </xf>
    <xf numFmtId="2" fontId="13" fillId="18" borderId="0" xfId="0" applyNumberFormat="1" applyFont="1" applyFill="1" applyAlignment="1">
      <alignment horizontal="center"/>
    </xf>
    <xf numFmtId="2" fontId="13" fillId="0" borderId="33" xfId="0" applyNumberFormat="1" applyFont="1" applyBorder="1" applyAlignment="1">
      <alignment horizontal="center"/>
    </xf>
    <xf numFmtId="1" fontId="13" fillId="15" borderId="34" xfId="0" applyNumberFormat="1" applyFont="1" applyFill="1" applyBorder="1" applyAlignment="1">
      <alignment horizontal="center"/>
    </xf>
    <xf numFmtId="2" fontId="13" fillId="0" borderId="31" xfId="0" applyNumberFormat="1" applyFont="1" applyBorder="1"/>
    <xf numFmtId="2" fontId="13" fillId="0" borderId="33" xfId="0" applyNumberFormat="1" applyFont="1" applyBorder="1"/>
    <xf numFmtId="0" fontId="4" fillId="0" borderId="0" xfId="0" applyFont="1" applyAlignment="1">
      <alignment horizontal="center"/>
    </xf>
    <xf numFmtId="0" fontId="4" fillId="14" borderId="0" xfId="0" applyFont="1" applyFill="1" applyAlignment="1">
      <alignment horizontal="center"/>
    </xf>
    <xf numFmtId="0" fontId="4" fillId="10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2" fontId="6" fillId="4" borderId="8" xfId="0" applyNumberFormat="1" applyFont="1" applyFill="1" applyBorder="1" applyAlignment="1">
      <alignment horizontal="center" vertical="center"/>
    </xf>
    <xf numFmtId="2" fontId="6" fillId="4" borderId="9" xfId="0" applyNumberFormat="1" applyFont="1" applyFill="1" applyBorder="1" applyAlignment="1">
      <alignment horizontal="center" vertical="center"/>
    </xf>
    <xf numFmtId="2" fontId="6" fillId="4" borderId="10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5" borderId="19" xfId="0" applyFont="1" applyFill="1" applyBorder="1" applyAlignment="1">
      <alignment horizontal="center"/>
    </xf>
    <xf numFmtId="0" fontId="13" fillId="5" borderId="0" xfId="0" applyFont="1" applyFill="1" applyAlignment="1">
      <alignment horizontal="center"/>
    </xf>
    <xf numFmtId="0" fontId="14" fillId="7" borderId="0" xfId="0" applyFont="1" applyFill="1" applyAlignment="1">
      <alignment horizontal="center" vertical="center"/>
    </xf>
    <xf numFmtId="0" fontId="15" fillId="6" borderId="0" xfId="0" applyFont="1" applyFill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</cellXfs>
  <cellStyles count="4">
    <cellStyle name="Bom" xfId="1" builtinId="26"/>
    <cellStyle name="Normal" xfId="0" builtinId="0"/>
    <cellStyle name="Normal 2" xfId="3" xr:uid="{6DE7F868-8667-4FB0-BC66-E192E068B023}"/>
    <cellStyle name="Ruim" xfId="2" builtinId="27"/>
  </cellStyles>
  <dxfs count="8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5"/>
      </font>
      <fill>
        <patternFill>
          <bgColor theme="7" tint="0.59996337778862885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5"/>
      </font>
      <fill>
        <patternFill>
          <bgColor theme="7" tint="0.59996337778862885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DF212-A1DF-49D5-ABE2-060F939BB3F0}">
  <dimension ref="A1:AL62"/>
  <sheetViews>
    <sheetView tabSelected="1" topLeftCell="A21" workbookViewId="0">
      <selection activeCell="S32" sqref="S32"/>
    </sheetView>
  </sheetViews>
  <sheetFormatPr defaultColWidth="8.6328125" defaultRowHeight="14.5" x14ac:dyDescent="0.4"/>
  <cols>
    <col min="1" max="1" width="5.1796875" style="38" customWidth="1"/>
    <col min="2" max="18" width="4.6328125" style="38" customWidth="1"/>
    <col min="19" max="20" width="8.6328125" style="38"/>
    <col min="21" max="25" width="5.81640625" style="38" bestFit="1" customWidth="1"/>
    <col min="26" max="26" width="5.36328125" style="38" bestFit="1" customWidth="1"/>
    <col min="27" max="28" width="4.81640625" style="38" bestFit="1" customWidth="1"/>
    <col min="29" max="29" width="5.81640625" style="38" bestFit="1" customWidth="1"/>
    <col min="30" max="30" width="5.453125" style="38" bestFit="1" customWidth="1"/>
    <col min="31" max="32" width="4.81640625" style="38" bestFit="1" customWidth="1"/>
    <col min="33" max="33" width="5.81640625" style="38" bestFit="1" customWidth="1"/>
    <col min="34" max="34" width="5.6328125" style="38" bestFit="1" customWidth="1"/>
    <col min="35" max="35" width="4.81640625" style="38" bestFit="1" customWidth="1"/>
    <col min="36" max="36" width="5.1796875" style="38" bestFit="1" customWidth="1"/>
    <col min="37" max="38" width="4.81640625" style="38" bestFit="1" customWidth="1"/>
    <col min="39" max="16384" width="8.6328125" style="38"/>
  </cols>
  <sheetData>
    <row r="1" spans="1:38" ht="14.5" customHeight="1" x14ac:dyDescent="0.4">
      <c r="A1" s="108" t="s">
        <v>231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T1" s="109" t="s">
        <v>231</v>
      </c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</row>
    <row r="2" spans="1:38" ht="15.5" x14ac:dyDescent="0.45">
      <c r="A2" s="68" t="s">
        <v>248</v>
      </c>
      <c r="B2" s="68" t="s">
        <v>249</v>
      </c>
      <c r="C2" s="68" t="s">
        <v>250</v>
      </c>
      <c r="D2" s="68" t="s">
        <v>251</v>
      </c>
      <c r="E2" s="68" t="s">
        <v>252</v>
      </c>
      <c r="F2" s="68" t="s">
        <v>253</v>
      </c>
      <c r="G2" s="68" t="s">
        <v>254</v>
      </c>
      <c r="H2" s="68" t="s">
        <v>255</v>
      </c>
      <c r="I2" s="68" t="s">
        <v>256</v>
      </c>
      <c r="J2" s="68" t="s">
        <v>257</v>
      </c>
      <c r="K2" s="37" t="s">
        <v>258</v>
      </c>
      <c r="L2" s="37" t="s">
        <v>259</v>
      </c>
      <c r="M2" s="37" t="s">
        <v>268</v>
      </c>
      <c r="N2" s="37" t="s">
        <v>269</v>
      </c>
      <c r="O2" s="37" t="s">
        <v>260</v>
      </c>
      <c r="P2" s="37" t="s">
        <v>270</v>
      </c>
      <c r="Q2" s="37" t="s">
        <v>271</v>
      </c>
      <c r="R2" s="37" t="s">
        <v>261</v>
      </c>
      <c r="T2" s="62"/>
      <c r="U2" s="63" t="s">
        <v>248</v>
      </c>
      <c r="V2" s="63" t="s">
        <v>262</v>
      </c>
      <c r="W2" s="63" t="s">
        <v>263</v>
      </c>
      <c r="X2" s="63" t="s">
        <v>264</v>
      </c>
      <c r="Y2" s="63" t="s">
        <v>252</v>
      </c>
      <c r="Z2" s="63" t="s">
        <v>265</v>
      </c>
      <c r="AA2" s="63" t="s">
        <v>266</v>
      </c>
      <c r="AB2" s="63" t="s">
        <v>255</v>
      </c>
      <c r="AC2" s="63" t="s">
        <v>256</v>
      </c>
      <c r="AD2" s="63" t="s">
        <v>267</v>
      </c>
      <c r="AE2" s="64" t="s">
        <v>258</v>
      </c>
      <c r="AF2" s="64" t="s">
        <v>259</v>
      </c>
      <c r="AG2" s="64" t="s">
        <v>268</v>
      </c>
      <c r="AH2" s="64" t="s">
        <v>269</v>
      </c>
      <c r="AI2" s="64" t="s">
        <v>260</v>
      </c>
      <c r="AJ2" s="64" t="s">
        <v>270</v>
      </c>
      <c r="AK2" s="64" t="s">
        <v>271</v>
      </c>
      <c r="AL2" s="63" t="s">
        <v>261</v>
      </c>
    </row>
    <row r="3" spans="1:38" x14ac:dyDescent="0.4">
      <c r="A3" s="31">
        <v>0.60899999999999999</v>
      </c>
      <c r="B3" s="31">
        <v>1.282</v>
      </c>
      <c r="C3" s="31">
        <v>2.7839999999999998</v>
      </c>
      <c r="D3" s="31">
        <v>0.16200000000000001</v>
      </c>
      <c r="E3" s="31">
        <v>46.116999999999997</v>
      </c>
      <c r="F3" s="31">
        <v>0</v>
      </c>
      <c r="G3" s="31">
        <v>0</v>
      </c>
      <c r="H3" s="31">
        <v>0.11</v>
      </c>
      <c r="I3" s="31">
        <v>0.53</v>
      </c>
      <c r="J3" s="31">
        <v>0</v>
      </c>
      <c r="K3" s="38">
        <v>0.21299999999999999</v>
      </c>
      <c r="L3" s="38">
        <v>0.255</v>
      </c>
      <c r="M3" s="38">
        <v>0</v>
      </c>
      <c r="N3" s="38">
        <v>0</v>
      </c>
      <c r="O3" s="38">
        <v>0</v>
      </c>
      <c r="P3" s="38">
        <v>0</v>
      </c>
      <c r="Q3" s="38">
        <v>0</v>
      </c>
      <c r="R3" s="38">
        <f>SUM(A3:Q3)</f>
        <v>52.061999999999998</v>
      </c>
      <c r="T3" s="65"/>
      <c r="U3" s="66">
        <f>(A3/$R3)*100</f>
        <v>1.1697591333410164</v>
      </c>
      <c r="V3" s="66">
        <f>(B3/$R3)*100</f>
        <v>2.462448618954324</v>
      </c>
      <c r="W3" s="66">
        <f t="shared" ref="W3:AK18" si="0">(C3/$R3)*100</f>
        <v>5.3474703238446466</v>
      </c>
      <c r="X3" s="66">
        <f t="shared" si="0"/>
        <v>0.31116745418923591</v>
      </c>
      <c r="Y3" s="66">
        <f t="shared" si="0"/>
        <v>88.580922745956741</v>
      </c>
      <c r="Z3" s="66">
        <f t="shared" si="0"/>
        <v>0</v>
      </c>
      <c r="AA3" s="66">
        <f t="shared" si="0"/>
        <v>0</v>
      </c>
      <c r="AB3" s="66">
        <f t="shared" si="0"/>
        <v>0.2112865429679997</v>
      </c>
      <c r="AC3" s="66">
        <f t="shared" si="0"/>
        <v>1.0180169797549077</v>
      </c>
      <c r="AD3" s="66">
        <f t="shared" si="0"/>
        <v>0</v>
      </c>
      <c r="AE3" s="66">
        <f t="shared" si="0"/>
        <v>0.40912757865621757</v>
      </c>
      <c r="AF3" s="66">
        <f t="shared" si="0"/>
        <v>0.4898006223349084</v>
      </c>
      <c r="AG3" s="66">
        <f t="shared" si="0"/>
        <v>0</v>
      </c>
      <c r="AH3" s="66">
        <f t="shared" si="0"/>
        <v>0</v>
      </c>
      <c r="AI3" s="66">
        <f t="shared" si="0"/>
        <v>0</v>
      </c>
      <c r="AJ3" s="66">
        <f t="shared" si="0"/>
        <v>0</v>
      </c>
      <c r="AK3" s="66">
        <f t="shared" si="0"/>
        <v>0</v>
      </c>
      <c r="AL3" s="96">
        <f t="shared" ref="AL3:AL33" si="1">SUM(U3:AK3)</f>
        <v>99.999999999999986</v>
      </c>
    </row>
    <row r="4" spans="1:38" x14ac:dyDescent="0.4">
      <c r="A4" s="31">
        <v>1.875</v>
      </c>
      <c r="B4" s="31">
        <v>17.023</v>
      </c>
      <c r="C4" s="31">
        <v>42.073999999999998</v>
      </c>
      <c r="D4" s="31">
        <v>3.125</v>
      </c>
      <c r="E4" s="31">
        <v>0.432</v>
      </c>
      <c r="F4" s="31">
        <v>0.13300000000000001</v>
      </c>
      <c r="G4" s="31">
        <v>0.34200000000000003</v>
      </c>
      <c r="H4" s="31">
        <v>0.01</v>
      </c>
      <c r="I4" s="31">
        <v>5.8650000000000002</v>
      </c>
      <c r="J4" s="31">
        <v>4.1000000000000002E-2</v>
      </c>
      <c r="K4" s="38">
        <v>7.6999999999999999E-2</v>
      </c>
      <c r="L4" s="38">
        <v>0.215</v>
      </c>
      <c r="M4" s="38">
        <v>1.026</v>
      </c>
      <c r="N4" s="38">
        <v>1.0229999999999999</v>
      </c>
      <c r="O4" s="38">
        <v>0</v>
      </c>
      <c r="P4" s="38">
        <v>0.104</v>
      </c>
      <c r="Q4" s="38">
        <v>0</v>
      </c>
      <c r="R4" s="38">
        <f t="shared" ref="R4:R33" si="2">SUM(A4:Q4)</f>
        <v>73.364999999999981</v>
      </c>
      <c r="T4" s="65"/>
      <c r="U4" s="66">
        <f>(A4/$R4)*100</f>
        <v>2.5557145777959525</v>
      </c>
      <c r="V4" s="66">
        <f t="shared" ref="V4:AK33" si="3">(B4/$R4)*100</f>
        <v>23.203162270837598</v>
      </c>
      <c r="W4" s="66">
        <f t="shared" si="0"/>
        <v>57.348872077966341</v>
      </c>
      <c r="X4" s="66">
        <f t="shared" si="0"/>
        <v>4.2595242963265871</v>
      </c>
      <c r="Y4" s="66">
        <f t="shared" si="0"/>
        <v>0.58883663872418734</v>
      </c>
      <c r="Z4" s="66">
        <f t="shared" si="0"/>
        <v>0.18128535405165955</v>
      </c>
      <c r="AA4" s="66">
        <f t="shared" si="0"/>
        <v>0.46616233898998172</v>
      </c>
      <c r="AB4" s="66">
        <f t="shared" si="0"/>
        <v>1.3630477748245081E-2</v>
      </c>
      <c r="AC4" s="66">
        <f t="shared" si="0"/>
        <v>7.994275199345739</v>
      </c>
      <c r="AD4" s="66">
        <f t="shared" si="0"/>
        <v>5.5884958767804832E-2</v>
      </c>
      <c r="AE4" s="66">
        <f t="shared" si="0"/>
        <v>0.10495467866148711</v>
      </c>
      <c r="AF4" s="66">
        <f t="shared" si="0"/>
        <v>0.29305527158726924</v>
      </c>
      <c r="AG4" s="66">
        <f t="shared" si="0"/>
        <v>1.3984870169699453</v>
      </c>
      <c r="AH4" s="66">
        <f t="shared" si="0"/>
        <v>1.3943978736454716</v>
      </c>
      <c r="AI4" s="66">
        <f t="shared" si="0"/>
        <v>0</v>
      </c>
      <c r="AJ4" s="66">
        <f t="shared" si="0"/>
        <v>0.1417569685817488</v>
      </c>
      <c r="AK4" s="66">
        <f t="shared" si="0"/>
        <v>0</v>
      </c>
      <c r="AL4" s="96">
        <f t="shared" si="1"/>
        <v>100.00000000000003</v>
      </c>
    </row>
    <row r="5" spans="1:38" x14ac:dyDescent="0.4">
      <c r="A5" s="31">
        <v>1.153</v>
      </c>
      <c r="B5" s="31">
        <v>6.625</v>
      </c>
      <c r="C5" s="31">
        <v>63.369</v>
      </c>
      <c r="D5" s="31">
        <v>1.6519999999999999</v>
      </c>
      <c r="E5" s="31">
        <v>0.58199999999999996</v>
      </c>
      <c r="F5" s="31">
        <v>8.5000000000000006E-2</v>
      </c>
      <c r="G5" s="31">
        <v>0.84399999999999997</v>
      </c>
      <c r="H5" s="31">
        <v>7.9000000000000001E-2</v>
      </c>
      <c r="I5" s="31">
        <v>7.0430000000000001</v>
      </c>
      <c r="J5" s="31">
        <v>3.1E-2</v>
      </c>
      <c r="K5" s="38">
        <v>0.78700000000000003</v>
      </c>
      <c r="L5" s="38">
        <v>0.27600000000000002</v>
      </c>
      <c r="M5" s="38">
        <v>0.63900000000000001</v>
      </c>
      <c r="N5" s="38">
        <v>0</v>
      </c>
      <c r="O5" s="38">
        <v>1.19</v>
      </c>
      <c r="P5" s="38">
        <v>5.8999999999999997E-2</v>
      </c>
      <c r="Q5" s="38">
        <v>2.4E-2</v>
      </c>
      <c r="R5" s="38">
        <f t="shared" si="2"/>
        <v>84.437999999999988</v>
      </c>
      <c r="T5" s="65"/>
      <c r="U5" s="66">
        <f t="shared" ref="U5:U33" si="4">(A5/$R5)*100</f>
        <v>1.3654989459721929</v>
      </c>
      <c r="V5" s="66">
        <f t="shared" si="3"/>
        <v>7.8459935100310298</v>
      </c>
      <c r="W5" s="66">
        <f t="shared" si="0"/>
        <v>75.047964186740586</v>
      </c>
      <c r="X5" s="66">
        <f t="shared" si="0"/>
        <v>1.9564650986522658</v>
      </c>
      <c r="Y5" s="66">
        <f t="shared" si="0"/>
        <v>0.689263127975556</v>
      </c>
      <c r="Z5" s="66">
        <f t="shared" si="0"/>
        <v>0.10066557710983208</v>
      </c>
      <c r="AA5" s="66">
        <f t="shared" si="0"/>
        <v>0.99954996565527376</v>
      </c>
      <c r="AB5" s="66">
        <f t="shared" si="0"/>
        <v>9.3559771666785113E-2</v>
      </c>
      <c r="AC5" s="66">
        <f t="shared" si="0"/>
        <v>8.3410312892299689</v>
      </c>
      <c r="AD5" s="66">
        <f t="shared" si="0"/>
        <v>3.6713328122409343E-2</v>
      </c>
      <c r="AE5" s="66">
        <f t="shared" si="0"/>
        <v>0.93204481394632765</v>
      </c>
      <c r="AF5" s="66">
        <f t="shared" si="0"/>
        <v>0.32686705038016067</v>
      </c>
      <c r="AG5" s="66">
        <f t="shared" si="0"/>
        <v>0.75676827968450233</v>
      </c>
      <c r="AH5" s="66">
        <f t="shared" si="0"/>
        <v>0</v>
      </c>
      <c r="AI5" s="66">
        <f t="shared" si="0"/>
        <v>1.409318079537649</v>
      </c>
      <c r="AJ5" s="66">
        <f t="shared" si="0"/>
        <v>6.9873753523295209E-2</v>
      </c>
      <c r="AK5" s="66">
        <f t="shared" si="0"/>
        <v>2.8423221772187882E-2</v>
      </c>
      <c r="AL5" s="96">
        <f t="shared" si="1"/>
        <v>100.00000000000004</v>
      </c>
    </row>
    <row r="6" spans="1:38" x14ac:dyDescent="0.4">
      <c r="A6" s="31">
        <v>0.93600000000000005</v>
      </c>
      <c r="B6" s="31">
        <v>27.035</v>
      </c>
      <c r="C6" s="31">
        <v>37.289000000000001</v>
      </c>
      <c r="D6" s="31">
        <v>6.444</v>
      </c>
      <c r="E6" s="31">
        <v>0.61199999999999999</v>
      </c>
      <c r="F6" s="31">
        <v>0.104</v>
      </c>
      <c r="G6" s="31">
        <v>0.53900000000000003</v>
      </c>
      <c r="H6" s="31">
        <v>4.2999999999999997E-2</v>
      </c>
      <c r="I6" s="31">
        <v>2.3769999999999998</v>
      </c>
      <c r="J6" s="31">
        <v>4.9000000000000002E-2</v>
      </c>
      <c r="K6" s="38">
        <v>0.73599999999999999</v>
      </c>
      <c r="L6" s="38">
        <v>0</v>
      </c>
      <c r="M6" s="38">
        <v>0.69199999999999995</v>
      </c>
      <c r="N6" s="38">
        <v>0</v>
      </c>
      <c r="O6" s="38">
        <v>0</v>
      </c>
      <c r="P6" s="38">
        <v>0.20399999999999999</v>
      </c>
      <c r="Q6" s="38">
        <v>0</v>
      </c>
      <c r="R6" s="38">
        <f t="shared" si="2"/>
        <v>77.06</v>
      </c>
      <c r="T6" s="65"/>
      <c r="U6" s="66">
        <f t="shared" si="4"/>
        <v>1.2146379444588633</v>
      </c>
      <c r="V6" s="66">
        <f t="shared" si="3"/>
        <v>35.083052167142483</v>
      </c>
      <c r="W6" s="66">
        <f t="shared" si="0"/>
        <v>48.389566571502726</v>
      </c>
      <c r="X6" s="66">
        <f t="shared" si="0"/>
        <v>8.3623150791590959</v>
      </c>
      <c r="Y6" s="66">
        <f t="shared" si="0"/>
        <v>0.79418634830002599</v>
      </c>
      <c r="Z6" s="66">
        <f t="shared" si="0"/>
        <v>0.13495977160654035</v>
      </c>
      <c r="AA6" s="66">
        <f t="shared" si="0"/>
        <v>0.69945497015312752</v>
      </c>
      <c r="AB6" s="66">
        <f t="shared" si="0"/>
        <v>5.5800674798858023E-2</v>
      </c>
      <c r="AC6" s="66">
        <f t="shared" si="0"/>
        <v>3.0846093952764075</v>
      </c>
      <c r="AD6" s="66">
        <f t="shared" si="0"/>
        <v>6.3586815468466132E-2</v>
      </c>
      <c r="AE6" s="66">
        <f t="shared" si="0"/>
        <v>0.95509992213859329</v>
      </c>
      <c r="AF6" s="66">
        <f t="shared" si="0"/>
        <v>0</v>
      </c>
      <c r="AG6" s="66">
        <f t="shared" si="0"/>
        <v>0.8980015572281338</v>
      </c>
      <c r="AH6" s="66">
        <f t="shared" si="0"/>
        <v>0</v>
      </c>
      <c r="AI6" s="66">
        <f t="shared" si="0"/>
        <v>0</v>
      </c>
      <c r="AJ6" s="66">
        <f t="shared" si="0"/>
        <v>0.26472878276667527</v>
      </c>
      <c r="AK6" s="66">
        <f t="shared" si="0"/>
        <v>0</v>
      </c>
      <c r="AL6" s="96">
        <f t="shared" si="1"/>
        <v>99.999999999999986</v>
      </c>
    </row>
    <row r="7" spans="1:38" x14ac:dyDescent="0.4">
      <c r="A7" s="31">
        <v>0.89100000000000001</v>
      </c>
      <c r="B7" s="31">
        <v>5.85</v>
      </c>
      <c r="C7" s="31">
        <v>80.793999999999997</v>
      </c>
      <c r="D7" s="31">
        <v>1.865</v>
      </c>
      <c r="E7" s="31">
        <v>0.30599999999999999</v>
      </c>
      <c r="F7" s="31">
        <v>6.2E-2</v>
      </c>
      <c r="G7" s="31">
        <v>1.5940000000000001</v>
      </c>
      <c r="H7" s="31">
        <v>0</v>
      </c>
      <c r="I7" s="31">
        <v>0.74399999999999999</v>
      </c>
      <c r="J7" s="31">
        <v>7.0000000000000001E-3</v>
      </c>
      <c r="K7" s="38">
        <v>1.2210000000000001</v>
      </c>
      <c r="L7" s="38">
        <v>0</v>
      </c>
      <c r="M7" s="38">
        <v>0.115</v>
      </c>
      <c r="N7" s="38">
        <v>0</v>
      </c>
      <c r="O7" s="38">
        <v>0</v>
      </c>
      <c r="P7" s="38">
        <v>0.56699999999999995</v>
      </c>
      <c r="Q7" s="38">
        <v>0</v>
      </c>
      <c r="R7" s="38">
        <f t="shared" si="2"/>
        <v>94.015999999999977</v>
      </c>
      <c r="T7" s="65"/>
      <c r="U7" s="66">
        <f t="shared" si="4"/>
        <v>0.94771102791014317</v>
      </c>
      <c r="V7" s="66">
        <f t="shared" si="3"/>
        <v>6.2223451327433645</v>
      </c>
      <c r="W7" s="66">
        <f t="shared" si="0"/>
        <v>85.936436351259388</v>
      </c>
      <c r="X7" s="66">
        <f t="shared" si="0"/>
        <v>1.9837049012933972</v>
      </c>
      <c r="Y7" s="66">
        <f t="shared" si="0"/>
        <v>0.32547651463580674</v>
      </c>
      <c r="Z7" s="66">
        <f t="shared" si="0"/>
        <v>6.5946221919673254E-2</v>
      </c>
      <c r="AA7" s="66">
        <f t="shared" si="0"/>
        <v>1.6954560925799869</v>
      </c>
      <c r="AB7" s="66">
        <f t="shared" si="0"/>
        <v>0</v>
      </c>
      <c r="AC7" s="66">
        <f t="shared" si="0"/>
        <v>0.79135466303607915</v>
      </c>
      <c r="AD7" s="66">
        <f t="shared" si="0"/>
        <v>7.4455411844792391E-3</v>
      </c>
      <c r="AE7" s="66">
        <f t="shared" si="0"/>
        <v>1.2987151123213074</v>
      </c>
      <c r="AF7" s="66">
        <f t="shared" si="0"/>
        <v>0</v>
      </c>
      <c r="AG7" s="66">
        <f t="shared" si="0"/>
        <v>0.1223196051735875</v>
      </c>
      <c r="AH7" s="66">
        <f t="shared" si="0"/>
        <v>0</v>
      </c>
      <c r="AI7" s="66">
        <f t="shared" si="0"/>
        <v>0</v>
      </c>
      <c r="AJ7" s="66">
        <f t="shared" si="0"/>
        <v>0.60308883594281837</v>
      </c>
      <c r="AK7" s="66">
        <f t="shared" si="0"/>
        <v>0</v>
      </c>
      <c r="AL7" s="96">
        <f t="shared" si="1"/>
        <v>100.00000000000001</v>
      </c>
    </row>
    <row r="8" spans="1:38" x14ac:dyDescent="0.4">
      <c r="A8" s="31">
        <v>2.0459999999999998</v>
      </c>
      <c r="B8" s="31">
        <v>12.358000000000001</v>
      </c>
      <c r="C8" s="31">
        <v>50.759</v>
      </c>
      <c r="D8" s="31">
        <v>4.3890000000000002</v>
      </c>
      <c r="E8" s="31">
        <v>0.75700000000000001</v>
      </c>
      <c r="F8" s="31">
        <v>6.7000000000000004E-2</v>
      </c>
      <c r="G8" s="31">
        <v>0</v>
      </c>
      <c r="H8" s="31">
        <v>0</v>
      </c>
      <c r="I8" s="31">
        <v>2.3039999999999998</v>
      </c>
      <c r="J8" s="31">
        <v>3.9E-2</v>
      </c>
      <c r="K8" s="38">
        <v>0</v>
      </c>
      <c r="L8" s="38">
        <v>2.1000000000000001E-2</v>
      </c>
      <c r="M8" s="38">
        <v>0</v>
      </c>
      <c r="N8" s="38">
        <v>0</v>
      </c>
      <c r="O8" s="38">
        <v>0.73599999999999999</v>
      </c>
      <c r="P8" s="38">
        <v>0.10299999999999999</v>
      </c>
      <c r="Q8" s="38">
        <v>0</v>
      </c>
      <c r="R8" s="38">
        <f t="shared" si="2"/>
        <v>73.578999999999994</v>
      </c>
      <c r="T8" s="65"/>
      <c r="U8" s="66">
        <f t="shared" si="4"/>
        <v>2.7806847062341156</v>
      </c>
      <c r="V8" s="66">
        <f t="shared" si="3"/>
        <v>16.795553079003522</v>
      </c>
      <c r="W8" s="66">
        <f t="shared" si="0"/>
        <v>68.985716033107281</v>
      </c>
      <c r="X8" s="66">
        <f t="shared" si="0"/>
        <v>5.9650171924054423</v>
      </c>
      <c r="Y8" s="66">
        <f t="shared" si="0"/>
        <v>1.0288261596379402</v>
      </c>
      <c r="Z8" s="66">
        <f t="shared" si="0"/>
        <v>9.1058590086845442E-2</v>
      </c>
      <c r="AA8" s="66">
        <f t="shared" si="0"/>
        <v>0</v>
      </c>
      <c r="AB8" s="66">
        <f t="shared" si="0"/>
        <v>0</v>
      </c>
      <c r="AC8" s="66">
        <f t="shared" si="0"/>
        <v>3.1313282322401772</v>
      </c>
      <c r="AD8" s="66">
        <f t="shared" si="0"/>
        <v>5.300425393114884E-2</v>
      </c>
      <c r="AE8" s="66">
        <f t="shared" si="0"/>
        <v>0</v>
      </c>
      <c r="AF8" s="66">
        <f t="shared" si="0"/>
        <v>2.8540752116772455E-2</v>
      </c>
      <c r="AG8" s="66">
        <f t="shared" si="0"/>
        <v>0</v>
      </c>
      <c r="AH8" s="66">
        <f t="shared" si="0"/>
        <v>0</v>
      </c>
      <c r="AI8" s="66">
        <f t="shared" si="0"/>
        <v>1.0002854075211678</v>
      </c>
      <c r="AJ8" s="66">
        <f t="shared" si="0"/>
        <v>0.13998559371559821</v>
      </c>
      <c r="AK8" s="66">
        <f t="shared" si="0"/>
        <v>0</v>
      </c>
      <c r="AL8" s="96">
        <f t="shared" si="1"/>
        <v>100</v>
      </c>
    </row>
    <row r="9" spans="1:38" x14ac:dyDescent="0.4">
      <c r="A9" s="31">
        <v>10.113</v>
      </c>
      <c r="B9" s="31">
        <v>18.433</v>
      </c>
      <c r="C9" s="31">
        <v>28.984000000000002</v>
      </c>
      <c r="D9" s="31">
        <v>1.768</v>
      </c>
      <c r="E9" s="31">
        <v>1.0760000000000001</v>
      </c>
      <c r="F9" s="31">
        <v>3.2000000000000001E-2</v>
      </c>
      <c r="G9" s="31">
        <v>8.5999999999999993E-2</v>
      </c>
      <c r="H9" s="31">
        <v>0.158</v>
      </c>
      <c r="I9" s="31">
        <v>11.262</v>
      </c>
      <c r="J9" s="31">
        <v>0</v>
      </c>
      <c r="K9" s="38">
        <v>0</v>
      </c>
      <c r="L9" s="38">
        <v>0</v>
      </c>
      <c r="M9" s="38">
        <v>0.10299999999999999</v>
      </c>
      <c r="N9" s="38">
        <v>0</v>
      </c>
      <c r="O9" s="38">
        <v>0</v>
      </c>
      <c r="P9" s="38">
        <v>0.60299999999999998</v>
      </c>
      <c r="Q9" s="38">
        <v>0.13400000000000001</v>
      </c>
      <c r="R9" s="38">
        <f t="shared" si="2"/>
        <v>72.751999999999995</v>
      </c>
      <c r="T9" s="65"/>
      <c r="U9" s="66">
        <f t="shared" si="4"/>
        <v>13.900648779414999</v>
      </c>
      <c r="V9" s="66">
        <f t="shared" si="3"/>
        <v>25.336760501429517</v>
      </c>
      <c r="W9" s="66">
        <f t="shared" si="0"/>
        <v>39.839454585440954</v>
      </c>
      <c r="X9" s="66">
        <f t="shared" si="0"/>
        <v>2.4301737409280846</v>
      </c>
      <c r="Y9" s="66">
        <f t="shared" si="0"/>
        <v>1.4789971409720697</v>
      </c>
      <c r="Z9" s="66">
        <f t="shared" si="0"/>
        <v>4.3985045084671215E-2</v>
      </c>
      <c r="AA9" s="66">
        <f t="shared" si="0"/>
        <v>0.11820980866505389</v>
      </c>
      <c r="AB9" s="66">
        <f t="shared" si="0"/>
        <v>0.21717616010556415</v>
      </c>
      <c r="AC9" s="66">
        <f t="shared" si="0"/>
        <v>15.479986804486476</v>
      </c>
      <c r="AD9" s="66">
        <f t="shared" si="0"/>
        <v>0</v>
      </c>
      <c r="AE9" s="66">
        <f t="shared" si="0"/>
        <v>0</v>
      </c>
      <c r="AF9" s="66">
        <f t="shared" si="0"/>
        <v>0</v>
      </c>
      <c r="AG9" s="66">
        <f t="shared" si="0"/>
        <v>0.14157686386628546</v>
      </c>
      <c r="AH9" s="66">
        <f t="shared" si="0"/>
        <v>0</v>
      </c>
      <c r="AI9" s="66">
        <f t="shared" si="0"/>
        <v>0</v>
      </c>
      <c r="AJ9" s="66">
        <f t="shared" si="0"/>
        <v>0.82884319331427325</v>
      </c>
      <c r="AK9" s="66">
        <f t="shared" si="0"/>
        <v>0.18418737629206072</v>
      </c>
      <c r="AL9" s="96">
        <f t="shared" si="1"/>
        <v>100</v>
      </c>
    </row>
    <row r="10" spans="1:38" x14ac:dyDescent="0.4">
      <c r="A10" s="31">
        <v>1.619</v>
      </c>
      <c r="B10" s="31">
        <v>9.6370000000000005</v>
      </c>
      <c r="C10" s="31">
        <v>50.448999999999998</v>
      </c>
      <c r="D10" s="31">
        <v>0.75900000000000001</v>
      </c>
      <c r="E10" s="31">
        <v>1.018</v>
      </c>
      <c r="F10" s="31">
        <v>1.2999999999999999E-2</v>
      </c>
      <c r="G10" s="31">
        <v>0</v>
      </c>
      <c r="H10" s="31">
        <v>4.8000000000000001E-2</v>
      </c>
      <c r="I10" s="31">
        <v>1.464</v>
      </c>
      <c r="J10" s="31">
        <v>0</v>
      </c>
      <c r="K10" s="38">
        <v>0.105</v>
      </c>
      <c r="L10" s="38">
        <v>0.127</v>
      </c>
      <c r="M10" s="38">
        <v>9.8000000000000004E-2</v>
      </c>
      <c r="N10" s="38">
        <v>0</v>
      </c>
      <c r="O10" s="38">
        <v>0</v>
      </c>
      <c r="P10" s="38">
        <v>0.127</v>
      </c>
      <c r="Q10" s="38">
        <v>0</v>
      </c>
      <c r="R10" s="38">
        <f t="shared" si="2"/>
        <v>65.463999999999999</v>
      </c>
      <c r="T10" s="65"/>
      <c r="U10" s="66">
        <f t="shared" si="4"/>
        <v>2.4731149945007944</v>
      </c>
      <c r="V10" s="66">
        <f t="shared" si="3"/>
        <v>14.721068067945742</v>
      </c>
      <c r="W10" s="66">
        <f t="shared" si="0"/>
        <v>77.063729683490152</v>
      </c>
      <c r="X10" s="66">
        <f t="shared" si="0"/>
        <v>1.1594158621532447</v>
      </c>
      <c r="Y10" s="66">
        <f t="shared" si="0"/>
        <v>1.5550531589881462</v>
      </c>
      <c r="Z10" s="66">
        <f t="shared" si="0"/>
        <v>1.9858242698276914E-2</v>
      </c>
      <c r="AA10" s="66">
        <f t="shared" si="0"/>
        <v>0</v>
      </c>
      <c r="AB10" s="66">
        <f t="shared" si="0"/>
        <v>7.3322742270560931E-2</v>
      </c>
      <c r="AC10" s="66">
        <f t="shared" si="0"/>
        <v>2.2363436392521079</v>
      </c>
      <c r="AD10" s="66">
        <f t="shared" si="0"/>
        <v>0</v>
      </c>
      <c r="AE10" s="66">
        <f t="shared" si="0"/>
        <v>0.16039349871685202</v>
      </c>
      <c r="AF10" s="66">
        <f t="shared" si="0"/>
        <v>0.19399975559085911</v>
      </c>
      <c r="AG10" s="66">
        <f t="shared" si="0"/>
        <v>0.14970059880239522</v>
      </c>
      <c r="AH10" s="66">
        <f t="shared" si="0"/>
        <v>0</v>
      </c>
      <c r="AI10" s="66">
        <f t="shared" si="0"/>
        <v>0</v>
      </c>
      <c r="AJ10" s="66">
        <f t="shared" si="0"/>
        <v>0.19399975559085911</v>
      </c>
      <c r="AK10" s="66">
        <f t="shared" si="0"/>
        <v>0</v>
      </c>
      <c r="AL10" s="96">
        <f t="shared" si="1"/>
        <v>100.00000000000001</v>
      </c>
    </row>
    <row r="11" spans="1:38" x14ac:dyDescent="0.4">
      <c r="A11" s="31">
        <v>3.1589999999999998</v>
      </c>
      <c r="B11" s="31">
        <v>19.716999999999999</v>
      </c>
      <c r="C11" s="31">
        <v>40.423999999999999</v>
      </c>
      <c r="D11" s="31">
        <v>1.0089999999999999</v>
      </c>
      <c r="E11" s="31">
        <v>1.76</v>
      </c>
      <c r="F11" s="31">
        <v>3.6999999999999998E-2</v>
      </c>
      <c r="G11" s="31">
        <v>7.2999999999999995E-2</v>
      </c>
      <c r="H11" s="31">
        <v>4.7E-2</v>
      </c>
      <c r="I11" s="31">
        <v>2.0569999999999999</v>
      </c>
      <c r="J11" s="31">
        <v>0</v>
      </c>
      <c r="K11" s="38">
        <v>0.03</v>
      </c>
      <c r="L11" s="38">
        <v>0.17</v>
      </c>
      <c r="M11" s="38">
        <v>0</v>
      </c>
      <c r="N11" s="38">
        <v>0</v>
      </c>
      <c r="O11" s="38">
        <v>0</v>
      </c>
      <c r="P11" s="38">
        <v>0</v>
      </c>
      <c r="Q11" s="38">
        <v>0.109</v>
      </c>
      <c r="R11" s="38">
        <f t="shared" si="2"/>
        <v>68.591999999999999</v>
      </c>
      <c r="T11" s="65"/>
      <c r="U11" s="66">
        <f t="shared" si="4"/>
        <v>4.6054933519944017</v>
      </c>
      <c r="V11" s="66">
        <f t="shared" si="3"/>
        <v>28.745334732913459</v>
      </c>
      <c r="W11" s="66">
        <f t="shared" si="0"/>
        <v>58.933986470725451</v>
      </c>
      <c r="X11" s="66">
        <f t="shared" si="0"/>
        <v>1.4710170282248658</v>
      </c>
      <c r="Y11" s="66">
        <f t="shared" si="0"/>
        <v>2.5658968975973875</v>
      </c>
      <c r="Z11" s="66">
        <f t="shared" si="0"/>
        <v>5.3942150688126897E-2</v>
      </c>
      <c r="AA11" s="66">
        <f t="shared" si="0"/>
        <v>0.10642640541170981</v>
      </c>
      <c r="AB11" s="66">
        <f t="shared" si="0"/>
        <v>6.8521110333566601E-2</v>
      </c>
      <c r="AC11" s="66">
        <f t="shared" si="0"/>
        <v>2.9988919990669465</v>
      </c>
      <c r="AD11" s="66">
        <f t="shared" si="0"/>
        <v>0</v>
      </c>
      <c r="AE11" s="66">
        <f t="shared" si="0"/>
        <v>4.3736878936319099E-2</v>
      </c>
      <c r="AF11" s="66">
        <f t="shared" si="0"/>
        <v>0.24784231397247497</v>
      </c>
      <c r="AG11" s="66">
        <f t="shared" si="0"/>
        <v>0</v>
      </c>
      <c r="AH11" s="66">
        <f t="shared" si="0"/>
        <v>0</v>
      </c>
      <c r="AI11" s="66">
        <f t="shared" si="0"/>
        <v>0</v>
      </c>
      <c r="AJ11" s="66">
        <f t="shared" si="0"/>
        <v>0</v>
      </c>
      <c r="AK11" s="66">
        <f t="shared" si="0"/>
        <v>0.15891066013529273</v>
      </c>
      <c r="AL11" s="96">
        <f t="shared" si="1"/>
        <v>99.999999999999986</v>
      </c>
    </row>
    <row r="12" spans="1:38" x14ac:dyDescent="0.4">
      <c r="A12" s="31">
        <v>2.5350000000000001</v>
      </c>
      <c r="B12" s="31">
        <v>20.757000000000001</v>
      </c>
      <c r="C12" s="31">
        <v>42.250999999999998</v>
      </c>
      <c r="D12" s="31">
        <v>5.6310000000000002</v>
      </c>
      <c r="E12" s="31">
        <v>0.748</v>
      </c>
      <c r="F12" s="31">
        <v>7.8E-2</v>
      </c>
      <c r="G12" s="31">
        <v>2.78</v>
      </c>
      <c r="H12" s="31">
        <v>0.02</v>
      </c>
      <c r="I12" s="31">
        <v>2.3220000000000001</v>
      </c>
      <c r="J12" s="31">
        <v>0.1</v>
      </c>
      <c r="K12" s="38">
        <v>0</v>
      </c>
      <c r="L12" s="38">
        <v>4.2000000000000003E-2</v>
      </c>
      <c r="M12" s="38">
        <v>0.153</v>
      </c>
      <c r="N12" s="38">
        <v>0</v>
      </c>
      <c r="O12" s="38">
        <v>0.79600000000000004</v>
      </c>
      <c r="P12" s="38">
        <v>0</v>
      </c>
      <c r="Q12" s="38">
        <v>0.23</v>
      </c>
      <c r="R12" s="38">
        <f t="shared" si="2"/>
        <v>78.443000000000026</v>
      </c>
      <c r="T12" s="65"/>
      <c r="U12" s="66">
        <f t="shared" si="4"/>
        <v>3.2316459084940652</v>
      </c>
      <c r="V12" s="66">
        <f t="shared" si="3"/>
        <v>26.461252119373295</v>
      </c>
      <c r="W12" s="66">
        <f t="shared" si="0"/>
        <v>53.862039952577014</v>
      </c>
      <c r="X12" s="66">
        <f t="shared" si="0"/>
        <v>7.1784607931874076</v>
      </c>
      <c r="Y12" s="66">
        <f t="shared" si="0"/>
        <v>0.95355863493237092</v>
      </c>
      <c r="Z12" s="66">
        <f t="shared" si="0"/>
        <v>9.9435258722894299E-2</v>
      </c>
      <c r="AA12" s="66">
        <f t="shared" si="0"/>
        <v>3.5439746057646939</v>
      </c>
      <c r="AB12" s="66">
        <f t="shared" si="0"/>
        <v>2.5496220185357511E-2</v>
      </c>
      <c r="AC12" s="66">
        <f t="shared" si="0"/>
        <v>2.9601111635200072</v>
      </c>
      <c r="AD12" s="66">
        <f t="shared" si="0"/>
        <v>0.12748110092678758</v>
      </c>
      <c r="AE12" s="66">
        <f t="shared" si="0"/>
        <v>0</v>
      </c>
      <c r="AF12" s="66">
        <f t="shared" si="0"/>
        <v>5.3542062389250772E-2</v>
      </c>
      <c r="AG12" s="66">
        <f t="shared" si="0"/>
        <v>0.19504608441798496</v>
      </c>
      <c r="AH12" s="66">
        <f t="shared" si="0"/>
        <v>0</v>
      </c>
      <c r="AI12" s="66">
        <f t="shared" si="0"/>
        <v>1.014749563377229</v>
      </c>
      <c r="AJ12" s="66">
        <f t="shared" si="0"/>
        <v>0</v>
      </c>
      <c r="AK12" s="66">
        <f t="shared" si="0"/>
        <v>0.29320653213161141</v>
      </c>
      <c r="AL12" s="96">
        <f t="shared" si="1"/>
        <v>99.999999999999972</v>
      </c>
    </row>
    <row r="13" spans="1:38" x14ac:dyDescent="0.4">
      <c r="A13" s="31">
        <v>0.183</v>
      </c>
      <c r="B13" s="31">
        <v>0.53700000000000003</v>
      </c>
      <c r="C13" s="31">
        <v>82.647000000000006</v>
      </c>
      <c r="D13" s="31">
        <v>4.3999999999999997E-2</v>
      </c>
      <c r="E13" s="31">
        <v>7.8E-2</v>
      </c>
      <c r="F13" s="31">
        <v>1.6E-2</v>
      </c>
      <c r="G13" s="31">
        <v>0.14299999999999999</v>
      </c>
      <c r="H13" s="31">
        <v>6.5000000000000002E-2</v>
      </c>
      <c r="I13" s="31">
        <v>0.27600000000000002</v>
      </c>
      <c r="J13" s="31">
        <v>5.7000000000000002E-2</v>
      </c>
      <c r="K13" s="38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  <c r="R13" s="38">
        <f t="shared" si="2"/>
        <v>84.046000000000006</v>
      </c>
      <c r="T13" s="65"/>
      <c r="U13" s="66">
        <f t="shared" si="4"/>
        <v>0.21773790543273921</v>
      </c>
      <c r="V13" s="66">
        <f t="shared" si="3"/>
        <v>0.63893582086000522</v>
      </c>
      <c r="W13" s="66">
        <f t="shared" si="0"/>
        <v>98.335435356828398</v>
      </c>
      <c r="X13" s="66">
        <f t="shared" si="0"/>
        <v>5.2352283273445488E-2</v>
      </c>
      <c r="Y13" s="66">
        <f t="shared" si="0"/>
        <v>9.2806320348380641E-2</v>
      </c>
      <c r="Z13" s="66">
        <f t="shared" si="0"/>
        <v>1.9037193917616543E-2</v>
      </c>
      <c r="AA13" s="66">
        <f t="shared" si="0"/>
        <v>0.17014492063869782</v>
      </c>
      <c r="AB13" s="66">
        <f t="shared" si="0"/>
        <v>7.7338600290317194E-2</v>
      </c>
      <c r="AC13" s="66">
        <f t="shared" si="0"/>
        <v>0.32839159507888538</v>
      </c>
      <c r="AD13" s="66">
        <f t="shared" si="0"/>
        <v>6.7820003331508935E-2</v>
      </c>
      <c r="AE13" s="66">
        <f t="shared" si="0"/>
        <v>0</v>
      </c>
      <c r="AF13" s="66">
        <f t="shared" si="0"/>
        <v>0</v>
      </c>
      <c r="AG13" s="66">
        <f t="shared" si="0"/>
        <v>0</v>
      </c>
      <c r="AH13" s="66">
        <f t="shared" si="0"/>
        <v>0</v>
      </c>
      <c r="AI13" s="66">
        <f t="shared" si="0"/>
        <v>0</v>
      </c>
      <c r="AJ13" s="66">
        <f t="shared" si="0"/>
        <v>0</v>
      </c>
      <c r="AK13" s="66">
        <f t="shared" si="0"/>
        <v>0</v>
      </c>
      <c r="AL13" s="96">
        <f t="shared" si="1"/>
        <v>99.999999999999986</v>
      </c>
    </row>
    <row r="14" spans="1:38" x14ac:dyDescent="0.4">
      <c r="A14" s="31">
        <v>0.41299999999999998</v>
      </c>
      <c r="B14" s="31">
        <v>1.5</v>
      </c>
      <c r="C14" s="31">
        <v>64.869</v>
      </c>
      <c r="D14" s="31">
        <v>0.374</v>
      </c>
      <c r="E14" s="31">
        <v>0.49199999999999999</v>
      </c>
      <c r="F14" s="31">
        <v>7.0999999999999994E-2</v>
      </c>
      <c r="G14" s="31">
        <v>0.17799999999999999</v>
      </c>
      <c r="H14" s="31">
        <v>4.9000000000000002E-2</v>
      </c>
      <c r="I14" s="31">
        <v>0.52900000000000003</v>
      </c>
      <c r="J14" s="31">
        <v>3.4000000000000002E-2</v>
      </c>
      <c r="K14" s="38">
        <v>0</v>
      </c>
      <c r="L14" s="38">
        <v>0</v>
      </c>
      <c r="M14" s="38">
        <v>7.6999999999999999E-2</v>
      </c>
      <c r="N14" s="38">
        <v>0</v>
      </c>
      <c r="O14" s="38">
        <v>0.61899999999999999</v>
      </c>
      <c r="P14" s="38">
        <v>0.19600000000000001</v>
      </c>
      <c r="Q14" s="38">
        <v>7.5999999999999998E-2</v>
      </c>
      <c r="R14" s="38">
        <f t="shared" si="2"/>
        <v>69.47699999999999</v>
      </c>
      <c r="T14" s="65"/>
      <c r="U14" s="66">
        <f t="shared" si="4"/>
        <v>0.59444132590641507</v>
      </c>
      <c r="V14" s="66">
        <f t="shared" si="3"/>
        <v>2.1589878664881907</v>
      </c>
      <c r="W14" s="66">
        <f t="shared" si="0"/>
        <v>93.367589274148287</v>
      </c>
      <c r="X14" s="66">
        <f t="shared" si="0"/>
        <v>0.53830764137772225</v>
      </c>
      <c r="Y14" s="66">
        <f t="shared" si="0"/>
        <v>0.70814802020812651</v>
      </c>
      <c r="Z14" s="66">
        <f t="shared" si="0"/>
        <v>0.10219209234710769</v>
      </c>
      <c r="AA14" s="66">
        <f t="shared" si="0"/>
        <v>0.25619989348993194</v>
      </c>
      <c r="AB14" s="66">
        <f t="shared" si="0"/>
        <v>7.0526936971947563E-2</v>
      </c>
      <c r="AC14" s="66">
        <f t="shared" si="0"/>
        <v>0.76140305424816868</v>
      </c>
      <c r="AD14" s="66">
        <f t="shared" si="0"/>
        <v>4.8937058307065656E-2</v>
      </c>
      <c r="AE14" s="66">
        <f t="shared" si="0"/>
        <v>0</v>
      </c>
      <c r="AF14" s="66">
        <f t="shared" si="0"/>
        <v>0</v>
      </c>
      <c r="AG14" s="66">
        <f t="shared" si="0"/>
        <v>0.11082804381306047</v>
      </c>
      <c r="AH14" s="66">
        <f t="shared" si="0"/>
        <v>0</v>
      </c>
      <c r="AI14" s="66">
        <f t="shared" si="0"/>
        <v>0.89094232623746006</v>
      </c>
      <c r="AJ14" s="66">
        <f t="shared" si="0"/>
        <v>0.28210774788779025</v>
      </c>
      <c r="AK14" s="66">
        <f t="shared" si="0"/>
        <v>0.10938871856873499</v>
      </c>
      <c r="AL14" s="96">
        <f t="shared" si="1"/>
        <v>100.00000000000001</v>
      </c>
    </row>
    <row r="15" spans="1:38" x14ac:dyDescent="0.4">
      <c r="A15" s="31">
        <v>7.1280000000000001</v>
      </c>
      <c r="B15" s="31">
        <v>25.981999999999999</v>
      </c>
      <c r="C15" s="31">
        <v>34.76</v>
      </c>
      <c r="D15" s="31">
        <v>0.312</v>
      </c>
      <c r="E15" s="31">
        <v>0.501</v>
      </c>
      <c r="F15" s="31">
        <v>4.1000000000000002E-2</v>
      </c>
      <c r="G15" s="31">
        <v>0.94899999999999995</v>
      </c>
      <c r="H15" s="31">
        <v>1.7000000000000001E-2</v>
      </c>
      <c r="I15" s="31">
        <v>7.0039999999999996</v>
      </c>
      <c r="J15" s="31">
        <v>0.04</v>
      </c>
      <c r="K15" s="38">
        <v>0</v>
      </c>
      <c r="L15" s="38">
        <v>8.1000000000000003E-2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f t="shared" si="2"/>
        <v>76.815000000000012</v>
      </c>
      <c r="T15" s="65"/>
      <c r="U15" s="66">
        <f t="shared" si="4"/>
        <v>9.2794376098418265</v>
      </c>
      <c r="V15" s="66">
        <f t="shared" si="3"/>
        <v>33.824122892664185</v>
      </c>
      <c r="W15" s="66">
        <f t="shared" si="0"/>
        <v>45.25157846774718</v>
      </c>
      <c r="X15" s="66">
        <f t="shared" si="0"/>
        <v>0.40617066979105637</v>
      </c>
      <c r="Y15" s="66">
        <f t="shared" si="0"/>
        <v>0.65221636399140781</v>
      </c>
      <c r="Z15" s="66">
        <f t="shared" si="0"/>
        <v>5.3374991863568304E-2</v>
      </c>
      <c r="AA15" s="66">
        <f t="shared" si="0"/>
        <v>1.2354357872811297</v>
      </c>
      <c r="AB15" s="66">
        <f t="shared" si="0"/>
        <v>2.2131094187333201E-2</v>
      </c>
      <c r="AC15" s="66">
        <f t="shared" si="0"/>
        <v>9.118010805181278</v>
      </c>
      <c r="AD15" s="66">
        <f t="shared" si="0"/>
        <v>5.2073162793725175E-2</v>
      </c>
      <c r="AE15" s="66">
        <f t="shared" si="0"/>
        <v>0</v>
      </c>
      <c r="AF15" s="66">
        <f t="shared" si="0"/>
        <v>0.10544815465729349</v>
      </c>
      <c r="AG15" s="66">
        <f t="shared" si="0"/>
        <v>0</v>
      </c>
      <c r="AH15" s="66">
        <f t="shared" si="0"/>
        <v>0</v>
      </c>
      <c r="AI15" s="66">
        <f t="shared" si="0"/>
        <v>0</v>
      </c>
      <c r="AJ15" s="66">
        <f t="shared" si="0"/>
        <v>0</v>
      </c>
      <c r="AK15" s="66">
        <f t="shared" si="0"/>
        <v>0</v>
      </c>
      <c r="AL15" s="96">
        <f t="shared" si="1"/>
        <v>99.999999999999986</v>
      </c>
    </row>
    <row r="16" spans="1:38" x14ac:dyDescent="0.4">
      <c r="A16" s="31">
        <v>3.1560000000000001</v>
      </c>
      <c r="B16" s="31">
        <v>16.527000000000001</v>
      </c>
      <c r="C16" s="31">
        <v>37.134</v>
      </c>
      <c r="D16" s="31">
        <v>2.883</v>
      </c>
      <c r="E16" s="31">
        <v>1.1339999999999999</v>
      </c>
      <c r="F16" s="31">
        <v>0.111</v>
      </c>
      <c r="G16" s="31">
        <v>4.0000000000000001E-3</v>
      </c>
      <c r="H16" s="31">
        <v>0.03</v>
      </c>
      <c r="I16" s="31">
        <v>6.85</v>
      </c>
      <c r="J16" s="31">
        <v>0.04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f t="shared" si="2"/>
        <v>67.869</v>
      </c>
      <c r="T16" s="65"/>
      <c r="U16" s="66">
        <f t="shared" si="4"/>
        <v>4.650134818547496</v>
      </c>
      <c r="V16" s="66">
        <f t="shared" si="3"/>
        <v>24.351323873933609</v>
      </c>
      <c r="W16" s="66">
        <f t="shared" si="0"/>
        <v>54.714228882111129</v>
      </c>
      <c r="X16" s="66">
        <f t="shared" si="0"/>
        <v>4.2478893161826461</v>
      </c>
      <c r="Y16" s="66">
        <f t="shared" si="0"/>
        <v>1.6708659329001458</v>
      </c>
      <c r="Z16" s="66">
        <f t="shared" si="0"/>
        <v>0.16355036909340054</v>
      </c>
      <c r="AA16" s="66">
        <f t="shared" si="0"/>
        <v>5.893706994356776E-3</v>
      </c>
      <c r="AB16" s="66">
        <f t="shared" si="0"/>
        <v>4.4202802457675813E-2</v>
      </c>
      <c r="AC16" s="66">
        <f t="shared" si="0"/>
        <v>10.092973227835977</v>
      </c>
      <c r="AD16" s="66">
        <f t="shared" si="0"/>
        <v>5.8937069943567753E-2</v>
      </c>
      <c r="AE16" s="66">
        <f t="shared" si="0"/>
        <v>0</v>
      </c>
      <c r="AF16" s="66">
        <f t="shared" si="0"/>
        <v>0</v>
      </c>
      <c r="AG16" s="66">
        <f t="shared" si="0"/>
        <v>0</v>
      </c>
      <c r="AH16" s="66">
        <f t="shared" si="0"/>
        <v>0</v>
      </c>
      <c r="AI16" s="66">
        <f t="shared" si="0"/>
        <v>0</v>
      </c>
      <c r="AJ16" s="66">
        <f t="shared" si="0"/>
        <v>0</v>
      </c>
      <c r="AK16" s="66">
        <f t="shared" si="0"/>
        <v>0</v>
      </c>
      <c r="AL16" s="96">
        <f t="shared" si="1"/>
        <v>100</v>
      </c>
    </row>
    <row r="17" spans="1:38" x14ac:dyDescent="0.4">
      <c r="A17" s="31">
        <v>1.597</v>
      </c>
      <c r="B17" s="31">
        <v>6.7779999999999996</v>
      </c>
      <c r="C17" s="31">
        <v>63.814</v>
      </c>
      <c r="D17" s="31">
        <v>0.94099999999999995</v>
      </c>
      <c r="E17" s="31">
        <v>1.2110000000000001</v>
      </c>
      <c r="F17" s="31">
        <v>0.20300000000000001</v>
      </c>
      <c r="G17" s="31">
        <v>5.0000000000000001E-3</v>
      </c>
      <c r="H17" s="31">
        <v>0</v>
      </c>
      <c r="I17" s="31">
        <v>2.2869999999999999</v>
      </c>
      <c r="J17" s="31">
        <v>4.3999999999999997E-2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0.32200000000000001</v>
      </c>
      <c r="Q17" s="38">
        <v>0</v>
      </c>
      <c r="R17" s="38">
        <f t="shared" si="2"/>
        <v>77.201999999999998</v>
      </c>
      <c r="T17" s="65"/>
      <c r="U17" s="66">
        <f t="shared" si="4"/>
        <v>2.0685992590865525</v>
      </c>
      <c r="V17" s="66">
        <f t="shared" si="3"/>
        <v>8.7795652962358481</v>
      </c>
      <c r="W17" s="66">
        <f t="shared" si="0"/>
        <v>82.658480350250002</v>
      </c>
      <c r="X17" s="66">
        <f t="shared" si="0"/>
        <v>1.2188803398875676</v>
      </c>
      <c r="Y17" s="66">
        <f t="shared" si="0"/>
        <v>1.5686122121188573</v>
      </c>
      <c r="Z17" s="66">
        <f t="shared" si="0"/>
        <v>0.26294655578871018</v>
      </c>
      <c r="AA17" s="66">
        <f t="shared" si="0"/>
        <v>6.4765161524312836E-3</v>
      </c>
      <c r="AB17" s="66">
        <f t="shared" si="0"/>
        <v>0</v>
      </c>
      <c r="AC17" s="66">
        <f t="shared" si="0"/>
        <v>2.9623584881220695</v>
      </c>
      <c r="AD17" s="66">
        <f t="shared" si="0"/>
        <v>5.6993342141395301E-2</v>
      </c>
      <c r="AE17" s="66">
        <f t="shared" si="0"/>
        <v>0</v>
      </c>
      <c r="AF17" s="66">
        <f t="shared" si="0"/>
        <v>0</v>
      </c>
      <c r="AG17" s="66">
        <f t="shared" si="0"/>
        <v>0</v>
      </c>
      <c r="AH17" s="66">
        <f t="shared" si="0"/>
        <v>0</v>
      </c>
      <c r="AI17" s="66">
        <f t="shared" si="0"/>
        <v>0</v>
      </c>
      <c r="AJ17" s="66">
        <f t="shared" si="0"/>
        <v>0.41708764021657474</v>
      </c>
      <c r="AK17" s="66">
        <f t="shared" si="0"/>
        <v>0</v>
      </c>
      <c r="AL17" s="96">
        <f t="shared" si="1"/>
        <v>100</v>
      </c>
    </row>
    <row r="18" spans="1:38" x14ac:dyDescent="0.4">
      <c r="A18" s="31">
        <v>5.8710000000000004</v>
      </c>
      <c r="B18" s="31">
        <v>12.204000000000001</v>
      </c>
      <c r="C18" s="31">
        <v>48.262</v>
      </c>
      <c r="D18" s="31">
        <v>1.149</v>
      </c>
      <c r="E18" s="31">
        <v>4.1180000000000003</v>
      </c>
      <c r="F18" s="31">
        <v>0.745</v>
      </c>
      <c r="G18" s="31">
        <v>0</v>
      </c>
      <c r="H18" s="31">
        <v>0</v>
      </c>
      <c r="I18" s="31">
        <v>4.8639999999999999</v>
      </c>
      <c r="J18" s="31">
        <v>0</v>
      </c>
      <c r="K18" s="38">
        <v>0.46899999999999997</v>
      </c>
      <c r="L18" s="38">
        <v>2.1000000000000001E-2</v>
      </c>
      <c r="M18" s="38">
        <v>0.29099999999999998</v>
      </c>
      <c r="N18" s="38">
        <v>2.5999999999999999E-2</v>
      </c>
      <c r="O18" s="38">
        <v>0</v>
      </c>
      <c r="P18" s="38">
        <v>0</v>
      </c>
      <c r="Q18" s="38">
        <v>0</v>
      </c>
      <c r="R18" s="38">
        <f t="shared" si="2"/>
        <v>78.02</v>
      </c>
      <c r="T18" s="65"/>
      <c r="U18" s="66">
        <f t="shared" si="4"/>
        <v>7.5249935913868251</v>
      </c>
      <c r="V18" s="66">
        <f t="shared" si="3"/>
        <v>15.642143040246093</v>
      </c>
      <c r="W18" s="66">
        <f t="shared" si="0"/>
        <v>61.858497821071524</v>
      </c>
      <c r="X18" s="66">
        <f t="shared" si="0"/>
        <v>1.4726993078697772</v>
      </c>
      <c r="Y18" s="66">
        <f t="shared" si="0"/>
        <v>5.2781338118431176</v>
      </c>
      <c r="Z18" s="66">
        <f t="shared" si="0"/>
        <v>0.95488336324019485</v>
      </c>
      <c r="AA18" s="66">
        <f t="shared" si="0"/>
        <v>0</v>
      </c>
      <c r="AB18" s="66">
        <f t="shared" si="0"/>
        <v>0</v>
      </c>
      <c r="AC18" s="66">
        <f t="shared" si="0"/>
        <v>6.2342988977185341</v>
      </c>
      <c r="AD18" s="66">
        <f t="shared" si="0"/>
        <v>0</v>
      </c>
      <c r="AE18" s="66">
        <f t="shared" si="0"/>
        <v>0.60112791591899517</v>
      </c>
      <c r="AF18" s="66">
        <f t="shared" si="0"/>
        <v>2.6916175339656498E-2</v>
      </c>
      <c r="AG18" s="66">
        <f t="shared" si="0"/>
        <v>0.37298128684952575</v>
      </c>
      <c r="AH18" s="66">
        <f t="shared" si="0"/>
        <v>3.3324788515765189E-2</v>
      </c>
      <c r="AI18" s="66">
        <f t="shared" si="0"/>
        <v>0</v>
      </c>
      <c r="AJ18" s="66">
        <f t="shared" si="0"/>
        <v>0</v>
      </c>
      <c r="AK18" s="66">
        <f t="shared" si="0"/>
        <v>0</v>
      </c>
      <c r="AL18" s="96">
        <f t="shared" si="1"/>
        <v>100</v>
      </c>
    </row>
    <row r="19" spans="1:38" x14ac:dyDescent="0.4">
      <c r="A19" s="31">
        <v>0.78900000000000003</v>
      </c>
      <c r="B19" s="31">
        <v>5.0640000000000001</v>
      </c>
      <c r="C19" s="31">
        <v>75.096999999999994</v>
      </c>
      <c r="D19" s="31">
        <v>1.667</v>
      </c>
      <c r="E19" s="31">
        <v>0.47599999999999998</v>
      </c>
      <c r="F19" s="31">
        <v>9.0999999999999998E-2</v>
      </c>
      <c r="G19" s="31">
        <v>2.5999999999999999E-2</v>
      </c>
      <c r="H19" s="31">
        <v>0</v>
      </c>
      <c r="I19" s="31">
        <v>1.1830000000000001</v>
      </c>
      <c r="J19" s="31">
        <v>1.2E-2</v>
      </c>
      <c r="K19" s="38">
        <v>0</v>
      </c>
      <c r="L19" s="38">
        <v>0.20499999999999999</v>
      </c>
      <c r="M19" s="38">
        <v>0.24299999999999999</v>
      </c>
      <c r="N19" s="38">
        <v>0</v>
      </c>
      <c r="O19" s="38">
        <v>0</v>
      </c>
      <c r="P19" s="38">
        <v>8.8999999999999996E-2</v>
      </c>
      <c r="Q19" s="38">
        <v>0.17100000000000001</v>
      </c>
      <c r="R19" s="38">
        <f t="shared" si="2"/>
        <v>85.112999999999985</v>
      </c>
      <c r="T19" s="65"/>
      <c r="U19" s="66">
        <f t="shared" si="4"/>
        <v>0.92700292552254071</v>
      </c>
      <c r="V19" s="66">
        <f t="shared" si="3"/>
        <v>5.949737407916535</v>
      </c>
      <c r="W19" s="66">
        <f t="shared" si="3"/>
        <v>88.232114953062407</v>
      </c>
      <c r="X19" s="66">
        <f t="shared" si="3"/>
        <v>1.9585727209709449</v>
      </c>
      <c r="Y19" s="66">
        <f t="shared" si="3"/>
        <v>0.55925651780574059</v>
      </c>
      <c r="Z19" s="66">
        <f t="shared" si="3"/>
        <v>0.10691668722756809</v>
      </c>
      <c r="AA19" s="66">
        <f t="shared" si="3"/>
        <v>3.0547624922162304E-2</v>
      </c>
      <c r="AB19" s="66">
        <f t="shared" si="3"/>
        <v>0</v>
      </c>
      <c r="AC19" s="66">
        <f t="shared" si="3"/>
        <v>1.389916933958385</v>
      </c>
      <c r="AD19" s="66">
        <f t="shared" si="3"/>
        <v>1.4098903810228757E-2</v>
      </c>
      <c r="AE19" s="66">
        <f t="shared" si="3"/>
        <v>0</v>
      </c>
      <c r="AF19" s="66">
        <f t="shared" si="3"/>
        <v>0.24085627342474125</v>
      </c>
      <c r="AG19" s="66">
        <f t="shared" si="3"/>
        <v>0.28550280215713231</v>
      </c>
      <c r="AH19" s="66">
        <f t="shared" si="3"/>
        <v>0</v>
      </c>
      <c r="AI19" s="66">
        <f t="shared" si="3"/>
        <v>0</v>
      </c>
      <c r="AJ19" s="66">
        <f t="shared" si="3"/>
        <v>0.10456686992586328</v>
      </c>
      <c r="AK19" s="66">
        <f t="shared" si="3"/>
        <v>0.2009093792957598</v>
      </c>
      <c r="AL19" s="96">
        <f t="shared" si="1"/>
        <v>100</v>
      </c>
    </row>
    <row r="20" spans="1:38" x14ac:dyDescent="0.4">
      <c r="A20" s="31">
        <v>5.8179999999999996</v>
      </c>
      <c r="B20" s="31">
        <v>17.585999999999999</v>
      </c>
      <c r="C20" s="31">
        <v>34.956000000000003</v>
      </c>
      <c r="D20" s="31">
        <v>3.52</v>
      </c>
      <c r="E20" s="31">
        <v>0.751</v>
      </c>
      <c r="F20" s="31">
        <v>8.9999999999999993E-3</v>
      </c>
      <c r="G20" s="31">
        <v>0.14000000000000001</v>
      </c>
      <c r="H20" s="31">
        <v>5.5E-2</v>
      </c>
      <c r="I20" s="31">
        <v>6.0369999999999999</v>
      </c>
      <c r="J20" s="31">
        <v>3.4000000000000002E-2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0.11700000000000001</v>
      </c>
      <c r="Q20" s="38">
        <v>0</v>
      </c>
      <c r="R20" s="38">
        <f t="shared" si="2"/>
        <v>69.02300000000001</v>
      </c>
      <c r="T20" s="65"/>
      <c r="U20" s="66">
        <f t="shared" si="4"/>
        <v>8.4290743665155077</v>
      </c>
      <c r="V20" s="66">
        <f t="shared" si="3"/>
        <v>25.478463700505621</v>
      </c>
      <c r="W20" s="66">
        <f t="shared" si="3"/>
        <v>50.643988235805452</v>
      </c>
      <c r="X20" s="66">
        <f t="shared" si="3"/>
        <v>5.0997493589093477</v>
      </c>
      <c r="Y20" s="66">
        <f t="shared" si="3"/>
        <v>1.0880431160627615</v>
      </c>
      <c r="Z20" s="66">
        <f t="shared" si="3"/>
        <v>1.3039131883575038E-2</v>
      </c>
      <c r="AA20" s="66">
        <f t="shared" si="3"/>
        <v>0.20283094041116728</v>
      </c>
      <c r="AB20" s="66">
        <f t="shared" si="3"/>
        <v>7.9683583732958557E-2</v>
      </c>
      <c r="AC20" s="66">
        <f t="shared" si="3"/>
        <v>8.746359909015835</v>
      </c>
      <c r="AD20" s="66">
        <f t="shared" si="3"/>
        <v>4.9258942671283487E-2</v>
      </c>
      <c r="AE20" s="66">
        <f t="shared" si="3"/>
        <v>0</v>
      </c>
      <c r="AF20" s="66">
        <f t="shared" si="3"/>
        <v>0</v>
      </c>
      <c r="AG20" s="66">
        <f t="shared" si="3"/>
        <v>0</v>
      </c>
      <c r="AH20" s="66">
        <f t="shared" si="3"/>
        <v>0</v>
      </c>
      <c r="AI20" s="66">
        <f t="shared" si="3"/>
        <v>0</v>
      </c>
      <c r="AJ20" s="66">
        <f t="shared" si="3"/>
        <v>0.1695087144864755</v>
      </c>
      <c r="AK20" s="66">
        <f t="shared" si="3"/>
        <v>0</v>
      </c>
      <c r="AL20" s="96">
        <f t="shared" si="1"/>
        <v>99.999999999999972</v>
      </c>
    </row>
    <row r="21" spans="1:38" x14ac:dyDescent="0.4">
      <c r="A21" s="31">
        <v>1.401</v>
      </c>
      <c r="B21" s="31">
        <v>8.6340000000000003</v>
      </c>
      <c r="C21" s="31">
        <v>30.117000000000001</v>
      </c>
      <c r="D21" s="31">
        <v>4.6840000000000002</v>
      </c>
      <c r="E21" s="31">
        <v>0.24</v>
      </c>
      <c r="F21" s="31">
        <v>0</v>
      </c>
      <c r="G21" s="31">
        <v>0.92</v>
      </c>
      <c r="H21" s="31">
        <v>0.112</v>
      </c>
      <c r="I21" s="31">
        <v>2.1739999999999999</v>
      </c>
      <c r="J21" s="31">
        <v>1.9E-2</v>
      </c>
      <c r="K21" s="38">
        <v>0</v>
      </c>
      <c r="L21" s="38">
        <v>0</v>
      </c>
      <c r="M21" s="38">
        <v>0.73399999999999999</v>
      </c>
      <c r="N21" s="38">
        <v>0</v>
      </c>
      <c r="O21" s="38">
        <v>1.4710000000000001</v>
      </c>
      <c r="P21" s="38">
        <v>0.13100000000000001</v>
      </c>
      <c r="Q21" s="38">
        <v>1.4999999999999999E-2</v>
      </c>
      <c r="R21" s="38">
        <f t="shared" si="2"/>
        <v>50.652000000000001</v>
      </c>
      <c r="T21" s="65"/>
      <c r="U21" s="66">
        <f t="shared" si="4"/>
        <v>2.7659322435441838</v>
      </c>
      <c r="V21" s="66">
        <f t="shared" si="3"/>
        <v>17.045723762141673</v>
      </c>
      <c r="W21" s="66">
        <f t="shared" si="3"/>
        <v>59.458659085524758</v>
      </c>
      <c r="X21" s="66">
        <f t="shared" si="3"/>
        <v>9.2474137250256661</v>
      </c>
      <c r="Y21" s="66">
        <f t="shared" si="3"/>
        <v>0.47382136934375735</v>
      </c>
      <c r="Z21" s="66">
        <f t="shared" si="3"/>
        <v>0</v>
      </c>
      <c r="AA21" s="66">
        <f t="shared" si="3"/>
        <v>1.8163152491510701</v>
      </c>
      <c r="AB21" s="66">
        <f t="shared" si="3"/>
        <v>0.22111663902708678</v>
      </c>
      <c r="AC21" s="66">
        <f t="shared" si="3"/>
        <v>4.2920319039722026</v>
      </c>
      <c r="AD21" s="66">
        <f t="shared" si="3"/>
        <v>3.7510858406380791E-2</v>
      </c>
      <c r="AE21" s="66">
        <f t="shared" si="3"/>
        <v>0</v>
      </c>
      <c r="AF21" s="66">
        <f t="shared" si="3"/>
        <v>0</v>
      </c>
      <c r="AG21" s="66">
        <f t="shared" si="3"/>
        <v>1.4491036879096582</v>
      </c>
      <c r="AH21" s="66">
        <f t="shared" si="3"/>
        <v>0</v>
      </c>
      <c r="AI21" s="66">
        <f t="shared" si="3"/>
        <v>2.904130142936113</v>
      </c>
      <c r="AJ21" s="66">
        <f t="shared" si="3"/>
        <v>0.25862749743346758</v>
      </c>
      <c r="AK21" s="66">
        <f t="shared" si="3"/>
        <v>2.9613835583984834E-2</v>
      </c>
      <c r="AL21" s="96">
        <f t="shared" si="1"/>
        <v>100</v>
      </c>
    </row>
    <row r="22" spans="1:38" x14ac:dyDescent="0.4">
      <c r="A22" s="31">
        <v>3.35</v>
      </c>
      <c r="B22" s="31">
        <v>13.073</v>
      </c>
      <c r="C22" s="31">
        <v>49.475000000000001</v>
      </c>
      <c r="D22" s="31">
        <v>2.871</v>
      </c>
      <c r="E22" s="31">
        <v>0.56899999999999995</v>
      </c>
      <c r="F22" s="31">
        <v>1.4999999999999999E-2</v>
      </c>
      <c r="G22" s="31">
        <v>0.74199999999999999</v>
      </c>
      <c r="H22" s="31">
        <v>0.129</v>
      </c>
      <c r="I22" s="31">
        <v>4.0750000000000002</v>
      </c>
      <c r="J22" s="31">
        <v>8.6999999999999994E-2</v>
      </c>
      <c r="K22" s="38">
        <v>0.153</v>
      </c>
      <c r="L22" s="38">
        <v>0.3</v>
      </c>
      <c r="M22" s="38">
        <v>0</v>
      </c>
      <c r="N22" s="38">
        <v>0</v>
      </c>
      <c r="O22" s="38">
        <v>0</v>
      </c>
      <c r="P22" s="38">
        <v>0.19</v>
      </c>
      <c r="Q22" s="38">
        <v>0</v>
      </c>
      <c r="R22" s="38">
        <f t="shared" si="2"/>
        <v>75.029000000000011</v>
      </c>
      <c r="T22" s="65"/>
      <c r="U22" s="66">
        <f t="shared" si="4"/>
        <v>4.4649402231137287</v>
      </c>
      <c r="V22" s="66">
        <f t="shared" si="3"/>
        <v>17.423929413959936</v>
      </c>
      <c r="W22" s="66">
        <f t="shared" si="3"/>
        <v>65.941169414493046</v>
      </c>
      <c r="X22" s="66">
        <f t="shared" si="3"/>
        <v>3.8265204121073175</v>
      </c>
      <c r="Y22" s="66">
        <f t="shared" si="3"/>
        <v>0.75837342894080939</v>
      </c>
      <c r="Z22" s="66">
        <f t="shared" si="3"/>
        <v>1.9992269655733114E-2</v>
      </c>
      <c r="AA22" s="66">
        <f t="shared" si="3"/>
        <v>0.98895093897026465</v>
      </c>
      <c r="AB22" s="66">
        <f t="shared" si="3"/>
        <v>0.17193351903930479</v>
      </c>
      <c r="AC22" s="66">
        <f t="shared" si="3"/>
        <v>5.4312332564741626</v>
      </c>
      <c r="AD22" s="66">
        <f t="shared" si="3"/>
        <v>0.11595516400325205</v>
      </c>
      <c r="AE22" s="66">
        <f t="shared" si="3"/>
        <v>0.20392115048847775</v>
      </c>
      <c r="AF22" s="66">
        <f t="shared" si="3"/>
        <v>0.39984539311466222</v>
      </c>
      <c r="AG22" s="66">
        <f t="shared" si="3"/>
        <v>0</v>
      </c>
      <c r="AH22" s="66">
        <f t="shared" si="3"/>
        <v>0</v>
      </c>
      <c r="AI22" s="66">
        <f t="shared" si="3"/>
        <v>0</v>
      </c>
      <c r="AJ22" s="66">
        <f t="shared" si="3"/>
        <v>0.25323541563928609</v>
      </c>
      <c r="AK22" s="66">
        <f t="shared" si="3"/>
        <v>0</v>
      </c>
      <c r="AL22" s="96">
        <f t="shared" si="1"/>
        <v>99.999999999999972</v>
      </c>
    </row>
    <row r="23" spans="1:38" x14ac:dyDescent="0.4">
      <c r="A23" s="31">
        <v>3.9129999999999998</v>
      </c>
      <c r="B23" s="31">
        <v>24.097999999999999</v>
      </c>
      <c r="C23" s="31">
        <v>47.265999999999998</v>
      </c>
      <c r="D23" s="31">
        <v>3.0350000000000001</v>
      </c>
      <c r="E23" s="31">
        <v>1.284</v>
      </c>
      <c r="F23" s="31">
        <v>1.7999999999999999E-2</v>
      </c>
      <c r="G23" s="31">
        <v>0.57699999999999996</v>
      </c>
      <c r="H23" s="31">
        <v>1.6E-2</v>
      </c>
      <c r="I23" s="31">
        <v>2.7130000000000001</v>
      </c>
      <c r="J23" s="31">
        <v>3.5000000000000003E-2</v>
      </c>
      <c r="K23" s="38">
        <v>0.27800000000000002</v>
      </c>
      <c r="L23" s="38">
        <v>0.17299999999999999</v>
      </c>
      <c r="M23" s="38">
        <v>0.57699999999999996</v>
      </c>
      <c r="N23" s="38">
        <v>0</v>
      </c>
      <c r="O23" s="38">
        <v>0.373</v>
      </c>
      <c r="P23" s="38">
        <v>0.23599999999999999</v>
      </c>
      <c r="Q23" s="38">
        <v>0.17699999999999999</v>
      </c>
      <c r="R23" s="38">
        <f t="shared" si="2"/>
        <v>84.76900000000002</v>
      </c>
      <c r="T23" s="65"/>
      <c r="U23" s="66">
        <f t="shared" si="4"/>
        <v>4.6160742724344974</v>
      </c>
      <c r="V23" s="66">
        <f t="shared" si="3"/>
        <v>28.427845084877717</v>
      </c>
      <c r="W23" s="66">
        <f t="shared" si="3"/>
        <v>55.758590994349333</v>
      </c>
      <c r="X23" s="66">
        <f t="shared" si="3"/>
        <v>3.5803182767285202</v>
      </c>
      <c r="Y23" s="66">
        <f t="shared" si="3"/>
        <v>1.5147046679800396</v>
      </c>
      <c r="Z23" s="66">
        <f t="shared" si="3"/>
        <v>2.1234177588505227E-2</v>
      </c>
      <c r="AA23" s="66">
        <f t="shared" si="3"/>
        <v>0.68067335936486195</v>
      </c>
      <c r="AB23" s="66">
        <f t="shared" si="3"/>
        <v>1.8874824523115757E-2</v>
      </c>
      <c r="AC23" s="66">
        <f t="shared" si="3"/>
        <v>3.200462433200816</v>
      </c>
      <c r="AD23" s="66">
        <f t="shared" si="3"/>
        <v>4.1288678644315721E-2</v>
      </c>
      <c r="AE23" s="66">
        <f t="shared" si="3"/>
        <v>0.32795007608913634</v>
      </c>
      <c r="AF23" s="66">
        <f t="shared" si="3"/>
        <v>0.20408404015618914</v>
      </c>
      <c r="AG23" s="66">
        <f t="shared" si="3"/>
        <v>0.68067335936486195</v>
      </c>
      <c r="AH23" s="66">
        <f t="shared" si="3"/>
        <v>0</v>
      </c>
      <c r="AI23" s="66">
        <f t="shared" si="3"/>
        <v>0.44001934669513604</v>
      </c>
      <c r="AJ23" s="66">
        <f t="shared" si="3"/>
        <v>0.27840366171595743</v>
      </c>
      <c r="AK23" s="66">
        <f t="shared" si="3"/>
        <v>0.20880274628696807</v>
      </c>
      <c r="AL23" s="96">
        <f t="shared" si="1"/>
        <v>99.999999999999957</v>
      </c>
    </row>
    <row r="24" spans="1:38" x14ac:dyDescent="0.4">
      <c r="A24" s="31">
        <v>7.2999999999999995E-2</v>
      </c>
      <c r="B24" s="31">
        <v>0.41199999999999998</v>
      </c>
      <c r="C24" s="31">
        <v>96.623999999999995</v>
      </c>
      <c r="D24" s="31">
        <v>0.13600000000000001</v>
      </c>
      <c r="E24" s="31">
        <v>0.152</v>
      </c>
      <c r="F24" s="31">
        <v>5.7000000000000002E-2</v>
      </c>
      <c r="G24" s="31">
        <v>0.17799999999999999</v>
      </c>
      <c r="H24" s="31">
        <v>9.0999999999999998E-2</v>
      </c>
      <c r="I24" s="31">
        <v>0.247</v>
      </c>
      <c r="J24" s="31">
        <v>2.4E-2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f t="shared" si="2"/>
        <v>97.993999999999986</v>
      </c>
      <c r="T24" s="65"/>
      <c r="U24" s="66">
        <f t="shared" si="4"/>
        <v>7.4494356797354944E-2</v>
      </c>
      <c r="V24" s="66">
        <f t="shared" si="3"/>
        <v>0.42043390411657855</v>
      </c>
      <c r="W24" s="66">
        <f t="shared" si="3"/>
        <v>98.601955221748284</v>
      </c>
      <c r="X24" s="66">
        <f t="shared" si="3"/>
        <v>0.13878400718411335</v>
      </c>
      <c r="Y24" s="66">
        <f t="shared" si="3"/>
        <v>0.15511153744106781</v>
      </c>
      <c r="Z24" s="66">
        <f t="shared" si="3"/>
        <v>5.8166826540400444E-2</v>
      </c>
      <c r="AA24" s="66">
        <f t="shared" si="3"/>
        <v>0.1816437741086189</v>
      </c>
      <c r="AB24" s="66">
        <f t="shared" si="3"/>
        <v>9.2862828336428768E-2</v>
      </c>
      <c r="AC24" s="66">
        <f t="shared" si="3"/>
        <v>0.25205624834173523</v>
      </c>
      <c r="AD24" s="66">
        <f t="shared" si="3"/>
        <v>2.4491295385431766E-2</v>
      </c>
      <c r="AE24" s="66">
        <f t="shared" si="3"/>
        <v>0</v>
      </c>
      <c r="AF24" s="66">
        <f t="shared" si="3"/>
        <v>0</v>
      </c>
      <c r="AG24" s="66">
        <f t="shared" si="3"/>
        <v>0</v>
      </c>
      <c r="AH24" s="66">
        <f t="shared" si="3"/>
        <v>0</v>
      </c>
      <c r="AI24" s="66">
        <f t="shared" si="3"/>
        <v>0</v>
      </c>
      <c r="AJ24" s="66">
        <f t="shared" si="3"/>
        <v>0</v>
      </c>
      <c r="AK24" s="66">
        <f t="shared" si="3"/>
        <v>0</v>
      </c>
      <c r="AL24" s="96">
        <f t="shared" si="1"/>
        <v>100.00000000000001</v>
      </c>
    </row>
    <row r="25" spans="1:38" x14ac:dyDescent="0.4">
      <c r="A25" s="31">
        <v>5.5490000000000004</v>
      </c>
      <c r="B25" s="31">
        <v>11.676</v>
      </c>
      <c r="C25" s="31">
        <v>43.375</v>
      </c>
      <c r="D25" s="31">
        <v>2.3919999999999999</v>
      </c>
      <c r="E25" s="31">
        <v>0.70599999999999996</v>
      </c>
      <c r="F25" s="31">
        <v>0.11600000000000001</v>
      </c>
      <c r="G25" s="31">
        <v>0</v>
      </c>
      <c r="H25" s="31">
        <v>0.03</v>
      </c>
      <c r="I25" s="31">
        <v>9.0510000000000002</v>
      </c>
      <c r="J25" s="31">
        <v>9.0999999999999998E-2</v>
      </c>
      <c r="K25" s="38">
        <v>0</v>
      </c>
      <c r="L25" s="38">
        <v>0.32400000000000001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f t="shared" si="2"/>
        <v>73.31</v>
      </c>
      <c r="T25" s="65"/>
      <c r="U25" s="66">
        <f t="shared" si="4"/>
        <v>7.5692265720911198</v>
      </c>
      <c r="V25" s="66">
        <f t="shared" si="3"/>
        <v>15.92688582730869</v>
      </c>
      <c r="W25" s="66">
        <f t="shared" si="3"/>
        <v>59.166552994134491</v>
      </c>
      <c r="X25" s="66">
        <f t="shared" si="3"/>
        <v>3.2628563633883507</v>
      </c>
      <c r="Y25" s="66">
        <f t="shared" si="3"/>
        <v>0.96303369253853499</v>
      </c>
      <c r="Z25" s="66">
        <f t="shared" si="3"/>
        <v>0.15823216477970264</v>
      </c>
      <c r="AA25" s="66">
        <f t="shared" si="3"/>
        <v>0</v>
      </c>
      <c r="AB25" s="66">
        <f t="shared" si="3"/>
        <v>4.0922111580957571E-2</v>
      </c>
      <c r="AC25" s="66">
        <f t="shared" si="3"/>
        <v>12.346201063974901</v>
      </c>
      <c r="AD25" s="66">
        <f t="shared" si="3"/>
        <v>0.12413040512890465</v>
      </c>
      <c r="AE25" s="66">
        <f t="shared" si="3"/>
        <v>0</v>
      </c>
      <c r="AF25" s="66">
        <f t="shared" si="3"/>
        <v>0.44195880507434182</v>
      </c>
      <c r="AG25" s="66">
        <f t="shared" si="3"/>
        <v>0</v>
      </c>
      <c r="AH25" s="66">
        <f t="shared" si="3"/>
        <v>0</v>
      </c>
      <c r="AI25" s="66">
        <f t="shared" si="3"/>
        <v>0</v>
      </c>
      <c r="AJ25" s="66">
        <f t="shared" si="3"/>
        <v>0</v>
      </c>
      <c r="AK25" s="66">
        <f t="shared" si="3"/>
        <v>0</v>
      </c>
      <c r="AL25" s="96">
        <f t="shared" si="1"/>
        <v>99.999999999999986</v>
      </c>
    </row>
    <row r="26" spans="1:38" x14ac:dyDescent="0.4">
      <c r="A26" s="31">
        <v>0.995</v>
      </c>
      <c r="B26" s="31">
        <v>25.957999999999998</v>
      </c>
      <c r="C26" s="31">
        <v>50.36</v>
      </c>
      <c r="D26" s="31">
        <v>2.2639999999999998</v>
      </c>
      <c r="E26" s="31">
        <v>0.61499999999999999</v>
      </c>
      <c r="F26" s="31">
        <v>0</v>
      </c>
      <c r="G26" s="31">
        <v>0.113</v>
      </c>
      <c r="H26" s="31">
        <v>1E-3</v>
      </c>
      <c r="I26" s="31">
        <v>1.05</v>
      </c>
      <c r="J26" s="31">
        <v>1.6E-2</v>
      </c>
      <c r="K26" s="38">
        <v>4.5999999999999999E-2</v>
      </c>
      <c r="L26" s="38">
        <v>0.45400000000000001</v>
      </c>
      <c r="M26" s="38">
        <v>0.39400000000000002</v>
      </c>
      <c r="N26" s="38">
        <v>0</v>
      </c>
      <c r="O26" s="38">
        <v>0.497</v>
      </c>
      <c r="P26" s="38">
        <v>0</v>
      </c>
      <c r="Q26" s="38">
        <v>0</v>
      </c>
      <c r="R26" s="38">
        <f t="shared" si="2"/>
        <v>82.763000000000005</v>
      </c>
      <c r="T26" s="65"/>
      <c r="U26" s="66">
        <f t="shared" si="4"/>
        <v>1.2022280487657526</v>
      </c>
      <c r="V26" s="66">
        <f t="shared" si="3"/>
        <v>31.364256974735085</v>
      </c>
      <c r="W26" s="66">
        <f t="shared" si="3"/>
        <v>60.848446769691769</v>
      </c>
      <c r="X26" s="66">
        <f t="shared" si="3"/>
        <v>2.7355219119654914</v>
      </c>
      <c r="Y26" s="66">
        <f t="shared" si="3"/>
        <v>0.74308567838285211</v>
      </c>
      <c r="Z26" s="66">
        <f t="shared" si="3"/>
        <v>0</v>
      </c>
      <c r="AA26" s="66">
        <f t="shared" si="3"/>
        <v>0.13653444171912568</v>
      </c>
      <c r="AB26" s="66">
        <f t="shared" si="3"/>
        <v>1.2082693957444753E-3</v>
      </c>
      <c r="AC26" s="66">
        <f t="shared" si="3"/>
        <v>1.2686828655316988</v>
      </c>
      <c r="AD26" s="66">
        <f t="shared" si="3"/>
        <v>1.9332310331911604E-2</v>
      </c>
      <c r="AE26" s="66">
        <f t="shared" si="3"/>
        <v>5.5580392204245856E-2</v>
      </c>
      <c r="AF26" s="66">
        <f t="shared" si="3"/>
        <v>0.54855430566799179</v>
      </c>
      <c r="AG26" s="66">
        <f t="shared" si="3"/>
        <v>0.47605814192332324</v>
      </c>
      <c r="AH26" s="66">
        <f t="shared" si="3"/>
        <v>0</v>
      </c>
      <c r="AI26" s="66">
        <f t="shared" si="3"/>
        <v>0.60050988968500418</v>
      </c>
      <c r="AJ26" s="66">
        <f t="shared" si="3"/>
        <v>0</v>
      </c>
      <c r="AK26" s="66">
        <f t="shared" si="3"/>
        <v>0</v>
      </c>
      <c r="AL26" s="96">
        <f t="shared" si="1"/>
        <v>99.999999999999986</v>
      </c>
    </row>
    <row r="27" spans="1:38" x14ac:dyDescent="0.4">
      <c r="A27" s="31">
        <v>1.921</v>
      </c>
      <c r="B27" s="31">
        <v>14.829000000000001</v>
      </c>
      <c r="C27" s="31">
        <v>34.832000000000001</v>
      </c>
      <c r="D27" s="31">
        <v>6.4210000000000003</v>
      </c>
      <c r="E27" s="31">
        <v>0.246</v>
      </c>
      <c r="F27" s="31">
        <v>4.1000000000000002E-2</v>
      </c>
      <c r="G27" s="31">
        <v>0.28000000000000003</v>
      </c>
      <c r="H27" s="31">
        <v>3.9E-2</v>
      </c>
      <c r="I27" s="31">
        <v>1.446</v>
      </c>
      <c r="J27" s="31">
        <v>1.2999999999999999E-2</v>
      </c>
      <c r="K27" s="38">
        <v>0</v>
      </c>
      <c r="L27" s="38">
        <v>0</v>
      </c>
      <c r="M27" s="38">
        <v>1.425</v>
      </c>
      <c r="N27" s="38">
        <v>0</v>
      </c>
      <c r="O27" s="38">
        <v>2.4020000000000001</v>
      </c>
      <c r="P27" s="38">
        <v>0</v>
      </c>
      <c r="Q27" s="38">
        <v>2.7E-2</v>
      </c>
      <c r="R27" s="38">
        <f t="shared" si="2"/>
        <v>63.921999999999997</v>
      </c>
      <c r="T27" s="65"/>
      <c r="U27" s="66">
        <f t="shared" si="4"/>
        <v>3.0052251181126999</v>
      </c>
      <c r="V27" s="66">
        <f t="shared" si="3"/>
        <v>23.198585776415008</v>
      </c>
      <c r="W27" s="66">
        <f t="shared" si="3"/>
        <v>54.491411407653075</v>
      </c>
      <c r="X27" s="66">
        <f t="shared" si="3"/>
        <v>10.045054910672382</v>
      </c>
      <c r="Y27" s="66">
        <f t="shared" si="3"/>
        <v>0.38484402865992934</v>
      </c>
      <c r="Z27" s="66">
        <f t="shared" si="3"/>
        <v>6.4140671443321556E-2</v>
      </c>
      <c r="AA27" s="66">
        <f t="shared" si="3"/>
        <v>0.43803385375926918</v>
      </c>
      <c r="AB27" s="66">
        <f t="shared" si="3"/>
        <v>6.1011858202183911E-2</v>
      </c>
      <c r="AC27" s="66">
        <f t="shared" si="3"/>
        <v>2.2621319733425111</v>
      </c>
      <c r="AD27" s="66">
        <f t="shared" si="3"/>
        <v>2.0337286067394638E-2</v>
      </c>
      <c r="AE27" s="66">
        <f t="shared" si="3"/>
        <v>0</v>
      </c>
      <c r="AF27" s="66">
        <f t="shared" si="3"/>
        <v>0</v>
      </c>
      <c r="AG27" s="66">
        <f t="shared" si="3"/>
        <v>2.2292794343105662</v>
      </c>
      <c r="AH27" s="66">
        <f t="shared" si="3"/>
        <v>0</v>
      </c>
      <c r="AI27" s="66">
        <f t="shared" si="3"/>
        <v>3.7577047026063015</v>
      </c>
      <c r="AJ27" s="66">
        <f t="shared" si="3"/>
        <v>0</v>
      </c>
      <c r="AK27" s="66">
        <f t="shared" si="3"/>
        <v>4.2238978755358092E-2</v>
      </c>
      <c r="AL27" s="96">
        <f t="shared" si="1"/>
        <v>99.999999999999986</v>
      </c>
    </row>
    <row r="28" spans="1:38" x14ac:dyDescent="0.4">
      <c r="A28" s="31">
        <v>3.327</v>
      </c>
      <c r="B28" s="31">
        <v>18.111000000000001</v>
      </c>
      <c r="C28" s="31">
        <v>31.526</v>
      </c>
      <c r="D28" s="31">
        <v>5.141</v>
      </c>
      <c r="E28" s="31">
        <v>0.626</v>
      </c>
      <c r="F28" s="31">
        <v>8.4000000000000005E-2</v>
      </c>
      <c r="G28" s="31">
        <v>4.4999999999999998E-2</v>
      </c>
      <c r="H28" s="31">
        <v>1.6E-2</v>
      </c>
      <c r="I28" s="31">
        <v>5.8330000000000002</v>
      </c>
      <c r="J28" s="31">
        <v>2.9000000000000001E-2</v>
      </c>
      <c r="K28" s="38">
        <v>0</v>
      </c>
      <c r="L28" s="38">
        <v>0.123</v>
      </c>
      <c r="M28" s="38">
        <v>0</v>
      </c>
      <c r="N28" s="38">
        <v>7.0000000000000001E-3</v>
      </c>
      <c r="O28" s="38">
        <v>0</v>
      </c>
      <c r="P28" s="38">
        <v>0.20899999999999999</v>
      </c>
      <c r="Q28" s="38">
        <v>0</v>
      </c>
      <c r="R28" s="38">
        <f t="shared" si="2"/>
        <v>65.077000000000012</v>
      </c>
      <c r="T28" s="65"/>
      <c r="U28" s="66">
        <f t="shared" si="4"/>
        <v>5.1124053044854545</v>
      </c>
      <c r="V28" s="66">
        <f t="shared" si="3"/>
        <v>27.83010894786176</v>
      </c>
      <c r="W28" s="66">
        <f t="shared" si="3"/>
        <v>48.444150775235478</v>
      </c>
      <c r="X28" s="66">
        <f t="shared" si="3"/>
        <v>7.8998724587795985</v>
      </c>
      <c r="Y28" s="66">
        <f t="shared" si="3"/>
        <v>0.96193739723711891</v>
      </c>
      <c r="Z28" s="66">
        <f t="shared" si="3"/>
        <v>0.12907786161009263</v>
      </c>
      <c r="AA28" s="66">
        <f t="shared" si="3"/>
        <v>6.9148854433978196E-2</v>
      </c>
      <c r="AB28" s="66">
        <f t="shared" si="3"/>
        <v>2.4586259354303357E-2</v>
      </c>
      <c r="AC28" s="66">
        <f t="shared" si="3"/>
        <v>8.9632281758532191</v>
      </c>
      <c r="AD28" s="66">
        <f t="shared" si="3"/>
        <v>4.456259507967484E-2</v>
      </c>
      <c r="AE28" s="66">
        <f t="shared" si="3"/>
        <v>0</v>
      </c>
      <c r="AF28" s="66">
        <f t="shared" si="3"/>
        <v>0.18900686878620707</v>
      </c>
      <c r="AG28" s="66">
        <f t="shared" si="3"/>
        <v>0</v>
      </c>
      <c r="AH28" s="66">
        <f t="shared" si="3"/>
        <v>1.075648846750772E-2</v>
      </c>
      <c r="AI28" s="66">
        <f t="shared" si="3"/>
        <v>0</v>
      </c>
      <c r="AJ28" s="66">
        <f t="shared" si="3"/>
        <v>0.32115801281558759</v>
      </c>
      <c r="AK28" s="66">
        <f t="shared" si="3"/>
        <v>0</v>
      </c>
      <c r="AL28" s="96">
        <f t="shared" si="1"/>
        <v>99.999999999999986</v>
      </c>
    </row>
    <row r="29" spans="1:38" x14ac:dyDescent="0.4">
      <c r="A29" s="31">
        <v>2.048</v>
      </c>
      <c r="B29" s="31">
        <v>24.152000000000001</v>
      </c>
      <c r="C29" s="31">
        <v>48.436</v>
      </c>
      <c r="D29" s="31">
        <v>7.22</v>
      </c>
      <c r="E29" s="31">
        <v>0.33600000000000002</v>
      </c>
      <c r="F29" s="31">
        <v>0</v>
      </c>
      <c r="G29" s="31">
        <v>0.89900000000000002</v>
      </c>
      <c r="H29" s="31">
        <v>7.3999999999999996E-2</v>
      </c>
      <c r="I29" s="31">
        <v>2.79</v>
      </c>
      <c r="J29" s="31">
        <v>0.113</v>
      </c>
      <c r="K29" s="38">
        <v>0</v>
      </c>
      <c r="L29" s="38">
        <v>0.23</v>
      </c>
      <c r="M29" s="38">
        <v>0.57299999999999995</v>
      </c>
      <c r="N29" s="38">
        <v>0</v>
      </c>
      <c r="O29" s="38">
        <v>0</v>
      </c>
      <c r="P29" s="38">
        <v>0.33700000000000002</v>
      </c>
      <c r="Q29" s="38">
        <v>0</v>
      </c>
      <c r="R29" s="38">
        <f t="shared" si="2"/>
        <v>87.207999999999998</v>
      </c>
      <c r="T29" s="65"/>
      <c r="U29" s="66">
        <f t="shared" si="4"/>
        <v>2.348408402898817</v>
      </c>
      <c r="V29" s="66">
        <f t="shared" si="3"/>
        <v>27.694706907623157</v>
      </c>
      <c r="W29" s="66">
        <f t="shared" si="3"/>
        <v>55.540776075589392</v>
      </c>
      <c r="X29" s="66">
        <f t="shared" si="3"/>
        <v>8.2790569672507122</v>
      </c>
      <c r="Y29" s="66">
        <f t="shared" si="3"/>
        <v>0.38528575360058714</v>
      </c>
      <c r="Z29" s="66">
        <f t="shared" si="3"/>
        <v>0</v>
      </c>
      <c r="AA29" s="66">
        <f t="shared" si="3"/>
        <v>1.0308687276396662</v>
      </c>
      <c r="AB29" s="66">
        <f t="shared" si="3"/>
        <v>8.4854600495367388E-2</v>
      </c>
      <c r="AC29" s="66">
        <f t="shared" si="3"/>
        <v>3.199247775433447</v>
      </c>
      <c r="AD29" s="66">
        <f t="shared" si="3"/>
        <v>0.12957526832400698</v>
      </c>
      <c r="AE29" s="66">
        <f t="shared" si="3"/>
        <v>0</v>
      </c>
      <c r="AF29" s="66">
        <f t="shared" si="3"/>
        <v>0.26373727180992568</v>
      </c>
      <c r="AG29" s="66">
        <f t="shared" si="3"/>
        <v>0.65704981194385836</v>
      </c>
      <c r="AH29" s="66">
        <f t="shared" si="3"/>
        <v>0</v>
      </c>
      <c r="AI29" s="66">
        <f t="shared" si="3"/>
        <v>0</v>
      </c>
      <c r="AJ29" s="66">
        <f t="shared" si="3"/>
        <v>0.38643243739106509</v>
      </c>
      <c r="AK29" s="66">
        <f t="shared" si="3"/>
        <v>0</v>
      </c>
      <c r="AL29" s="96">
        <f t="shared" si="1"/>
        <v>100</v>
      </c>
    </row>
    <row r="30" spans="1:38" x14ac:dyDescent="0.4">
      <c r="A30" s="31">
        <v>2.9929999999999999</v>
      </c>
      <c r="B30" s="31">
        <v>23.146999999999998</v>
      </c>
      <c r="C30" s="31">
        <v>46.951000000000001</v>
      </c>
      <c r="D30" s="31">
        <v>9.0289999999999999</v>
      </c>
      <c r="E30" s="31">
        <v>0.15</v>
      </c>
      <c r="F30" s="31">
        <v>0</v>
      </c>
      <c r="G30" s="31">
        <v>0.32900000000000001</v>
      </c>
      <c r="H30" s="31">
        <v>2.7E-2</v>
      </c>
      <c r="I30" s="31">
        <v>3.8330000000000002</v>
      </c>
      <c r="J30" s="31">
        <v>2.1999999999999999E-2</v>
      </c>
      <c r="K30" s="38">
        <v>1.24</v>
      </c>
      <c r="L30" s="38">
        <v>0.39200000000000002</v>
      </c>
      <c r="M30" s="38">
        <v>1.3089999999999999</v>
      </c>
      <c r="N30" s="38">
        <v>0</v>
      </c>
      <c r="O30" s="38">
        <v>0.873</v>
      </c>
      <c r="P30" s="38">
        <v>0</v>
      </c>
      <c r="Q30" s="38">
        <v>0</v>
      </c>
      <c r="R30" s="38">
        <f t="shared" si="2"/>
        <v>90.294999999999987</v>
      </c>
      <c r="T30" s="65"/>
      <c r="U30" s="66">
        <f t="shared" si="4"/>
        <v>3.3146907359211477</v>
      </c>
      <c r="V30" s="66">
        <f t="shared" si="3"/>
        <v>25.634863502962514</v>
      </c>
      <c r="W30" s="66">
        <f t="shared" si="3"/>
        <v>51.997342045517478</v>
      </c>
      <c r="X30" s="66">
        <f t="shared" si="3"/>
        <v>9.9994462594828075</v>
      </c>
      <c r="Y30" s="66">
        <f t="shared" si="3"/>
        <v>0.16612215515809295</v>
      </c>
      <c r="Z30" s="66">
        <f t="shared" si="3"/>
        <v>0</v>
      </c>
      <c r="AA30" s="66">
        <f t="shared" si="3"/>
        <v>0.3643612603134172</v>
      </c>
      <c r="AB30" s="66">
        <f t="shared" si="3"/>
        <v>2.990198792845673E-2</v>
      </c>
      <c r="AC30" s="66">
        <f t="shared" si="3"/>
        <v>4.2449748048064686</v>
      </c>
      <c r="AD30" s="66">
        <f t="shared" si="3"/>
        <v>2.4364582756520297E-2</v>
      </c>
      <c r="AE30" s="66">
        <f t="shared" si="3"/>
        <v>1.3732764826402348</v>
      </c>
      <c r="AF30" s="66">
        <f t="shared" si="3"/>
        <v>0.43413256547981621</v>
      </c>
      <c r="AG30" s="66">
        <f t="shared" si="3"/>
        <v>1.4496926740129576</v>
      </c>
      <c r="AH30" s="66">
        <f t="shared" si="3"/>
        <v>0</v>
      </c>
      <c r="AI30" s="66">
        <f t="shared" si="3"/>
        <v>0.96683094302010086</v>
      </c>
      <c r="AJ30" s="66">
        <f t="shared" si="3"/>
        <v>0</v>
      </c>
      <c r="AK30" s="66">
        <f t="shared" si="3"/>
        <v>0</v>
      </c>
      <c r="AL30" s="96">
        <f t="shared" si="1"/>
        <v>100</v>
      </c>
    </row>
    <row r="31" spans="1:38" x14ac:dyDescent="0.4">
      <c r="A31" s="31">
        <v>1.986</v>
      </c>
      <c r="B31" s="31">
        <v>20.635000000000002</v>
      </c>
      <c r="C31" s="31">
        <v>50.390999999999998</v>
      </c>
      <c r="D31" s="31">
        <v>3.1459999999999999</v>
      </c>
      <c r="E31" s="31">
        <v>0.52200000000000002</v>
      </c>
      <c r="F31" s="31">
        <v>9.4E-2</v>
      </c>
      <c r="G31" s="31">
        <v>0.152</v>
      </c>
      <c r="H31" s="31">
        <v>0</v>
      </c>
      <c r="I31" s="31">
        <v>2.4950000000000001</v>
      </c>
      <c r="J31" s="31">
        <v>0.02</v>
      </c>
      <c r="K31" s="38">
        <v>0</v>
      </c>
      <c r="L31" s="38">
        <v>0.31</v>
      </c>
      <c r="M31" s="38">
        <v>0</v>
      </c>
      <c r="N31" s="38">
        <v>1.1859999999999999</v>
      </c>
      <c r="O31" s="38">
        <v>0</v>
      </c>
      <c r="P31" s="38">
        <v>0.312</v>
      </c>
      <c r="Q31" s="38">
        <v>0</v>
      </c>
      <c r="R31" s="38">
        <f t="shared" si="2"/>
        <v>81.249000000000009</v>
      </c>
      <c r="T31" s="65"/>
      <c r="U31" s="66">
        <f t="shared" si="4"/>
        <v>2.4443377764649408</v>
      </c>
      <c r="V31" s="66">
        <f t="shared" si="3"/>
        <v>25.397235658285023</v>
      </c>
      <c r="W31" s="66">
        <f t="shared" si="3"/>
        <v>62.020455636377058</v>
      </c>
      <c r="X31" s="66">
        <f t="shared" si="3"/>
        <v>3.8720476559711496</v>
      </c>
      <c r="Y31" s="66">
        <f t="shared" si="3"/>
        <v>0.64246944577779408</v>
      </c>
      <c r="Z31" s="66">
        <f t="shared" si="3"/>
        <v>0.11569373161515832</v>
      </c>
      <c r="AA31" s="66">
        <f t="shared" si="3"/>
        <v>0.1870792255904688</v>
      </c>
      <c r="AB31" s="66">
        <f t="shared" si="3"/>
        <v>0</v>
      </c>
      <c r="AC31" s="66">
        <f t="shared" si="3"/>
        <v>3.0708070253172344</v>
      </c>
      <c r="AD31" s="66">
        <f t="shared" si="3"/>
        <v>2.4615687577693262E-2</v>
      </c>
      <c r="AE31" s="66">
        <f t="shared" si="3"/>
        <v>0</v>
      </c>
      <c r="AF31" s="66">
        <f t="shared" si="3"/>
        <v>0.38154315745424555</v>
      </c>
      <c r="AG31" s="66">
        <f t="shared" si="3"/>
        <v>0</v>
      </c>
      <c r="AH31" s="66">
        <f t="shared" si="3"/>
        <v>1.4597102733572103</v>
      </c>
      <c r="AI31" s="66">
        <f t="shared" si="3"/>
        <v>0</v>
      </c>
      <c r="AJ31" s="66">
        <f t="shared" si="3"/>
        <v>0.38400472621201487</v>
      </c>
      <c r="AK31" s="66">
        <f t="shared" si="3"/>
        <v>0</v>
      </c>
      <c r="AL31" s="96">
        <f t="shared" si="1"/>
        <v>99.999999999999986</v>
      </c>
    </row>
    <row r="32" spans="1:38" x14ac:dyDescent="0.4">
      <c r="A32" s="31">
        <v>0.56100000000000005</v>
      </c>
      <c r="B32" s="31">
        <v>3.2040000000000002</v>
      </c>
      <c r="C32" s="31">
        <v>74.789000000000001</v>
      </c>
      <c r="D32" s="31">
        <v>0.7</v>
      </c>
      <c r="E32" s="31">
        <v>1.244</v>
      </c>
      <c r="F32" s="31">
        <v>0.44700000000000001</v>
      </c>
      <c r="G32" s="31">
        <v>8.9999999999999993E-3</v>
      </c>
      <c r="H32" s="31">
        <v>0</v>
      </c>
      <c r="I32" s="31">
        <v>0.60599999999999998</v>
      </c>
      <c r="J32" s="31">
        <v>4.4999999999999998E-2</v>
      </c>
      <c r="K32" s="38">
        <v>0</v>
      </c>
      <c r="L32" s="38">
        <v>0.16500000000000001</v>
      </c>
      <c r="M32" s="38">
        <v>0</v>
      </c>
      <c r="N32" s="38">
        <v>0</v>
      </c>
      <c r="O32" s="38">
        <v>0</v>
      </c>
      <c r="P32" s="38">
        <v>0.34599999999999997</v>
      </c>
      <c r="Q32" s="38">
        <v>6.0999999999999999E-2</v>
      </c>
      <c r="R32" s="38">
        <f t="shared" si="2"/>
        <v>82.177000000000021</v>
      </c>
      <c r="T32" s="65"/>
      <c r="U32" s="66">
        <f t="shared" si="4"/>
        <v>0.6826727673193228</v>
      </c>
      <c r="V32" s="66">
        <f t="shared" si="3"/>
        <v>3.8989011523905708</v>
      </c>
      <c r="W32" s="66">
        <f t="shared" si="3"/>
        <v>91.009649902040692</v>
      </c>
      <c r="X32" s="66">
        <f t="shared" si="3"/>
        <v>0.8518198522700996</v>
      </c>
      <c r="Y32" s="66">
        <f t="shared" si="3"/>
        <v>1.5138055660342915</v>
      </c>
      <c r="Z32" s="66">
        <f t="shared" si="3"/>
        <v>0.54394781994962083</v>
      </c>
      <c r="AA32" s="66">
        <f t="shared" si="3"/>
        <v>1.0951969529186995E-2</v>
      </c>
      <c r="AB32" s="66">
        <f t="shared" si="3"/>
        <v>0</v>
      </c>
      <c r="AC32" s="66">
        <f t="shared" si="3"/>
        <v>0.73743261496525769</v>
      </c>
      <c r="AD32" s="66">
        <f t="shared" si="3"/>
        <v>5.4759847645934979E-2</v>
      </c>
      <c r="AE32" s="66">
        <f t="shared" si="3"/>
        <v>0</v>
      </c>
      <c r="AF32" s="66">
        <f t="shared" si="3"/>
        <v>0.20078610803509495</v>
      </c>
      <c r="AG32" s="66">
        <f t="shared" si="3"/>
        <v>0</v>
      </c>
      <c r="AH32" s="66">
        <f t="shared" si="3"/>
        <v>0</v>
      </c>
      <c r="AI32" s="66">
        <f t="shared" si="3"/>
        <v>0</v>
      </c>
      <c r="AJ32" s="66">
        <f t="shared" si="3"/>
        <v>0.42104238412207784</v>
      </c>
      <c r="AK32" s="66">
        <f t="shared" si="3"/>
        <v>7.4230015697822962E-2</v>
      </c>
      <c r="AL32" s="96">
        <f t="shared" si="1"/>
        <v>99.999999999999972</v>
      </c>
    </row>
    <row r="33" spans="1:38" x14ac:dyDescent="0.4">
      <c r="A33" s="31">
        <v>4.0860000000000003</v>
      </c>
      <c r="B33" s="31">
        <v>15.388</v>
      </c>
      <c r="C33" s="31">
        <v>27.216999999999999</v>
      </c>
      <c r="D33" s="31">
        <v>1.5860000000000001</v>
      </c>
      <c r="E33" s="31">
        <v>2.3959999999999999</v>
      </c>
      <c r="F33" s="31">
        <v>0.38900000000000001</v>
      </c>
      <c r="G33" s="31">
        <v>0</v>
      </c>
      <c r="H33" s="31">
        <v>4.7E-2</v>
      </c>
      <c r="I33" s="31">
        <v>18.879000000000001</v>
      </c>
      <c r="J33" s="31">
        <v>7.0000000000000007E-2</v>
      </c>
      <c r="K33" s="38">
        <v>3.3000000000000002E-2</v>
      </c>
      <c r="L33" s="38">
        <v>0.41599999999999998</v>
      </c>
      <c r="M33" s="38">
        <v>0.4</v>
      </c>
      <c r="N33" s="38">
        <v>0</v>
      </c>
      <c r="O33" s="38">
        <v>0</v>
      </c>
      <c r="P33" s="38">
        <v>0.27600000000000002</v>
      </c>
      <c r="Q33" s="38">
        <v>0</v>
      </c>
      <c r="R33" s="38">
        <f t="shared" si="2"/>
        <v>71.182999999999993</v>
      </c>
      <c r="T33" s="65"/>
      <c r="U33" s="66">
        <f t="shared" si="4"/>
        <v>5.7401345826953074</v>
      </c>
      <c r="V33" s="66">
        <f t="shared" si="3"/>
        <v>21.61752103732633</v>
      </c>
      <c r="W33" s="66">
        <f t="shared" si="3"/>
        <v>38.235252799123387</v>
      </c>
      <c r="X33" s="66">
        <f t="shared" si="3"/>
        <v>2.2280600705224565</v>
      </c>
      <c r="Y33" s="66">
        <f t="shared" si="3"/>
        <v>3.3659722124664602</v>
      </c>
      <c r="Z33" s="66">
        <f t="shared" si="3"/>
        <v>0.54647879409409561</v>
      </c>
      <c r="AA33" s="66">
        <f t="shared" si="3"/>
        <v>0</v>
      </c>
      <c r="AB33" s="66">
        <f t="shared" si="3"/>
        <v>6.6027000828849589E-2</v>
      </c>
      <c r="AC33" s="66">
        <f t="shared" si="3"/>
        <v>26.521781886124501</v>
      </c>
      <c r="AD33" s="66">
        <f t="shared" si="3"/>
        <v>9.833808634083982E-2</v>
      </c>
      <c r="AE33" s="66">
        <f t="shared" si="3"/>
        <v>4.635938356068163E-2</v>
      </c>
      <c r="AF33" s="66">
        <f t="shared" si="3"/>
        <v>0.5844091988255623</v>
      </c>
      <c r="AG33" s="66">
        <f t="shared" si="3"/>
        <v>0.56193192194765618</v>
      </c>
      <c r="AH33" s="66">
        <f t="shared" si="3"/>
        <v>0</v>
      </c>
      <c r="AI33" s="66">
        <f t="shared" si="3"/>
        <v>0</v>
      </c>
      <c r="AJ33" s="66">
        <f t="shared" si="3"/>
        <v>0.38773302614388272</v>
      </c>
      <c r="AK33" s="66">
        <f t="shared" si="3"/>
        <v>0</v>
      </c>
      <c r="AL33" s="96">
        <f t="shared" si="1"/>
        <v>100.00000000000004</v>
      </c>
    </row>
    <row r="34" spans="1:38" x14ac:dyDescent="0.4"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1:38" ht="15" thickBot="1" x14ac:dyDescent="0.45">
      <c r="A35" s="94"/>
      <c r="B35" s="94"/>
      <c r="C35" s="94"/>
      <c r="D35" s="94"/>
      <c r="E35" s="94"/>
      <c r="F35" s="94"/>
      <c r="G35" s="94"/>
      <c r="H35" s="94"/>
      <c r="I35" s="94"/>
      <c r="J35" s="94"/>
      <c r="T35" s="97" t="s">
        <v>275</v>
      </c>
      <c r="U35" s="97">
        <f t="shared" ref="U35:AK35" si="5">MEDIAN(U3:U33)</f>
        <v>2.7659322435441838</v>
      </c>
      <c r="V35" s="97">
        <f t="shared" si="5"/>
        <v>21.61752103732633</v>
      </c>
      <c r="W35" s="97">
        <f t="shared" si="5"/>
        <v>59.166552994134491</v>
      </c>
      <c r="X35" s="97">
        <f t="shared" si="5"/>
        <v>2.7355219119654914</v>
      </c>
      <c r="Y35" s="97">
        <f t="shared" si="5"/>
        <v>0.79418634830002599</v>
      </c>
      <c r="Z35" s="97">
        <f t="shared" si="5"/>
        <v>6.5946221919673254E-2</v>
      </c>
      <c r="AA35" s="97">
        <f t="shared" si="5"/>
        <v>0.1816437741086189</v>
      </c>
      <c r="AB35" s="97">
        <f t="shared" si="5"/>
        <v>4.4202802457675813E-2</v>
      </c>
      <c r="AC35" s="97">
        <f t="shared" si="5"/>
        <v>3.1313282322401772</v>
      </c>
      <c r="AD35" s="97">
        <f t="shared" si="5"/>
        <v>4.456259507967484E-2</v>
      </c>
      <c r="AE35" s="97">
        <f t="shared" si="5"/>
        <v>0</v>
      </c>
      <c r="AF35" s="97">
        <f t="shared" si="5"/>
        <v>0.18900686878620707</v>
      </c>
      <c r="AG35" s="97">
        <f t="shared" si="5"/>
        <v>0.1223196051735875</v>
      </c>
      <c r="AH35" s="97">
        <f t="shared" si="5"/>
        <v>0</v>
      </c>
      <c r="AI35" s="97">
        <f t="shared" si="5"/>
        <v>0</v>
      </c>
      <c r="AJ35" s="97">
        <f t="shared" si="5"/>
        <v>0.1417569685817488</v>
      </c>
      <c r="AK35" s="97">
        <f t="shared" si="5"/>
        <v>0</v>
      </c>
      <c r="AL35" s="97"/>
    </row>
    <row r="36" spans="1:38" ht="15.5" x14ac:dyDescent="0.45">
      <c r="A36" s="70"/>
      <c r="B36" s="86" t="s">
        <v>248</v>
      </c>
      <c r="C36" s="86" t="s">
        <v>262</v>
      </c>
      <c r="D36" s="86" t="s">
        <v>263</v>
      </c>
      <c r="E36" s="86" t="s">
        <v>264</v>
      </c>
      <c r="F36" s="86" t="s">
        <v>252</v>
      </c>
      <c r="G36" s="86" t="s">
        <v>266</v>
      </c>
      <c r="H36" s="86" t="s">
        <v>255</v>
      </c>
      <c r="I36" s="86" t="s">
        <v>256</v>
      </c>
      <c r="J36" s="88" t="s">
        <v>259</v>
      </c>
      <c r="K36" s="68"/>
      <c r="N36" s="37"/>
      <c r="O36" s="37"/>
      <c r="P36" s="37"/>
      <c r="Q36" s="37"/>
      <c r="R36" s="37"/>
      <c r="T36" s="97" t="s">
        <v>276</v>
      </c>
      <c r="U36" s="97">
        <f t="shared" ref="U36:AK36" si="6">MAX(U3:U33)</f>
        <v>13.900648779414999</v>
      </c>
      <c r="V36" s="97">
        <f t="shared" si="6"/>
        <v>35.083052167142483</v>
      </c>
      <c r="W36" s="97">
        <f t="shared" si="6"/>
        <v>98.601955221748284</v>
      </c>
      <c r="X36" s="97">
        <f t="shared" si="6"/>
        <v>10.045054910672382</v>
      </c>
      <c r="Y36" s="97">
        <f t="shared" si="6"/>
        <v>88.580922745956741</v>
      </c>
      <c r="Z36" s="97">
        <f t="shared" si="6"/>
        <v>0.95488336324019485</v>
      </c>
      <c r="AA36" s="97">
        <f t="shared" si="6"/>
        <v>3.5439746057646939</v>
      </c>
      <c r="AB36" s="97">
        <f t="shared" si="6"/>
        <v>0.22111663902708678</v>
      </c>
      <c r="AC36" s="97">
        <f t="shared" si="6"/>
        <v>26.521781886124501</v>
      </c>
      <c r="AD36" s="97">
        <f t="shared" si="6"/>
        <v>0.12957526832400698</v>
      </c>
      <c r="AE36" s="97">
        <f t="shared" si="6"/>
        <v>1.3732764826402348</v>
      </c>
      <c r="AF36" s="97">
        <f t="shared" si="6"/>
        <v>0.5844091988255623</v>
      </c>
      <c r="AG36" s="97">
        <f t="shared" si="6"/>
        <v>2.2292794343105662</v>
      </c>
      <c r="AH36" s="97">
        <f t="shared" si="6"/>
        <v>1.4597102733572103</v>
      </c>
      <c r="AI36" s="97">
        <f t="shared" si="6"/>
        <v>3.7577047026063015</v>
      </c>
      <c r="AJ36" s="97">
        <f t="shared" si="6"/>
        <v>0.82884319331427325</v>
      </c>
      <c r="AK36" s="97">
        <f t="shared" si="6"/>
        <v>0.29320653213161141</v>
      </c>
      <c r="AL36" s="97"/>
    </row>
    <row r="37" spans="1:38" x14ac:dyDescent="0.4">
      <c r="A37" s="89" t="s">
        <v>248</v>
      </c>
      <c r="B37" s="98">
        <f>PEARSON($U3:$U33,U3:U33)</f>
        <v>1.0000000000000002</v>
      </c>
      <c r="C37" s="99">
        <f>PEARSON($U3:$U33,V3:V33)</f>
        <v>0.48755409727086907</v>
      </c>
      <c r="D37" s="100">
        <f>PEARSON($U3:$U33,W3:W33)</f>
        <v>-0.49339732272144349</v>
      </c>
      <c r="E37" s="99">
        <f>PEARSON($U3:$U33,X3:X33)</f>
        <v>2.7631851506739663E-2</v>
      </c>
      <c r="F37" s="99">
        <f>PEARSON($U3:$U33,Y3:Y33)</f>
        <v>-0.11754454121049636</v>
      </c>
      <c r="G37" s="99">
        <f>PEARSON($U3:$U33,AA3:AA33)</f>
        <v>-6.8578501330822272E-2</v>
      </c>
      <c r="H37" s="99">
        <f>PEARSON($U3:$U33,AB3:AB33)</f>
        <v>0.21140926623991077</v>
      </c>
      <c r="I37" s="99">
        <f>PEARSON($U3:$U33,AC3:AC33)</f>
        <v>0.6698832467758965</v>
      </c>
      <c r="J37" s="101">
        <f>PEARSON($U3:$U33,AF3:AF33)</f>
        <v>-6.0088614722680837E-2</v>
      </c>
      <c r="K37" s="99"/>
      <c r="N37" s="43"/>
      <c r="O37" s="43"/>
      <c r="P37" s="43"/>
      <c r="Q37" s="43"/>
      <c r="R37" s="43"/>
      <c r="T37" s="97" t="s">
        <v>277</v>
      </c>
      <c r="U37" s="97">
        <f t="shared" ref="U37:AK37" si="7">MIN(U3:U33)</f>
        <v>7.4494356797354944E-2</v>
      </c>
      <c r="V37" s="97">
        <f t="shared" si="7"/>
        <v>0.42043390411657855</v>
      </c>
      <c r="W37" s="97">
        <f t="shared" si="7"/>
        <v>5.3474703238446466</v>
      </c>
      <c r="X37" s="97">
        <f t="shared" si="7"/>
        <v>5.2352283273445488E-2</v>
      </c>
      <c r="Y37" s="97">
        <f t="shared" si="7"/>
        <v>9.2806320348380641E-2</v>
      </c>
      <c r="Z37" s="97">
        <f t="shared" si="7"/>
        <v>0</v>
      </c>
      <c r="AA37" s="97">
        <f t="shared" si="7"/>
        <v>0</v>
      </c>
      <c r="AB37" s="97">
        <f t="shared" si="7"/>
        <v>0</v>
      </c>
      <c r="AC37" s="97">
        <f t="shared" si="7"/>
        <v>0.25205624834173523</v>
      </c>
      <c r="AD37" s="97">
        <f t="shared" si="7"/>
        <v>0</v>
      </c>
      <c r="AE37" s="97">
        <f t="shared" si="7"/>
        <v>0</v>
      </c>
      <c r="AF37" s="97">
        <f t="shared" si="7"/>
        <v>0</v>
      </c>
      <c r="AG37" s="97">
        <f t="shared" si="7"/>
        <v>0</v>
      </c>
      <c r="AH37" s="97">
        <f t="shared" si="7"/>
        <v>0</v>
      </c>
      <c r="AI37" s="97">
        <f t="shared" si="7"/>
        <v>0</v>
      </c>
      <c r="AJ37" s="97">
        <f t="shared" si="7"/>
        <v>0</v>
      </c>
      <c r="AK37" s="97">
        <f t="shared" si="7"/>
        <v>0</v>
      </c>
      <c r="AL37" s="97"/>
    </row>
    <row r="38" spans="1:38" ht="15.5" x14ac:dyDescent="0.45">
      <c r="A38" s="89" t="s">
        <v>262</v>
      </c>
      <c r="B38" s="99">
        <f>PEARSON($V4:$V33,U4:U33)</f>
        <v>0.47073266075223652</v>
      </c>
      <c r="C38" s="98">
        <f t="shared" ref="C38:F38" si="8">PEARSON($V4:$V33,V4:V33)</f>
        <v>1</v>
      </c>
      <c r="D38" s="102">
        <f t="shared" si="8"/>
        <v>-0.89714401713694647</v>
      </c>
      <c r="E38" s="99">
        <f t="shared" si="8"/>
        <v>0.5262720337913267</v>
      </c>
      <c r="F38" s="99">
        <f t="shared" si="8"/>
        <v>9.6036115844926079E-2</v>
      </c>
      <c r="G38" s="99">
        <f>PEARSON($V4:$V33,AA4:AA33)</f>
        <v>0.15867700976410684</v>
      </c>
      <c r="H38" s="99">
        <f>PEARSON($V4:$V33,AB4:AB33)</f>
        <v>-1.7631083838522677E-2</v>
      </c>
      <c r="I38" s="99">
        <f>PEARSON($V4:$V33,AC4:AC33)</f>
        <v>0.30002330025006824</v>
      </c>
      <c r="J38" s="101">
        <f>PEARSON($V4:$V33,AF4:AF33)</f>
        <v>0.23223567073739676</v>
      </c>
      <c r="K38" s="99"/>
      <c r="N38" s="43"/>
      <c r="O38" s="43"/>
      <c r="P38" s="43"/>
      <c r="Q38" s="43"/>
      <c r="R38" s="43"/>
    </row>
    <row r="39" spans="1:38" ht="15.5" x14ac:dyDescent="0.45">
      <c r="A39" s="89" t="s">
        <v>263</v>
      </c>
      <c r="B39" s="100">
        <f>PEARSON($W3:$W33,U3:U33)</f>
        <v>-0.49339732272144349</v>
      </c>
      <c r="C39" s="102">
        <f t="shared" ref="C39:F39" si="9">PEARSON($W4:$W33,V4:V33)</f>
        <v>-0.89714401713694647</v>
      </c>
      <c r="D39" s="98">
        <f t="shared" si="9"/>
        <v>0.99999999999999978</v>
      </c>
      <c r="E39" s="100">
        <f t="shared" si="9"/>
        <v>-0.53655381663512103</v>
      </c>
      <c r="F39" s="99">
        <f t="shared" si="9"/>
        <v>-0.24862826545699726</v>
      </c>
      <c r="G39" s="99">
        <f>PEARSON($W4:$W33,AA4:AA33)</f>
        <v>-0.13681959128826471</v>
      </c>
      <c r="H39" s="99">
        <f>PEARSON($W4:$W33,AB4:AB33)</f>
        <v>-0.15825510652292518</v>
      </c>
      <c r="I39" s="103">
        <f>PEARSON($W4:$W33,AC4:AC33)</f>
        <v>-0.63395263745932351</v>
      </c>
      <c r="J39" s="101">
        <f>PEARSON($W4:$W33,AF4:AF33)</f>
        <v>-0.2477800693471294</v>
      </c>
      <c r="K39" s="99"/>
      <c r="N39" s="43"/>
      <c r="O39" s="43"/>
      <c r="P39" s="43"/>
      <c r="Q39" s="43"/>
      <c r="R39" s="43"/>
    </row>
    <row r="40" spans="1:38" ht="15.5" x14ac:dyDescent="0.45">
      <c r="A40" s="89" t="s">
        <v>264</v>
      </c>
      <c r="B40" s="99">
        <f>PEARSON($X4:$X33,U4:U33)</f>
        <v>-1.7714824972137374E-3</v>
      </c>
      <c r="C40" s="99">
        <f t="shared" ref="C40:F40" si="10">PEARSON($X4:$X33,V4:V33)</f>
        <v>0.5262720337913267</v>
      </c>
      <c r="D40" s="100">
        <f t="shared" si="10"/>
        <v>-0.53655381663512103</v>
      </c>
      <c r="E40" s="98">
        <f t="shared" si="10"/>
        <v>1</v>
      </c>
      <c r="F40" s="99">
        <f t="shared" si="10"/>
        <v>-0.2808668313246292</v>
      </c>
      <c r="G40" s="99">
        <f>PEARSON($X4:$X33,AA4:AA33)</f>
        <v>0.32456472398758235</v>
      </c>
      <c r="H40" s="99">
        <f>PEARSON($X4:$X33,AB4:AB33)</f>
        <v>0.13691980947753427</v>
      </c>
      <c r="I40" s="99">
        <f>PEARSON($X4:$X33,AC4:AC33)</f>
        <v>-1.4858378303440061E-2</v>
      </c>
      <c r="J40" s="101">
        <f>PEARSON($X4:$X33,AF4:AF33)</f>
        <v>-9.9941370944710457E-3</v>
      </c>
      <c r="K40" s="99"/>
      <c r="N40" s="43"/>
      <c r="O40" s="43"/>
      <c r="P40" s="43"/>
      <c r="Q40" s="43"/>
      <c r="R40" s="43"/>
    </row>
    <row r="41" spans="1:38" x14ac:dyDescent="0.4">
      <c r="A41" s="89" t="s">
        <v>252</v>
      </c>
      <c r="B41" s="99">
        <f>PEARSON($Y4:$Y33,U4:U33)</f>
        <v>0.40260915108349027</v>
      </c>
      <c r="C41" s="99">
        <f t="shared" ref="C41:F41" si="11">PEARSON($Y4:$Y33,V4:V33)</f>
        <v>9.6036115844926079E-2</v>
      </c>
      <c r="D41" s="99">
        <f t="shared" si="11"/>
        <v>-0.24862826545699726</v>
      </c>
      <c r="E41" s="99">
        <f t="shared" si="11"/>
        <v>-0.2808668313246292</v>
      </c>
      <c r="F41" s="98">
        <f t="shared" si="11"/>
        <v>0.99999999999999978</v>
      </c>
      <c r="G41" s="99">
        <f>PEARSON($Y4:$Y33,AA4:AA33)</f>
        <v>-0.27800016532274557</v>
      </c>
      <c r="H41" s="99">
        <f>PEARSON($Y4:$Y33,AB4:AB33)</f>
        <v>-0.13313454672967714</v>
      </c>
      <c r="I41" s="99">
        <f>PEARSON($Y4:$Y33,AC4:AC33)</f>
        <v>0.41303206775129603</v>
      </c>
      <c r="J41" s="101">
        <f>PEARSON($Y4:$Y33,AF4:AF33)</f>
        <v>5.0902525073588667E-2</v>
      </c>
      <c r="K41" s="99"/>
      <c r="N41" s="43"/>
      <c r="O41" s="43"/>
      <c r="P41" s="43"/>
      <c r="Q41" s="43"/>
      <c r="R41" s="43"/>
    </row>
    <row r="42" spans="1:38" ht="15.5" x14ac:dyDescent="0.45">
      <c r="A42" s="89" t="s">
        <v>266</v>
      </c>
      <c r="B42" s="99">
        <f>PEARSON($AA4:$AA33,U4:U33)</f>
        <v>-8.7660930728800102E-2</v>
      </c>
      <c r="C42" s="99">
        <f>PEARSON($AA4:$AA33,V4:V33)</f>
        <v>0.15867700976410684</v>
      </c>
      <c r="D42" s="99">
        <f>PEARSON($AA4:$AA33,W4:W33)</f>
        <v>-0.13681959128826471</v>
      </c>
      <c r="E42" s="99">
        <f>PEARSON($AA4:$AA33,X4:X33)</f>
        <v>0.32456472398758235</v>
      </c>
      <c r="F42" s="99">
        <f>PEARSON($AA4:$AA33,Y4:Y33)</f>
        <v>-0.27800016532274557</v>
      </c>
      <c r="G42" s="98">
        <f>PEARSON($AA4:$AA33,AA4:AA33)</f>
        <v>1</v>
      </c>
      <c r="H42" s="99">
        <f>PEARSON($AA4:$AA33,AB4:AB33)</f>
        <v>0.16012527147618505</v>
      </c>
      <c r="I42" s="99">
        <f>PEARSON($AA4:$AA33,AC4:AC33)</f>
        <v>-0.15744888160578874</v>
      </c>
      <c r="J42" s="101">
        <f>PEARSON($AA4:$AA33,AF4:AF33)</f>
        <v>-0.17346560216804063</v>
      </c>
      <c r="K42" s="99"/>
      <c r="N42" s="43"/>
      <c r="O42" s="43"/>
      <c r="P42" s="43"/>
      <c r="Q42" s="43"/>
      <c r="R42" s="43"/>
    </row>
    <row r="43" spans="1:38" x14ac:dyDescent="0.4">
      <c r="A43" s="89" t="s">
        <v>255</v>
      </c>
      <c r="B43" s="99">
        <f>PEARSON($AB4:$AB33,U4:U33)</f>
        <v>0.30585761983750404</v>
      </c>
      <c r="C43" s="99">
        <f>PEARSON($AB4:$AB33,V4:V33)</f>
        <v>-1.7631083838522677E-2</v>
      </c>
      <c r="D43" s="99">
        <f>PEARSON($AB4:$AB33,W4:W33)</f>
        <v>-0.15825510652292518</v>
      </c>
      <c r="E43" s="99">
        <f>PEARSON($AB4:$AB33,X4:X33)</f>
        <v>0.13691980947753427</v>
      </c>
      <c r="F43" s="99">
        <f>PEARSON($AB4:$AB33,Y4:Y33)</f>
        <v>-0.13313454672967714</v>
      </c>
      <c r="G43" s="99">
        <f>PEARSON($AB4:$AB33,AA4:AA33)</f>
        <v>0.16012527147618505</v>
      </c>
      <c r="H43" s="98">
        <f>PEARSON($AB4:$AB33,AB4:AB33)</f>
        <v>1.0000000000000002</v>
      </c>
      <c r="I43" s="99">
        <f>PEARSON($AB4:$AB33,AC4:AC33)</f>
        <v>0.24051100044864868</v>
      </c>
      <c r="J43" s="101">
        <f>PEARSON($AB4:$AB33,AF4:AF33)</f>
        <v>-0.14112580227793556</v>
      </c>
      <c r="K43" s="99"/>
      <c r="N43" s="43"/>
      <c r="O43" s="43"/>
      <c r="P43" s="43"/>
      <c r="Q43" s="43"/>
      <c r="R43" s="43"/>
    </row>
    <row r="44" spans="1:38" x14ac:dyDescent="0.4">
      <c r="A44" s="89" t="s">
        <v>256</v>
      </c>
      <c r="B44" s="99">
        <f>PEARSON($AC4:$AC33,U4:U33)</f>
        <v>0.66289955849938387</v>
      </c>
      <c r="C44" s="99">
        <f>PEARSON($AC4:$AC33,V4:V33)</f>
        <v>0.30002330025006824</v>
      </c>
      <c r="D44" s="103">
        <f>PEARSON($AC4:$AC33,W4:W33)</f>
        <v>-0.63395263745932351</v>
      </c>
      <c r="E44" s="99">
        <f>PEARSON($AC4:$AC33,X4:X33)</f>
        <v>-1.4858378303440061E-2</v>
      </c>
      <c r="F44" s="99">
        <f>PEARSON($AC4:$AC33,Y4:Y33)</f>
        <v>0.41303206775129603</v>
      </c>
      <c r="G44" s="99">
        <f>PEARSON($AC4:$AC33,AA4:AA33)</f>
        <v>-0.15744888160578874</v>
      </c>
      <c r="H44" s="99">
        <f>PEARSON($AC4:$AC33,AB4:AB33)</f>
        <v>0.24051100044864868</v>
      </c>
      <c r="I44" s="98">
        <f>PEARSON($AC4:$AC33,AC4:AC33)</f>
        <v>1</v>
      </c>
      <c r="J44" s="101">
        <f>PEARSON($AC4:$AC33,AF4:AF33)</f>
        <v>0.34219041815629592</v>
      </c>
      <c r="K44" s="99"/>
      <c r="N44" s="43"/>
      <c r="O44" s="43"/>
      <c r="P44" s="43"/>
      <c r="Q44" s="43"/>
      <c r="R44" s="43"/>
    </row>
    <row r="45" spans="1:38" ht="15" thickBot="1" x14ac:dyDescent="0.45">
      <c r="A45" s="93" t="s">
        <v>259</v>
      </c>
      <c r="B45" s="104">
        <f>PEARSON($AF4:$AF33,U4:U33)</f>
        <v>-1.7991419955082053E-2</v>
      </c>
      <c r="C45" s="104">
        <f>PEARSON($AF4:$AF33,V4:V33)</f>
        <v>0.23223567073739676</v>
      </c>
      <c r="D45" s="104">
        <f>PEARSON($AF4:$AF33,W4:W33)</f>
        <v>-0.2477800693471294</v>
      </c>
      <c r="E45" s="104">
        <f>PEARSON($AF4:$AF33,X4:X33)</f>
        <v>-9.9941370944710457E-3</v>
      </c>
      <c r="F45" s="104">
        <f>PEARSON($AF4:$AF33,Y4:Y33)</f>
        <v>5.0902525073588667E-2</v>
      </c>
      <c r="G45" s="104">
        <f>PEARSON($AF4:$AF33,AA4:AA33)</f>
        <v>-0.17346560216804063</v>
      </c>
      <c r="H45" s="104">
        <f>PEARSON($AF4:$AF33,AB4:AB33)</f>
        <v>-0.14112580227793556</v>
      </c>
      <c r="I45" s="104">
        <f>PEARSON($AF4:$AF33,AC4:AC33)</f>
        <v>0.34219041815629592</v>
      </c>
      <c r="J45" s="105">
        <f>PEARSON($AF4:$AF33,AF4:AF33)</f>
        <v>1</v>
      </c>
      <c r="K45" s="99"/>
      <c r="N45" s="43"/>
      <c r="O45" s="43"/>
      <c r="P45" s="43"/>
      <c r="Q45" s="43"/>
      <c r="R45" s="43"/>
    </row>
    <row r="47" spans="1:38" ht="15" thickBot="1" x14ac:dyDescent="0.45"/>
    <row r="48" spans="1:38" ht="15.5" x14ac:dyDescent="0.45">
      <c r="A48" s="70"/>
      <c r="B48" s="86" t="s">
        <v>248</v>
      </c>
      <c r="C48" s="86" t="s">
        <v>262</v>
      </c>
      <c r="D48" s="86" t="s">
        <v>263</v>
      </c>
      <c r="E48" s="86" t="s">
        <v>264</v>
      </c>
      <c r="F48" s="86" t="s">
        <v>252</v>
      </c>
      <c r="G48" s="86" t="s">
        <v>266</v>
      </c>
      <c r="H48" s="86" t="s">
        <v>255</v>
      </c>
      <c r="I48" s="86" t="s">
        <v>256</v>
      </c>
      <c r="J48" s="88" t="s">
        <v>259</v>
      </c>
      <c r="K48" s="68"/>
      <c r="L48" s="37"/>
      <c r="N48" s="37"/>
      <c r="O48" s="37"/>
      <c r="P48" s="37"/>
      <c r="Q48" s="37"/>
      <c r="R48" s="37"/>
    </row>
    <row r="49" spans="1:12" x14ac:dyDescent="0.4">
      <c r="A49" s="89" t="s">
        <v>248</v>
      </c>
      <c r="B49" s="98">
        <v>1</v>
      </c>
      <c r="C49" s="60">
        <v>0.47073266075223652</v>
      </c>
      <c r="D49" s="60">
        <v>-0.68035430927294904</v>
      </c>
      <c r="E49" s="60">
        <v>-1.7714824972137374E-3</v>
      </c>
      <c r="F49" s="60">
        <v>0.40260915108349027</v>
      </c>
      <c r="G49" s="60">
        <v>-8.7660930728800102E-2</v>
      </c>
      <c r="H49" s="60">
        <v>0.30585761983750404</v>
      </c>
      <c r="I49" s="60">
        <v>0.66289955849938387</v>
      </c>
      <c r="J49" s="106">
        <v>-1.7991419955082053E-2</v>
      </c>
      <c r="K49" s="60"/>
      <c r="L49" s="60"/>
    </row>
    <row r="50" spans="1:12" ht="15.5" x14ac:dyDescent="0.45">
      <c r="A50" s="89" t="s">
        <v>262</v>
      </c>
      <c r="B50" s="60">
        <v>0.47073266075223652</v>
      </c>
      <c r="C50" s="98">
        <v>1</v>
      </c>
      <c r="D50" s="60">
        <v>-0.89714401713694647</v>
      </c>
      <c r="E50" s="60">
        <v>0.5262720337913267</v>
      </c>
      <c r="F50" s="60">
        <v>9.6036115844926079E-2</v>
      </c>
      <c r="G50" s="60">
        <v>0.15867700976410684</v>
      </c>
      <c r="H50" s="60">
        <v>-1.7631083838522677E-2</v>
      </c>
      <c r="I50" s="60">
        <v>0.30002330025006824</v>
      </c>
      <c r="J50" s="106">
        <v>0.23223567073739676</v>
      </c>
      <c r="K50" s="60"/>
      <c r="L50" s="60"/>
    </row>
    <row r="51" spans="1:12" ht="15.5" x14ac:dyDescent="0.45">
      <c r="A51" s="89" t="s">
        <v>263</v>
      </c>
      <c r="B51" s="60">
        <v>-0.68035430927294904</v>
      </c>
      <c r="C51" s="60">
        <v>-0.89714401713694647</v>
      </c>
      <c r="D51" s="98">
        <v>0.99999999999999978</v>
      </c>
      <c r="E51" s="60">
        <v>-0.53655381663512103</v>
      </c>
      <c r="F51" s="60">
        <v>-0.24862826545699726</v>
      </c>
      <c r="G51" s="60">
        <v>-0.13681959128826471</v>
      </c>
      <c r="H51" s="60">
        <v>-0.15825510652292518</v>
      </c>
      <c r="I51" s="60">
        <v>-0.63395263745932351</v>
      </c>
      <c r="J51" s="106">
        <v>-0.2477800693471294</v>
      </c>
      <c r="K51" s="60"/>
      <c r="L51" s="60"/>
    </row>
    <row r="52" spans="1:12" ht="15.5" x14ac:dyDescent="0.45">
      <c r="A52" s="89" t="s">
        <v>264</v>
      </c>
      <c r="B52" s="60">
        <v>-1.7714824972137374E-3</v>
      </c>
      <c r="C52" s="60">
        <v>0.5262720337913267</v>
      </c>
      <c r="D52" s="60">
        <v>-0.53655381663512103</v>
      </c>
      <c r="E52" s="98">
        <v>1</v>
      </c>
      <c r="F52" s="60">
        <v>-0.2808668313246292</v>
      </c>
      <c r="G52" s="60">
        <v>0.32456472398758235</v>
      </c>
      <c r="H52" s="60">
        <v>0.13691980947753427</v>
      </c>
      <c r="I52" s="60">
        <v>-1.4858378303440061E-2</v>
      </c>
      <c r="J52" s="106">
        <v>-9.9941370944710457E-3</v>
      </c>
      <c r="K52" s="60"/>
      <c r="L52" s="60"/>
    </row>
    <row r="53" spans="1:12" x14ac:dyDescent="0.4">
      <c r="A53" s="89" t="s">
        <v>252</v>
      </c>
      <c r="B53" s="60">
        <v>0.40260915108349027</v>
      </c>
      <c r="C53" s="60">
        <v>9.6036115844926079E-2</v>
      </c>
      <c r="D53" s="60">
        <v>-0.24862826545699726</v>
      </c>
      <c r="E53" s="60">
        <v>-0.2808668313246292</v>
      </c>
      <c r="F53" s="98">
        <v>0.99999999999999978</v>
      </c>
      <c r="G53" s="60">
        <v>-0.27800016532274557</v>
      </c>
      <c r="H53" s="60">
        <v>-0.13313454672967714</v>
      </c>
      <c r="I53" s="60">
        <v>0.41303206775129603</v>
      </c>
      <c r="J53" s="106">
        <v>5.0902525073588667E-2</v>
      </c>
      <c r="K53" s="60"/>
      <c r="L53" s="60"/>
    </row>
    <row r="54" spans="1:12" ht="15.5" x14ac:dyDescent="0.45">
      <c r="A54" s="89" t="s">
        <v>266</v>
      </c>
      <c r="B54" s="60">
        <v>-8.7660930728800102E-2</v>
      </c>
      <c r="C54" s="60">
        <v>0.15867700976410684</v>
      </c>
      <c r="D54" s="60">
        <v>-0.13681959128826471</v>
      </c>
      <c r="E54" s="60">
        <v>0.32456472398758235</v>
      </c>
      <c r="F54" s="60">
        <v>-0.27800016532274557</v>
      </c>
      <c r="G54" s="98">
        <v>1</v>
      </c>
      <c r="H54" s="60">
        <v>0.16012527147618505</v>
      </c>
      <c r="I54" s="60">
        <v>-0.15744888160578874</v>
      </c>
      <c r="J54" s="106">
        <v>-0.17346560216804063</v>
      </c>
      <c r="K54" s="60"/>
      <c r="L54" s="60"/>
    </row>
    <row r="55" spans="1:12" x14ac:dyDescent="0.4">
      <c r="A55" s="89" t="s">
        <v>255</v>
      </c>
      <c r="B55" s="60">
        <v>0.30585761983750404</v>
      </c>
      <c r="C55" s="60">
        <v>-1.7631083838522677E-2</v>
      </c>
      <c r="D55" s="60">
        <v>-0.15825510652292518</v>
      </c>
      <c r="E55" s="60">
        <v>0.13691980947753427</v>
      </c>
      <c r="F55" s="60">
        <v>-0.13313454672967714</v>
      </c>
      <c r="G55" s="60">
        <v>0.16012527147618505</v>
      </c>
      <c r="H55" s="98">
        <v>1.0000000000000002</v>
      </c>
      <c r="I55" s="60">
        <v>0.24051100044864868</v>
      </c>
      <c r="J55" s="106">
        <v>-0.14112580227793556</v>
      </c>
      <c r="K55" s="60"/>
      <c r="L55" s="60"/>
    </row>
    <row r="56" spans="1:12" x14ac:dyDescent="0.4">
      <c r="A56" s="89" t="s">
        <v>256</v>
      </c>
      <c r="B56" s="60">
        <v>0.66289955849938387</v>
      </c>
      <c r="C56" s="60">
        <v>0.30002330025006824</v>
      </c>
      <c r="D56" s="60">
        <v>-0.63395263745932351</v>
      </c>
      <c r="E56" s="60">
        <v>-1.4858378303440061E-2</v>
      </c>
      <c r="F56" s="60">
        <v>0.41303206775129603</v>
      </c>
      <c r="G56" s="60">
        <v>-0.15744888160578874</v>
      </c>
      <c r="H56" s="60">
        <v>0.24051100044864868</v>
      </c>
      <c r="I56" s="98">
        <v>1</v>
      </c>
      <c r="J56" s="106">
        <v>0.34219041815629592</v>
      </c>
      <c r="K56" s="60"/>
      <c r="L56" s="60"/>
    </row>
    <row r="57" spans="1:12" ht="15" thickBot="1" x14ac:dyDescent="0.45">
      <c r="A57" s="93" t="s">
        <v>259</v>
      </c>
      <c r="B57" s="107">
        <v>-1.7991419955082053E-2</v>
      </c>
      <c r="C57" s="107">
        <v>0.23223567073739676</v>
      </c>
      <c r="D57" s="107">
        <v>-0.2477800693471294</v>
      </c>
      <c r="E57" s="107">
        <v>-9.9941370944710457E-3</v>
      </c>
      <c r="F57" s="107">
        <v>5.0902525073588667E-2</v>
      </c>
      <c r="G57" s="107">
        <v>-0.17346560216804063</v>
      </c>
      <c r="H57" s="107">
        <v>-0.14112580227793556</v>
      </c>
      <c r="I57" s="107">
        <v>0.34219041815629592</v>
      </c>
      <c r="J57" s="105">
        <v>1</v>
      </c>
      <c r="K57" s="60"/>
      <c r="L57" s="60"/>
    </row>
    <row r="58" spans="1:12" x14ac:dyDescent="0.4">
      <c r="A58" s="37"/>
    </row>
    <row r="59" spans="1:12" x14ac:dyDescent="0.4">
      <c r="A59" s="37"/>
    </row>
    <row r="60" spans="1:12" x14ac:dyDescent="0.4">
      <c r="A60" s="37"/>
    </row>
    <row r="61" spans="1:12" x14ac:dyDescent="0.4">
      <c r="A61" s="37"/>
    </row>
    <row r="62" spans="1:12" x14ac:dyDescent="0.4">
      <c r="A62" s="37"/>
    </row>
  </sheetData>
  <mergeCells count="2">
    <mergeCell ref="A1:R1"/>
    <mergeCell ref="T1:AL1"/>
  </mergeCells>
  <conditionalFormatting sqref="B62:Q62 B61:P61 R61 B60:O60 Q60:R60 B59:N59 P59:R59 B58:M58 O58:R58 N49:R57">
    <cfRule type="colorScale" priority="1">
      <colorScale>
        <cfvo type="num" val="-0.75"/>
        <cfvo type="num" val="-0.35"/>
        <cfvo type="max"/>
        <color rgb="FFC00000"/>
        <color theme="0"/>
        <color theme="0"/>
      </colorScale>
    </cfRule>
  </conditionalFormatting>
  <conditionalFormatting sqref="K45 C37 I45 G44:H45 G43 I43 B42:F43 H42:I42 B41:E41 G41:I41 B40:C40 F40:I40 B38 N37:R45 F39:H39 B45:F45 B44:C44 E44:F44 J39:K44 E37:K38">
    <cfRule type="colorScale" priority="3">
      <colorScale>
        <cfvo type="num" val="0.35"/>
        <cfvo type="num" val="0.75"/>
        <cfvo type="max"/>
        <color theme="0"/>
        <color rgb="FF0070C0"/>
        <color rgb="FF63BE7B"/>
      </colorScale>
    </cfRule>
  </conditionalFormatting>
  <conditionalFormatting sqref="K57:L57 I57 C49:I49 G56:H57 G55 I55 B54:F57 H54:I54 B53:E53 G53:I53 B52:D52 F52:I52 B51:C51 E51:I51 B50 J49:L56 D50:I50">
    <cfRule type="colorScale" priority="2">
      <colorScale>
        <cfvo type="min"/>
        <cfvo type="num" val="-0.4"/>
        <color rgb="FFC00000"/>
        <color theme="0"/>
      </colorScale>
    </cfRule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B7DE7-B299-4FF5-97BC-AC0190ACF9F4}">
  <dimension ref="A1:AL82"/>
  <sheetViews>
    <sheetView workbookViewId="0">
      <selection activeCell="T47" sqref="T47:AM48"/>
    </sheetView>
  </sheetViews>
  <sheetFormatPr defaultColWidth="8.6328125" defaultRowHeight="14.5" x14ac:dyDescent="0.4"/>
  <cols>
    <col min="1" max="1" width="6.36328125" style="38" bestFit="1" customWidth="1"/>
    <col min="2" max="4" width="5.453125" style="38" customWidth="1"/>
    <col min="5" max="8" width="5.81640625" style="38" bestFit="1" customWidth="1"/>
    <col min="9" max="9" width="5.6328125" style="38" customWidth="1"/>
    <col min="10" max="17" width="5.81640625" style="38" bestFit="1" customWidth="1"/>
    <col min="18" max="18" width="6.81640625" style="38" bestFit="1" customWidth="1"/>
    <col min="19" max="20" width="8.6328125" style="38"/>
    <col min="21" max="21" width="4.453125" style="38" customWidth="1"/>
    <col min="22" max="22" width="4.6328125" style="38" customWidth="1"/>
    <col min="23" max="23" width="5.1796875" style="38" customWidth="1"/>
    <col min="24" max="24" width="4.453125" style="38" customWidth="1"/>
    <col min="25" max="25" width="4.81640625" style="38" customWidth="1"/>
    <col min="26" max="26" width="5.36328125" style="38" bestFit="1" customWidth="1"/>
    <col min="27" max="29" width="5" style="38" bestFit="1" customWidth="1"/>
    <col min="30" max="30" width="5.453125" style="38" bestFit="1" customWidth="1"/>
    <col min="31" max="32" width="5" style="38" bestFit="1" customWidth="1"/>
    <col min="33" max="33" width="5.81640625" style="38" bestFit="1" customWidth="1"/>
    <col min="34" max="34" width="5.6328125" style="38" bestFit="1" customWidth="1"/>
    <col min="35" max="35" width="5" style="38" bestFit="1" customWidth="1"/>
    <col min="36" max="36" width="5.1796875" style="38" bestFit="1" customWidth="1"/>
    <col min="37" max="37" width="5" style="38" bestFit="1" customWidth="1"/>
    <col min="38" max="38" width="4.6328125" style="38" bestFit="1" customWidth="1"/>
    <col min="39" max="16384" width="8.6328125" style="38"/>
  </cols>
  <sheetData>
    <row r="1" spans="1:38" ht="14.5" customHeight="1" x14ac:dyDescent="0.4">
      <c r="A1" s="108" t="s">
        <v>232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T1" s="110" t="s">
        <v>232</v>
      </c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</row>
    <row r="2" spans="1:38" ht="15.5" x14ac:dyDescent="0.45">
      <c r="A2" s="68" t="s">
        <v>248</v>
      </c>
      <c r="B2" s="68" t="s">
        <v>249</v>
      </c>
      <c r="C2" s="68" t="s">
        <v>250</v>
      </c>
      <c r="D2" s="68" t="s">
        <v>251</v>
      </c>
      <c r="E2" s="68" t="s">
        <v>252</v>
      </c>
      <c r="F2" s="68" t="s">
        <v>253</v>
      </c>
      <c r="G2" s="68" t="s">
        <v>254</v>
      </c>
      <c r="H2" s="68" t="s">
        <v>255</v>
      </c>
      <c r="I2" s="68" t="s">
        <v>256</v>
      </c>
      <c r="J2" s="68" t="s">
        <v>257</v>
      </c>
      <c r="K2" s="37" t="s">
        <v>258</v>
      </c>
      <c r="L2" s="37" t="s">
        <v>259</v>
      </c>
      <c r="M2" s="37" t="s">
        <v>268</v>
      </c>
      <c r="N2" s="37" t="s">
        <v>269</v>
      </c>
      <c r="O2" s="37" t="s">
        <v>260</v>
      </c>
      <c r="P2" s="37" t="s">
        <v>270</v>
      </c>
      <c r="Q2" s="37" t="s">
        <v>271</v>
      </c>
      <c r="R2" s="37" t="s">
        <v>261</v>
      </c>
      <c r="T2" s="62"/>
      <c r="U2" s="63" t="s">
        <v>248</v>
      </c>
      <c r="V2" s="63" t="s">
        <v>262</v>
      </c>
      <c r="W2" s="63" t="s">
        <v>263</v>
      </c>
      <c r="X2" s="63" t="s">
        <v>264</v>
      </c>
      <c r="Y2" s="63" t="s">
        <v>252</v>
      </c>
      <c r="Z2" s="63" t="s">
        <v>265</v>
      </c>
      <c r="AA2" s="63" t="s">
        <v>266</v>
      </c>
      <c r="AB2" s="63" t="s">
        <v>255</v>
      </c>
      <c r="AC2" s="63" t="s">
        <v>256</v>
      </c>
      <c r="AD2" s="63" t="s">
        <v>267</v>
      </c>
      <c r="AE2" s="64" t="s">
        <v>258</v>
      </c>
      <c r="AF2" s="64" t="s">
        <v>259</v>
      </c>
      <c r="AG2" s="64" t="s">
        <v>268</v>
      </c>
      <c r="AH2" s="64" t="s">
        <v>269</v>
      </c>
      <c r="AI2" s="64" t="s">
        <v>260</v>
      </c>
      <c r="AJ2" s="64" t="s">
        <v>270</v>
      </c>
      <c r="AK2" s="64" t="s">
        <v>271</v>
      </c>
      <c r="AL2" s="63" t="s">
        <v>261</v>
      </c>
    </row>
    <row r="3" spans="1:38" x14ac:dyDescent="0.4">
      <c r="A3" s="51">
        <v>0.48</v>
      </c>
      <c r="B3" s="51">
        <v>0</v>
      </c>
      <c r="C3" s="51">
        <v>0</v>
      </c>
      <c r="D3" s="51">
        <v>0.01</v>
      </c>
      <c r="E3" s="51">
        <v>53.783999999999999</v>
      </c>
      <c r="F3" s="51">
        <v>5.6000000000000001E-2</v>
      </c>
      <c r="G3" s="51">
        <v>0</v>
      </c>
      <c r="H3" s="51">
        <v>0.184</v>
      </c>
      <c r="I3" s="51">
        <v>0.32500000000000001</v>
      </c>
      <c r="J3" s="51">
        <v>4.2000000000000003E-2</v>
      </c>
      <c r="K3" s="51">
        <v>1.093</v>
      </c>
      <c r="L3" s="51">
        <v>4.2999999999999997E-2</v>
      </c>
      <c r="M3" s="51">
        <v>0.56200000000000006</v>
      </c>
      <c r="N3" s="51">
        <v>0</v>
      </c>
      <c r="O3" s="51">
        <v>1.333</v>
      </c>
      <c r="P3" s="51">
        <v>0.57099999999999995</v>
      </c>
      <c r="Q3" s="51">
        <v>2E-3</v>
      </c>
      <c r="R3" s="51">
        <f>SUM(A3:Q3)</f>
        <v>58.484999999999999</v>
      </c>
      <c r="T3" s="65"/>
      <c r="U3" s="66">
        <f t="shared" ref="U3:AJ18" si="0">(A3/$R3)*100</f>
        <v>0.82072326237496784</v>
      </c>
      <c r="V3" s="66">
        <f t="shared" si="0"/>
        <v>0</v>
      </c>
      <c r="W3" s="66">
        <f t="shared" si="0"/>
        <v>0</v>
      </c>
      <c r="X3" s="66">
        <f t="shared" si="0"/>
        <v>1.70984012994785E-2</v>
      </c>
      <c r="Y3" s="66">
        <f t="shared" si="0"/>
        <v>91.962041549115156</v>
      </c>
      <c r="Z3" s="66">
        <f t="shared" si="0"/>
        <v>9.5751047277079601E-2</v>
      </c>
      <c r="AA3" s="66">
        <f t="shared" si="0"/>
        <v>0</v>
      </c>
      <c r="AB3" s="66">
        <f t="shared" si="0"/>
        <v>0.31461058391040436</v>
      </c>
      <c r="AC3" s="66">
        <f t="shared" si="0"/>
        <v>0.55569804223305119</v>
      </c>
      <c r="AD3" s="66">
        <f t="shared" si="0"/>
        <v>7.1813285457809697E-2</v>
      </c>
      <c r="AE3" s="66">
        <f t="shared" si="0"/>
        <v>1.8688552620329999</v>
      </c>
      <c r="AF3" s="66">
        <f t="shared" si="0"/>
        <v>7.3523125587757532E-2</v>
      </c>
      <c r="AG3" s="66">
        <f t="shared" si="0"/>
        <v>0.96093015303069174</v>
      </c>
      <c r="AH3" s="66">
        <f t="shared" si="0"/>
        <v>0</v>
      </c>
      <c r="AI3" s="66">
        <f t="shared" si="0"/>
        <v>2.2792168932204837</v>
      </c>
      <c r="AJ3" s="66">
        <f t="shared" si="0"/>
        <v>0.9763187142002222</v>
      </c>
      <c r="AK3" s="66">
        <f t="shared" ref="AK3:AK40" si="1">(Q3/$R3)*100</f>
        <v>3.4196802598956996E-3</v>
      </c>
      <c r="AL3" s="65">
        <f t="shared" ref="AL3:AL40" si="2">SUM(U3:AK3)</f>
        <v>99.999999999999972</v>
      </c>
    </row>
    <row r="4" spans="1:38" x14ac:dyDescent="0.4">
      <c r="A4" s="51">
        <v>0.46200000000000002</v>
      </c>
      <c r="B4" s="51">
        <v>0</v>
      </c>
      <c r="C4" s="51">
        <v>0</v>
      </c>
      <c r="D4" s="51">
        <v>0.01</v>
      </c>
      <c r="E4" s="51">
        <v>53.994999999999997</v>
      </c>
      <c r="F4" s="51">
        <v>0.107</v>
      </c>
      <c r="G4" s="51">
        <v>7.3999999999999996E-2</v>
      </c>
      <c r="H4" s="51">
        <v>0.186</v>
      </c>
      <c r="I4" s="51">
        <v>0.316</v>
      </c>
      <c r="J4" s="51">
        <v>7.0000000000000001E-3</v>
      </c>
      <c r="K4" s="51">
        <v>0.41199999999999998</v>
      </c>
      <c r="L4" s="51">
        <v>0</v>
      </c>
      <c r="M4" s="51">
        <v>0</v>
      </c>
      <c r="N4" s="51">
        <v>0</v>
      </c>
      <c r="O4" s="51">
        <v>0</v>
      </c>
      <c r="P4" s="51">
        <v>0</v>
      </c>
      <c r="Q4" s="51">
        <v>0</v>
      </c>
      <c r="R4" s="51">
        <f t="shared" ref="R4:R40" si="3">SUM(A4:Q4)</f>
        <v>55.568999999999996</v>
      </c>
      <c r="T4" s="65"/>
      <c r="U4" s="66">
        <f t="shared" si="0"/>
        <v>0.83139880149003953</v>
      </c>
      <c r="V4" s="66">
        <f t="shared" si="0"/>
        <v>0</v>
      </c>
      <c r="W4" s="66">
        <f t="shared" si="0"/>
        <v>0</v>
      </c>
      <c r="X4" s="66">
        <f t="shared" si="0"/>
        <v>1.7995645053896961E-2</v>
      </c>
      <c r="Y4" s="66">
        <f t="shared" si="0"/>
        <v>97.167485468516617</v>
      </c>
      <c r="Z4" s="66">
        <f t="shared" si="0"/>
        <v>0.19255340207669747</v>
      </c>
      <c r="AA4" s="66">
        <f t="shared" si="0"/>
        <v>0.13316777339883748</v>
      </c>
      <c r="AB4" s="66">
        <f t="shared" si="0"/>
        <v>0.33471899800248345</v>
      </c>
      <c r="AC4" s="66">
        <f t="shared" si="0"/>
        <v>0.56866238370314393</v>
      </c>
      <c r="AD4" s="66">
        <f t="shared" si="0"/>
        <v>1.2596951537727873E-2</v>
      </c>
      <c r="AE4" s="66">
        <f t="shared" si="0"/>
        <v>0.74142057622055457</v>
      </c>
      <c r="AF4" s="66">
        <f t="shared" si="0"/>
        <v>0</v>
      </c>
      <c r="AG4" s="66">
        <f t="shared" si="0"/>
        <v>0</v>
      </c>
      <c r="AH4" s="66">
        <f t="shared" si="0"/>
        <v>0</v>
      </c>
      <c r="AI4" s="66">
        <f t="shared" si="0"/>
        <v>0</v>
      </c>
      <c r="AJ4" s="66">
        <f t="shared" si="0"/>
        <v>0</v>
      </c>
      <c r="AK4" s="66">
        <f t="shared" si="1"/>
        <v>0</v>
      </c>
      <c r="AL4" s="65">
        <f t="shared" si="2"/>
        <v>100</v>
      </c>
    </row>
    <row r="5" spans="1:38" x14ac:dyDescent="0.4">
      <c r="A5" s="51">
        <v>0.60099999999999998</v>
      </c>
      <c r="B5" s="51">
        <v>0</v>
      </c>
      <c r="C5" s="51">
        <v>0</v>
      </c>
      <c r="D5" s="51">
        <v>7.0000000000000001E-3</v>
      </c>
      <c r="E5" s="51">
        <v>54.447000000000003</v>
      </c>
      <c r="F5" s="51">
        <v>0</v>
      </c>
      <c r="G5" s="51">
        <v>0</v>
      </c>
      <c r="H5" s="51">
        <v>0.28199999999999997</v>
      </c>
      <c r="I5" s="51">
        <v>0.39700000000000002</v>
      </c>
      <c r="J5" s="51">
        <v>0</v>
      </c>
      <c r="K5" s="51">
        <v>0.104</v>
      </c>
      <c r="L5" s="51">
        <v>0</v>
      </c>
      <c r="M5" s="51">
        <v>0</v>
      </c>
      <c r="N5" s="51">
        <v>0</v>
      </c>
      <c r="O5" s="51">
        <v>0.13200000000000001</v>
      </c>
      <c r="P5" s="51">
        <v>0</v>
      </c>
      <c r="Q5" s="51">
        <v>2E-3</v>
      </c>
      <c r="R5" s="51">
        <f t="shared" si="3"/>
        <v>55.971999999999994</v>
      </c>
      <c r="T5" s="65"/>
      <c r="U5" s="66">
        <f t="shared" si="0"/>
        <v>1.0737511612949331</v>
      </c>
      <c r="V5" s="66">
        <f t="shared" si="0"/>
        <v>0</v>
      </c>
      <c r="W5" s="66">
        <f t="shared" si="0"/>
        <v>0</v>
      </c>
      <c r="X5" s="66">
        <f t="shared" si="0"/>
        <v>1.2506253126563283E-2</v>
      </c>
      <c r="Y5" s="66">
        <f t="shared" si="0"/>
        <v>97.275423425998724</v>
      </c>
      <c r="Z5" s="66">
        <f t="shared" si="0"/>
        <v>0</v>
      </c>
      <c r="AA5" s="66">
        <f t="shared" si="0"/>
        <v>0</v>
      </c>
      <c r="AB5" s="66">
        <f t="shared" si="0"/>
        <v>0.5038233402415494</v>
      </c>
      <c r="AC5" s="66">
        <f t="shared" si="0"/>
        <v>0.70928321303508912</v>
      </c>
      <c r="AD5" s="66">
        <f t="shared" si="0"/>
        <v>0</v>
      </c>
      <c r="AE5" s="66">
        <f t="shared" si="0"/>
        <v>0.18580718930894019</v>
      </c>
      <c r="AF5" s="66">
        <f t="shared" si="0"/>
        <v>0</v>
      </c>
      <c r="AG5" s="66">
        <f t="shared" si="0"/>
        <v>0</v>
      </c>
      <c r="AH5" s="66">
        <f t="shared" si="0"/>
        <v>0</v>
      </c>
      <c r="AI5" s="66">
        <f t="shared" si="0"/>
        <v>0.23583220181519335</v>
      </c>
      <c r="AJ5" s="66">
        <f t="shared" si="0"/>
        <v>0</v>
      </c>
      <c r="AK5" s="66">
        <f t="shared" si="1"/>
        <v>3.573215179018081E-3</v>
      </c>
      <c r="AL5" s="65">
        <f t="shared" si="2"/>
        <v>100.00000000000003</v>
      </c>
    </row>
    <row r="6" spans="1:38" x14ac:dyDescent="0.4">
      <c r="A6" s="51">
        <v>0.52300000000000002</v>
      </c>
      <c r="B6" s="51">
        <v>0.02</v>
      </c>
      <c r="C6" s="51">
        <v>0</v>
      </c>
      <c r="D6" s="51">
        <v>0</v>
      </c>
      <c r="E6" s="51">
        <v>54.207000000000001</v>
      </c>
      <c r="F6" s="51">
        <v>2.4E-2</v>
      </c>
      <c r="G6" s="51">
        <v>0</v>
      </c>
      <c r="H6" s="51">
        <v>0.127</v>
      </c>
      <c r="I6" s="51">
        <v>0.23300000000000001</v>
      </c>
      <c r="J6" s="51">
        <v>0.04</v>
      </c>
      <c r="K6" s="51">
        <v>0.63100000000000001</v>
      </c>
      <c r="L6" s="51">
        <v>0</v>
      </c>
      <c r="M6" s="51">
        <v>0.183</v>
      </c>
      <c r="N6" s="51">
        <v>1.5089999999999999</v>
      </c>
      <c r="O6" s="51">
        <v>0</v>
      </c>
      <c r="P6" s="51">
        <v>0</v>
      </c>
      <c r="Q6" s="51">
        <v>0</v>
      </c>
      <c r="R6" s="51">
        <f t="shared" si="3"/>
        <v>57.497</v>
      </c>
      <c r="T6" s="65"/>
      <c r="U6" s="66">
        <f t="shared" si="0"/>
        <v>0.90961267544393631</v>
      </c>
      <c r="V6" s="66">
        <f t="shared" si="0"/>
        <v>3.4784423535140961E-2</v>
      </c>
      <c r="W6" s="66">
        <f t="shared" si="0"/>
        <v>0</v>
      </c>
      <c r="X6" s="66">
        <f t="shared" si="0"/>
        <v>0</v>
      </c>
      <c r="Y6" s="66">
        <f t="shared" si="0"/>
        <v>94.277962328469314</v>
      </c>
      <c r="Z6" s="66">
        <f t="shared" si="0"/>
        <v>4.1741308242169158E-2</v>
      </c>
      <c r="AA6" s="66">
        <f t="shared" si="0"/>
        <v>0</v>
      </c>
      <c r="AB6" s="66">
        <f t="shared" si="0"/>
        <v>0.22088108944814513</v>
      </c>
      <c r="AC6" s="66">
        <f t="shared" si="0"/>
        <v>0.40523853418439226</v>
      </c>
      <c r="AD6" s="66">
        <f t="shared" si="0"/>
        <v>6.9568847070281922E-2</v>
      </c>
      <c r="AE6" s="66">
        <f t="shared" si="0"/>
        <v>1.0974485625336974</v>
      </c>
      <c r="AF6" s="66">
        <f t="shared" si="0"/>
        <v>0</v>
      </c>
      <c r="AG6" s="66">
        <f t="shared" si="0"/>
        <v>0.31827747534653983</v>
      </c>
      <c r="AH6" s="66">
        <f t="shared" si="0"/>
        <v>2.6244847557263853</v>
      </c>
      <c r="AI6" s="66">
        <f t="shared" si="0"/>
        <v>0</v>
      </c>
      <c r="AJ6" s="66">
        <f t="shared" si="0"/>
        <v>0</v>
      </c>
      <c r="AK6" s="66">
        <f t="shared" si="1"/>
        <v>0</v>
      </c>
      <c r="AL6" s="65">
        <f t="shared" si="2"/>
        <v>100</v>
      </c>
    </row>
    <row r="7" spans="1:38" x14ac:dyDescent="0.4">
      <c r="A7" s="51">
        <v>0.54500000000000004</v>
      </c>
      <c r="B7" s="51">
        <v>1.4E-2</v>
      </c>
      <c r="C7" s="51">
        <v>0</v>
      </c>
      <c r="D7" s="51">
        <v>1.9E-2</v>
      </c>
      <c r="E7" s="51">
        <v>54.253999999999998</v>
      </c>
      <c r="F7" s="51">
        <v>1.7999999999999999E-2</v>
      </c>
      <c r="G7" s="51">
        <v>8.9999999999999993E-3</v>
      </c>
      <c r="H7" s="51">
        <v>0.182</v>
      </c>
      <c r="I7" s="51">
        <v>0.17899999999999999</v>
      </c>
      <c r="J7" s="51">
        <v>3.4000000000000002E-2</v>
      </c>
      <c r="K7" s="51">
        <v>1.1299999999999999</v>
      </c>
      <c r="L7" s="51">
        <v>0</v>
      </c>
      <c r="M7" s="51">
        <v>1.698</v>
      </c>
      <c r="N7" s="51">
        <v>0</v>
      </c>
      <c r="O7" s="51">
        <v>0.26</v>
      </c>
      <c r="P7" s="51">
        <v>0</v>
      </c>
      <c r="Q7" s="51">
        <v>0.14199999999999999</v>
      </c>
      <c r="R7" s="51">
        <f t="shared" si="3"/>
        <v>58.484000000000009</v>
      </c>
      <c r="T7" s="65"/>
      <c r="U7" s="66">
        <f t="shared" si="0"/>
        <v>0.93187880445933935</v>
      </c>
      <c r="V7" s="66">
        <f t="shared" si="0"/>
        <v>2.3938171123726142E-2</v>
      </c>
      <c r="W7" s="66">
        <f t="shared" si="0"/>
        <v>0</v>
      </c>
      <c r="X7" s="66">
        <f t="shared" si="0"/>
        <v>3.2487517953628336E-2</v>
      </c>
      <c r="Y7" s="66">
        <f t="shared" si="0"/>
        <v>92.767252581902724</v>
      </c>
      <c r="Z7" s="66">
        <f t="shared" si="0"/>
        <v>3.0777648587647897E-2</v>
      </c>
      <c r="AA7" s="66">
        <f t="shared" si="0"/>
        <v>1.5388824293823948E-2</v>
      </c>
      <c r="AB7" s="66">
        <f t="shared" si="0"/>
        <v>0.31119622460843988</v>
      </c>
      <c r="AC7" s="66">
        <f t="shared" si="0"/>
        <v>0.30606661651049855</v>
      </c>
      <c r="AD7" s="66">
        <f t="shared" si="0"/>
        <v>5.8135558443334921E-2</v>
      </c>
      <c r="AE7" s="66">
        <f t="shared" si="0"/>
        <v>1.9321523835578958</v>
      </c>
      <c r="AF7" s="66">
        <f t="shared" si="0"/>
        <v>0</v>
      </c>
      <c r="AG7" s="66">
        <f t="shared" si="0"/>
        <v>2.903358183434785</v>
      </c>
      <c r="AH7" s="66">
        <f t="shared" si="0"/>
        <v>0</v>
      </c>
      <c r="AI7" s="66">
        <f t="shared" si="0"/>
        <v>0.44456603515491411</v>
      </c>
      <c r="AJ7" s="66">
        <f t="shared" si="0"/>
        <v>0</v>
      </c>
      <c r="AK7" s="66">
        <f t="shared" si="1"/>
        <v>0.24280144996922229</v>
      </c>
      <c r="AL7" s="65">
        <f t="shared" si="2"/>
        <v>99.999999999999972</v>
      </c>
    </row>
    <row r="8" spans="1:38" x14ac:dyDescent="0.4">
      <c r="A8" s="51">
        <v>0.53300000000000003</v>
      </c>
      <c r="B8" s="51">
        <v>8.0000000000000002E-3</v>
      </c>
      <c r="C8" s="51">
        <v>0</v>
      </c>
      <c r="D8" s="51">
        <v>6.0000000000000001E-3</v>
      </c>
      <c r="E8" s="51">
        <v>53.997</v>
      </c>
      <c r="F8" s="51">
        <v>4.8000000000000001E-2</v>
      </c>
      <c r="G8" s="51">
        <v>0.128</v>
      </c>
      <c r="H8" s="51">
        <v>0.152</v>
      </c>
      <c r="I8" s="51">
        <v>0.38800000000000001</v>
      </c>
      <c r="J8" s="51">
        <v>2.5999999999999999E-2</v>
      </c>
      <c r="K8" s="51">
        <v>0</v>
      </c>
      <c r="L8" s="51">
        <v>0</v>
      </c>
      <c r="M8" s="51">
        <v>0</v>
      </c>
      <c r="N8" s="51">
        <v>0.56299999999999994</v>
      </c>
      <c r="O8" s="51">
        <v>0</v>
      </c>
      <c r="P8" s="51">
        <v>0.76300000000000001</v>
      </c>
      <c r="Q8" s="51">
        <v>0</v>
      </c>
      <c r="R8" s="51">
        <f t="shared" si="3"/>
        <v>56.612000000000002</v>
      </c>
      <c r="T8" s="65"/>
      <c r="U8" s="66">
        <f t="shared" si="0"/>
        <v>0.94149650250830219</v>
      </c>
      <c r="V8" s="66">
        <f t="shared" si="0"/>
        <v>1.4131279587366636E-2</v>
      </c>
      <c r="W8" s="66">
        <f t="shared" si="0"/>
        <v>0</v>
      </c>
      <c r="X8" s="66">
        <f t="shared" si="0"/>
        <v>1.0598459690524977E-2</v>
      </c>
      <c r="Y8" s="66">
        <f t="shared" si="0"/>
        <v>95.380837984879534</v>
      </c>
      <c r="Z8" s="66">
        <f t="shared" si="0"/>
        <v>8.4787677524199814E-2</v>
      </c>
      <c r="AA8" s="66">
        <f t="shared" si="0"/>
        <v>0.22610047339786618</v>
      </c>
      <c r="AB8" s="66">
        <f t="shared" si="0"/>
        <v>0.26849431215996611</v>
      </c>
      <c r="AC8" s="66">
        <f t="shared" si="0"/>
        <v>0.68536705998728187</v>
      </c>
      <c r="AD8" s="66">
        <f t="shared" si="0"/>
        <v>4.5926658658941563E-2</v>
      </c>
      <c r="AE8" s="66">
        <f t="shared" si="0"/>
        <v>0</v>
      </c>
      <c r="AF8" s="66">
        <f t="shared" si="0"/>
        <v>0</v>
      </c>
      <c r="AG8" s="66">
        <f t="shared" si="0"/>
        <v>0</v>
      </c>
      <c r="AH8" s="66">
        <f t="shared" si="0"/>
        <v>0.99448880096092684</v>
      </c>
      <c r="AI8" s="66">
        <f t="shared" si="0"/>
        <v>0</v>
      </c>
      <c r="AJ8" s="66">
        <f t="shared" si="0"/>
        <v>1.3477707906450929</v>
      </c>
      <c r="AK8" s="66">
        <f t="shared" si="1"/>
        <v>0</v>
      </c>
      <c r="AL8" s="65">
        <f t="shared" si="2"/>
        <v>100</v>
      </c>
    </row>
    <row r="9" spans="1:38" x14ac:dyDescent="0.4">
      <c r="A9" s="51">
        <v>0.54200000000000004</v>
      </c>
      <c r="B9" s="51">
        <v>7.0000000000000001E-3</v>
      </c>
      <c r="C9" s="51">
        <v>0</v>
      </c>
      <c r="D9" s="51">
        <v>2.8000000000000001E-2</v>
      </c>
      <c r="E9" s="51">
        <v>54.420999999999999</v>
      </c>
      <c r="F9" s="51">
        <v>7.0000000000000001E-3</v>
      </c>
      <c r="G9" s="51">
        <v>1.0999999999999999E-2</v>
      </c>
      <c r="H9" s="51">
        <v>0.26600000000000001</v>
      </c>
      <c r="I9" s="51">
        <v>0.40200000000000002</v>
      </c>
      <c r="J9" s="51">
        <v>0</v>
      </c>
      <c r="K9" s="51">
        <v>0.748</v>
      </c>
      <c r="L9" s="51">
        <v>0</v>
      </c>
      <c r="M9" s="51">
        <v>0.5</v>
      </c>
      <c r="N9" s="51">
        <v>0.52800000000000002</v>
      </c>
      <c r="O9" s="51">
        <v>0</v>
      </c>
      <c r="P9" s="51">
        <v>0</v>
      </c>
      <c r="Q9" s="51">
        <v>0</v>
      </c>
      <c r="R9" s="51">
        <f t="shared" si="3"/>
        <v>57.459999999999994</v>
      </c>
      <c r="T9" s="65"/>
      <c r="U9" s="66">
        <f t="shared" si="0"/>
        <v>0.94326487991646368</v>
      </c>
      <c r="V9" s="66">
        <f t="shared" si="0"/>
        <v>1.218238774799861E-2</v>
      </c>
      <c r="W9" s="66">
        <f t="shared" si="0"/>
        <v>0</v>
      </c>
      <c r="X9" s="66">
        <f t="shared" si="0"/>
        <v>4.8729550991994441E-2</v>
      </c>
      <c r="Y9" s="66">
        <f t="shared" si="0"/>
        <v>94.711103376261747</v>
      </c>
      <c r="Z9" s="66">
        <f t="shared" si="0"/>
        <v>1.218238774799861E-2</v>
      </c>
      <c r="AA9" s="66">
        <f t="shared" si="0"/>
        <v>1.9143752175426385E-2</v>
      </c>
      <c r="AB9" s="66">
        <f t="shared" si="0"/>
        <v>0.46293073442394722</v>
      </c>
      <c r="AC9" s="66">
        <f t="shared" si="0"/>
        <v>0.69961712495649164</v>
      </c>
      <c r="AD9" s="66">
        <f t="shared" si="0"/>
        <v>0</v>
      </c>
      <c r="AE9" s="66">
        <f t="shared" si="0"/>
        <v>1.3017751479289943</v>
      </c>
      <c r="AF9" s="66">
        <f t="shared" si="0"/>
        <v>0</v>
      </c>
      <c r="AG9" s="66">
        <f t="shared" si="0"/>
        <v>0.87017055342847216</v>
      </c>
      <c r="AH9" s="66">
        <f t="shared" si="0"/>
        <v>0.91890010442046643</v>
      </c>
      <c r="AI9" s="66">
        <f t="shared" si="0"/>
        <v>0</v>
      </c>
      <c r="AJ9" s="66">
        <f t="shared" si="0"/>
        <v>0</v>
      </c>
      <c r="AK9" s="66">
        <f t="shared" si="1"/>
        <v>0</v>
      </c>
      <c r="AL9" s="65">
        <f t="shared" si="2"/>
        <v>100</v>
      </c>
    </row>
    <row r="10" spans="1:38" x14ac:dyDescent="0.4">
      <c r="A10" s="51">
        <v>0.33600000000000002</v>
      </c>
      <c r="B10" s="51">
        <v>0</v>
      </c>
      <c r="C10" s="51">
        <v>0</v>
      </c>
      <c r="D10" s="51">
        <v>1.4E-2</v>
      </c>
      <c r="E10" s="51">
        <v>55.66</v>
      </c>
      <c r="F10" s="51">
        <v>0</v>
      </c>
      <c r="G10" s="51">
        <v>0</v>
      </c>
      <c r="H10" s="51">
        <v>0.157</v>
      </c>
      <c r="I10" s="51">
        <v>0.19800000000000001</v>
      </c>
      <c r="J10" s="51">
        <v>2.8000000000000001E-2</v>
      </c>
      <c r="K10" s="51">
        <v>1.46</v>
      </c>
      <c r="L10" s="51">
        <v>0</v>
      </c>
      <c r="M10" s="51">
        <v>3.5999999999999997E-2</v>
      </c>
      <c r="N10" s="51">
        <v>0.55900000000000005</v>
      </c>
      <c r="O10" s="51">
        <v>0.13200000000000001</v>
      </c>
      <c r="P10" s="51">
        <v>5.8000000000000003E-2</v>
      </c>
      <c r="Q10" s="51">
        <v>8.6999999999999994E-2</v>
      </c>
      <c r="R10" s="51">
        <f t="shared" si="3"/>
        <v>58.724999999999994</v>
      </c>
      <c r="T10" s="65"/>
      <c r="U10" s="66">
        <f t="shared" si="0"/>
        <v>0.57215836526181363</v>
      </c>
      <c r="V10" s="66">
        <f t="shared" si="0"/>
        <v>0</v>
      </c>
      <c r="W10" s="66">
        <f t="shared" si="0"/>
        <v>0</v>
      </c>
      <c r="X10" s="66">
        <f t="shared" si="0"/>
        <v>2.38399318859089E-2</v>
      </c>
      <c r="Y10" s="66">
        <f t="shared" si="0"/>
        <v>94.780757769263531</v>
      </c>
      <c r="Z10" s="66">
        <f t="shared" si="0"/>
        <v>0</v>
      </c>
      <c r="AA10" s="66">
        <f t="shared" si="0"/>
        <v>0</v>
      </c>
      <c r="AB10" s="66">
        <f t="shared" si="0"/>
        <v>0.26734780757769266</v>
      </c>
      <c r="AC10" s="66">
        <f t="shared" si="0"/>
        <v>0.33716475095785448</v>
      </c>
      <c r="AD10" s="66">
        <f t="shared" si="0"/>
        <v>4.76798637718178E-2</v>
      </c>
      <c r="AE10" s="66">
        <f t="shared" si="0"/>
        <v>2.4861643252447854</v>
      </c>
      <c r="AF10" s="66">
        <f t="shared" si="0"/>
        <v>0</v>
      </c>
      <c r="AG10" s="66">
        <f t="shared" si="0"/>
        <v>6.1302681992337162E-2</v>
      </c>
      <c r="AH10" s="66">
        <f t="shared" si="0"/>
        <v>0.95189442315879114</v>
      </c>
      <c r="AI10" s="66">
        <f t="shared" si="0"/>
        <v>0.22477650063856963</v>
      </c>
      <c r="AJ10" s="66">
        <f t="shared" si="0"/>
        <v>9.8765432098765454E-2</v>
      </c>
      <c r="AK10" s="66">
        <f t="shared" si="1"/>
        <v>0.14814814814814817</v>
      </c>
      <c r="AL10" s="65">
        <f t="shared" si="2"/>
        <v>100</v>
      </c>
    </row>
    <row r="11" spans="1:38" x14ac:dyDescent="0.4">
      <c r="A11" s="51">
        <v>0.38200000000000001</v>
      </c>
      <c r="B11" s="51">
        <v>0.34399999999999997</v>
      </c>
      <c r="C11" s="51">
        <v>0.40699999999999997</v>
      </c>
      <c r="D11" s="51">
        <v>0</v>
      </c>
      <c r="E11" s="51">
        <v>49.918999999999997</v>
      </c>
      <c r="F11" s="51">
        <v>5.3999999999999999E-2</v>
      </c>
      <c r="G11" s="51">
        <v>0</v>
      </c>
      <c r="H11" s="51">
        <v>0.113</v>
      </c>
      <c r="I11" s="51">
        <v>3.0019999999999998</v>
      </c>
      <c r="J11" s="51">
        <v>1.9E-2</v>
      </c>
      <c r="K11" s="51">
        <v>0.999</v>
      </c>
      <c r="L11" s="51">
        <v>0.66100000000000003</v>
      </c>
      <c r="M11" s="51">
        <v>0</v>
      </c>
      <c r="N11" s="51">
        <v>6.0000000000000001E-3</v>
      </c>
      <c r="O11" s="51">
        <v>1.639</v>
      </c>
      <c r="P11" s="51">
        <v>0</v>
      </c>
      <c r="Q11" s="51">
        <v>0</v>
      </c>
      <c r="R11" s="51">
        <f t="shared" si="3"/>
        <v>57.545000000000009</v>
      </c>
      <c r="T11" s="65"/>
      <c r="U11" s="66">
        <f t="shared" si="0"/>
        <v>0.66382830828047601</v>
      </c>
      <c r="V11" s="66">
        <f t="shared" si="0"/>
        <v>0.59779303154053332</v>
      </c>
      <c r="W11" s="66">
        <f t="shared" si="0"/>
        <v>0.70727256929359616</v>
      </c>
      <c r="X11" s="66">
        <f t="shared" si="0"/>
        <v>0</v>
      </c>
      <c r="Y11" s="66">
        <f t="shared" si="0"/>
        <v>86.747762620557808</v>
      </c>
      <c r="Z11" s="66">
        <f t="shared" si="0"/>
        <v>9.383960378833954E-2</v>
      </c>
      <c r="AA11" s="66">
        <f t="shared" si="0"/>
        <v>0</v>
      </c>
      <c r="AB11" s="66">
        <f t="shared" si="0"/>
        <v>0.19636805977930313</v>
      </c>
      <c r="AC11" s="66">
        <f t="shared" si="0"/>
        <v>5.2167868624554687</v>
      </c>
      <c r="AD11" s="66">
        <f t="shared" si="0"/>
        <v>3.3017638369971319E-2</v>
      </c>
      <c r="AE11" s="66">
        <f t="shared" si="0"/>
        <v>1.7360326700842816</v>
      </c>
      <c r="AF11" s="66">
        <f t="shared" si="0"/>
        <v>1.148666261186897</v>
      </c>
      <c r="AG11" s="66">
        <f t="shared" si="0"/>
        <v>0</v>
      </c>
      <c r="AH11" s="66">
        <f t="shared" si="0"/>
        <v>1.0426622643148838E-2</v>
      </c>
      <c r="AI11" s="66">
        <f t="shared" si="0"/>
        <v>2.8482057520201578</v>
      </c>
      <c r="AJ11" s="66">
        <f t="shared" si="0"/>
        <v>0</v>
      </c>
      <c r="AK11" s="66">
        <f t="shared" si="1"/>
        <v>0</v>
      </c>
      <c r="AL11" s="65">
        <f t="shared" si="2"/>
        <v>100</v>
      </c>
    </row>
    <row r="12" spans="1:38" x14ac:dyDescent="0.4">
      <c r="A12" s="51">
        <v>0.61199999999999999</v>
      </c>
      <c r="B12" s="51">
        <v>0.02</v>
      </c>
      <c r="C12" s="51">
        <v>0</v>
      </c>
      <c r="D12" s="51">
        <v>0</v>
      </c>
      <c r="E12" s="51">
        <v>54.863</v>
      </c>
      <c r="F12" s="51">
        <v>2.4E-2</v>
      </c>
      <c r="G12" s="51">
        <v>0.126</v>
      </c>
      <c r="H12" s="51">
        <v>0.39</v>
      </c>
      <c r="I12" s="51">
        <v>0.38800000000000001</v>
      </c>
      <c r="J12" s="51">
        <v>2.9000000000000001E-2</v>
      </c>
      <c r="K12" s="51">
        <v>0</v>
      </c>
      <c r="L12" s="51">
        <v>0</v>
      </c>
      <c r="M12" s="51">
        <v>0.97699999999999998</v>
      </c>
      <c r="N12" s="51">
        <v>0</v>
      </c>
      <c r="O12" s="51">
        <v>0</v>
      </c>
      <c r="P12" s="51">
        <v>0</v>
      </c>
      <c r="Q12" s="51">
        <v>0</v>
      </c>
      <c r="R12" s="51">
        <f t="shared" si="3"/>
        <v>57.428999999999995</v>
      </c>
      <c r="T12" s="65"/>
      <c r="U12" s="66">
        <f t="shared" si="0"/>
        <v>1.0656636890769473</v>
      </c>
      <c r="V12" s="66">
        <f t="shared" si="0"/>
        <v>3.4825610754148605E-2</v>
      </c>
      <c r="W12" s="66">
        <f t="shared" si="0"/>
        <v>0</v>
      </c>
      <c r="X12" s="66">
        <f t="shared" si="0"/>
        <v>0</v>
      </c>
      <c r="Y12" s="66">
        <f t="shared" si="0"/>
        <v>95.531874140242749</v>
      </c>
      <c r="Z12" s="66">
        <f t="shared" si="0"/>
        <v>4.1790732904978325E-2</v>
      </c>
      <c r="AA12" s="66">
        <f t="shared" si="0"/>
        <v>0.21940134775113618</v>
      </c>
      <c r="AB12" s="66">
        <f t="shared" si="0"/>
        <v>0.67909940970589777</v>
      </c>
      <c r="AC12" s="66">
        <f t="shared" si="0"/>
        <v>0.67561684863048299</v>
      </c>
      <c r="AD12" s="66">
        <f t="shared" si="0"/>
        <v>5.0497135593515485E-2</v>
      </c>
      <c r="AE12" s="66">
        <f t="shared" si="0"/>
        <v>0</v>
      </c>
      <c r="AF12" s="66">
        <f t="shared" si="0"/>
        <v>0</v>
      </c>
      <c r="AG12" s="66">
        <f t="shared" si="0"/>
        <v>1.7012310853401591</v>
      </c>
      <c r="AH12" s="66">
        <f t="shared" si="0"/>
        <v>0</v>
      </c>
      <c r="AI12" s="66">
        <f t="shared" si="0"/>
        <v>0</v>
      </c>
      <c r="AJ12" s="66">
        <f t="shared" si="0"/>
        <v>0</v>
      </c>
      <c r="AK12" s="66">
        <f t="shared" si="1"/>
        <v>0</v>
      </c>
      <c r="AL12" s="65">
        <f t="shared" si="2"/>
        <v>100.00000000000001</v>
      </c>
    </row>
    <row r="13" spans="1:38" x14ac:dyDescent="0.4">
      <c r="A13" s="51">
        <v>0.63300000000000001</v>
      </c>
      <c r="B13" s="51">
        <v>2.1000000000000001E-2</v>
      </c>
      <c r="C13" s="51">
        <v>0</v>
      </c>
      <c r="D13" s="51">
        <v>2.4E-2</v>
      </c>
      <c r="E13" s="51">
        <v>56.040999999999997</v>
      </c>
      <c r="F13" s="51">
        <v>0</v>
      </c>
      <c r="G13" s="51">
        <v>0.13800000000000001</v>
      </c>
      <c r="H13" s="51">
        <v>0.28499999999999998</v>
      </c>
      <c r="I13" s="51">
        <v>0.30499999999999999</v>
      </c>
      <c r="J13" s="51">
        <v>3.5000000000000003E-2</v>
      </c>
      <c r="K13" s="51">
        <v>1.169</v>
      </c>
      <c r="L13" s="51">
        <v>8.4000000000000005E-2</v>
      </c>
      <c r="M13" s="51">
        <v>0.497</v>
      </c>
      <c r="N13" s="51">
        <v>0</v>
      </c>
      <c r="O13" s="51">
        <v>0.13</v>
      </c>
      <c r="P13" s="51">
        <v>0.11600000000000001</v>
      </c>
      <c r="Q13" s="51">
        <v>0</v>
      </c>
      <c r="R13" s="51">
        <f t="shared" si="3"/>
        <v>59.477999999999987</v>
      </c>
      <c r="T13" s="65"/>
      <c r="U13" s="66">
        <f t="shared" si="0"/>
        <v>1.0642590537677799</v>
      </c>
      <c r="V13" s="66">
        <f t="shared" si="0"/>
        <v>3.5307172399878954E-2</v>
      </c>
      <c r="W13" s="66">
        <f t="shared" si="0"/>
        <v>0</v>
      </c>
      <c r="X13" s="66">
        <f t="shared" si="0"/>
        <v>4.0351054171290236E-2</v>
      </c>
      <c r="Y13" s="66">
        <f t="shared" si="0"/>
        <v>94.221392783886486</v>
      </c>
      <c r="Z13" s="66">
        <f t="shared" si="0"/>
        <v>0</v>
      </c>
      <c r="AA13" s="66">
        <f t="shared" si="0"/>
        <v>0.23201856148491887</v>
      </c>
      <c r="AB13" s="66">
        <f t="shared" si="0"/>
        <v>0.47916876828407146</v>
      </c>
      <c r="AC13" s="66">
        <f t="shared" si="0"/>
        <v>0.51279464676014663</v>
      </c>
      <c r="AD13" s="66">
        <f t="shared" si="0"/>
        <v>5.8845287333131595E-2</v>
      </c>
      <c r="AE13" s="66">
        <f t="shared" si="0"/>
        <v>1.9654325969265953</v>
      </c>
      <c r="AF13" s="66">
        <f t="shared" si="0"/>
        <v>0.14122868959951582</v>
      </c>
      <c r="AG13" s="66">
        <f t="shared" si="0"/>
        <v>0.83560308013046858</v>
      </c>
      <c r="AH13" s="66">
        <f t="shared" si="0"/>
        <v>0</v>
      </c>
      <c r="AI13" s="66">
        <f t="shared" si="0"/>
        <v>0.21856821009448879</v>
      </c>
      <c r="AJ13" s="66">
        <f t="shared" si="0"/>
        <v>0.19503009516123615</v>
      </c>
      <c r="AK13" s="66">
        <f t="shared" si="1"/>
        <v>0</v>
      </c>
      <c r="AL13" s="65">
        <f t="shared" si="2"/>
        <v>99.999999999999986</v>
      </c>
    </row>
    <row r="14" spans="1:38" x14ac:dyDescent="0.4">
      <c r="A14" s="51">
        <v>0.55100000000000005</v>
      </c>
      <c r="B14" s="51">
        <v>0</v>
      </c>
      <c r="C14" s="51">
        <v>0</v>
      </c>
      <c r="D14" s="51">
        <v>0</v>
      </c>
      <c r="E14" s="51">
        <v>54.26</v>
      </c>
      <c r="F14" s="51">
        <v>0</v>
      </c>
      <c r="G14" s="51">
        <v>0</v>
      </c>
      <c r="H14" s="51">
        <v>0.309</v>
      </c>
      <c r="I14" s="51">
        <v>0.32600000000000001</v>
      </c>
      <c r="J14" s="51">
        <v>6.4000000000000001E-2</v>
      </c>
      <c r="K14" s="51">
        <v>1.119</v>
      </c>
      <c r="L14" s="51">
        <v>0.14699999999999999</v>
      </c>
      <c r="M14" s="51">
        <v>0</v>
      </c>
      <c r="N14" s="51">
        <v>1.0069999999999999</v>
      </c>
      <c r="O14" s="51">
        <v>0</v>
      </c>
      <c r="P14" s="51">
        <v>0</v>
      </c>
      <c r="Q14" s="51">
        <v>0.108</v>
      </c>
      <c r="R14" s="51">
        <f t="shared" si="3"/>
        <v>57.890999999999991</v>
      </c>
      <c r="T14" s="65"/>
      <c r="U14" s="66">
        <f t="shared" si="0"/>
        <v>0.95178870636195634</v>
      </c>
      <c r="V14" s="66">
        <f t="shared" si="0"/>
        <v>0</v>
      </c>
      <c r="W14" s="66">
        <f t="shared" si="0"/>
        <v>0</v>
      </c>
      <c r="X14" s="66">
        <f t="shared" si="0"/>
        <v>0</v>
      </c>
      <c r="Y14" s="66">
        <f t="shared" si="0"/>
        <v>93.727867889654704</v>
      </c>
      <c r="Z14" s="66">
        <f t="shared" si="0"/>
        <v>0</v>
      </c>
      <c r="AA14" s="66">
        <f t="shared" si="0"/>
        <v>0</v>
      </c>
      <c r="AB14" s="66">
        <f t="shared" si="0"/>
        <v>0.53376172462040739</v>
      </c>
      <c r="AC14" s="66">
        <f t="shared" si="0"/>
        <v>0.56312725639564021</v>
      </c>
      <c r="AD14" s="66">
        <f t="shared" si="0"/>
        <v>0.11055259021264102</v>
      </c>
      <c r="AE14" s="66">
        <f t="shared" si="0"/>
        <v>1.9329429444991453</v>
      </c>
      <c r="AF14" s="66">
        <f t="shared" si="0"/>
        <v>0.25392548064465981</v>
      </c>
      <c r="AG14" s="66">
        <f t="shared" si="0"/>
        <v>0</v>
      </c>
      <c r="AH14" s="66">
        <f t="shared" si="0"/>
        <v>1.7394759116270233</v>
      </c>
      <c r="AI14" s="66">
        <f t="shared" si="0"/>
        <v>0</v>
      </c>
      <c r="AJ14" s="66">
        <f t="shared" si="0"/>
        <v>0</v>
      </c>
      <c r="AK14" s="66">
        <f t="shared" si="1"/>
        <v>0.18655749598383173</v>
      </c>
      <c r="AL14" s="65">
        <f t="shared" si="2"/>
        <v>100</v>
      </c>
    </row>
    <row r="15" spans="1:38" x14ac:dyDescent="0.4">
      <c r="A15" s="51">
        <v>0.53700000000000003</v>
      </c>
      <c r="B15" s="51">
        <v>0</v>
      </c>
      <c r="C15" s="51">
        <v>0</v>
      </c>
      <c r="D15" s="51">
        <v>0</v>
      </c>
      <c r="E15" s="51">
        <v>54.625</v>
      </c>
      <c r="F15" s="51">
        <v>3.5999999999999997E-2</v>
      </c>
      <c r="G15" s="51">
        <v>0</v>
      </c>
      <c r="H15" s="51">
        <v>0.27900000000000003</v>
      </c>
      <c r="I15" s="51">
        <v>0.4</v>
      </c>
      <c r="J15" s="51">
        <v>8.0000000000000002E-3</v>
      </c>
      <c r="K15" s="51">
        <v>0</v>
      </c>
      <c r="L15" s="51">
        <v>0</v>
      </c>
      <c r="M15" s="51">
        <v>0</v>
      </c>
      <c r="N15" s="51">
        <v>0</v>
      </c>
      <c r="O15" s="51">
        <v>1.0029999999999999</v>
      </c>
      <c r="P15" s="51">
        <v>0.61399999999999999</v>
      </c>
      <c r="Q15" s="51">
        <v>0.11799999999999999</v>
      </c>
      <c r="R15" s="51">
        <f t="shared" si="3"/>
        <v>57.620000000000005</v>
      </c>
      <c r="T15" s="65"/>
      <c r="U15" s="66">
        <f t="shared" si="0"/>
        <v>0.93196806664352649</v>
      </c>
      <c r="V15" s="66">
        <f t="shared" si="0"/>
        <v>0</v>
      </c>
      <c r="W15" s="66">
        <f t="shared" si="0"/>
        <v>0</v>
      </c>
      <c r="X15" s="66">
        <f t="shared" si="0"/>
        <v>0</v>
      </c>
      <c r="Y15" s="66">
        <f t="shared" si="0"/>
        <v>94.802152030544946</v>
      </c>
      <c r="Z15" s="66">
        <f t="shared" si="0"/>
        <v>6.2478306143700098E-2</v>
      </c>
      <c r="AA15" s="66">
        <f t="shared" si="0"/>
        <v>0</v>
      </c>
      <c r="AB15" s="66">
        <f t="shared" si="0"/>
        <v>0.48420687261367579</v>
      </c>
      <c r="AC15" s="66">
        <f t="shared" si="0"/>
        <v>0.69420340159666782</v>
      </c>
      <c r="AD15" s="66">
        <f t="shared" si="0"/>
        <v>1.3884068031933355E-2</v>
      </c>
      <c r="AE15" s="66">
        <f t="shared" si="0"/>
        <v>0</v>
      </c>
      <c r="AF15" s="66">
        <f t="shared" si="0"/>
        <v>0</v>
      </c>
      <c r="AG15" s="66">
        <f t="shared" si="0"/>
        <v>0</v>
      </c>
      <c r="AH15" s="66">
        <f t="shared" si="0"/>
        <v>0</v>
      </c>
      <c r="AI15" s="66">
        <f t="shared" si="0"/>
        <v>1.7407150295036442</v>
      </c>
      <c r="AJ15" s="66">
        <f t="shared" si="0"/>
        <v>1.0656022214508849</v>
      </c>
      <c r="AK15" s="66">
        <f t="shared" si="1"/>
        <v>0.20479000347101697</v>
      </c>
      <c r="AL15" s="65">
        <f t="shared" si="2"/>
        <v>99.999999999999986</v>
      </c>
    </row>
    <row r="16" spans="1:38" x14ac:dyDescent="0.4">
      <c r="A16" s="51">
        <v>0.52</v>
      </c>
      <c r="B16" s="51">
        <v>7.0000000000000001E-3</v>
      </c>
      <c r="C16" s="51">
        <v>0</v>
      </c>
      <c r="D16" s="51">
        <v>2.1000000000000001E-2</v>
      </c>
      <c r="E16" s="51">
        <v>55.588000000000001</v>
      </c>
      <c r="F16" s="51">
        <v>2.1999999999999999E-2</v>
      </c>
      <c r="G16" s="51">
        <v>6.3E-2</v>
      </c>
      <c r="H16" s="51">
        <v>0.30299999999999999</v>
      </c>
      <c r="I16" s="51">
        <v>0.34100000000000003</v>
      </c>
      <c r="J16" s="51">
        <v>0</v>
      </c>
      <c r="K16" s="51">
        <v>0.95199999999999996</v>
      </c>
      <c r="L16" s="51">
        <v>0.56399999999999995</v>
      </c>
      <c r="M16" s="51">
        <v>0.39900000000000002</v>
      </c>
      <c r="N16" s="51">
        <v>3.5489999999999999</v>
      </c>
      <c r="O16" s="51">
        <v>1.2709999999999999</v>
      </c>
      <c r="P16" s="51">
        <v>0.54100000000000004</v>
      </c>
      <c r="Q16" s="51">
        <v>0</v>
      </c>
      <c r="R16" s="51">
        <f t="shared" si="3"/>
        <v>64.141000000000005</v>
      </c>
      <c r="T16" s="65"/>
      <c r="U16" s="66">
        <f t="shared" si="0"/>
        <v>0.81071389594798948</v>
      </c>
      <c r="V16" s="66">
        <f t="shared" si="0"/>
        <v>1.0913456291607553E-2</v>
      </c>
      <c r="W16" s="66">
        <f t="shared" si="0"/>
        <v>0</v>
      </c>
      <c r="X16" s="66">
        <f t="shared" si="0"/>
        <v>3.2740368874822658E-2</v>
      </c>
      <c r="Y16" s="66">
        <f t="shared" si="0"/>
        <v>86.665315476840078</v>
      </c>
      <c r="Z16" s="66">
        <f t="shared" si="0"/>
        <v>3.4299434059338017E-2</v>
      </c>
      <c r="AA16" s="66">
        <f t="shared" si="0"/>
        <v>9.8221106624467966E-2</v>
      </c>
      <c r="AB16" s="66">
        <f t="shared" si="0"/>
        <v>0.47239675090815536</v>
      </c>
      <c r="AC16" s="66">
        <f t="shared" si="0"/>
        <v>0.53164122791973933</v>
      </c>
      <c r="AD16" s="66">
        <f t="shared" si="0"/>
        <v>0</v>
      </c>
      <c r="AE16" s="66">
        <f t="shared" si="0"/>
        <v>1.484230055658627</v>
      </c>
      <c r="AF16" s="66">
        <f t="shared" si="0"/>
        <v>0.87931276406666548</v>
      </c>
      <c r="AG16" s="66">
        <f t="shared" si="0"/>
        <v>0.62206700862163045</v>
      </c>
      <c r="AH16" s="66">
        <f t="shared" si="0"/>
        <v>5.5331223398450282</v>
      </c>
      <c r="AI16" s="66">
        <f t="shared" si="0"/>
        <v>1.981571849519028</v>
      </c>
      <c r="AJ16" s="66">
        <f t="shared" si="0"/>
        <v>0.84345426482281216</v>
      </c>
      <c r="AK16" s="66">
        <f t="shared" si="1"/>
        <v>0</v>
      </c>
      <c r="AL16" s="65">
        <f t="shared" si="2"/>
        <v>99.999999999999972</v>
      </c>
    </row>
    <row r="17" spans="1:38" x14ac:dyDescent="0.4">
      <c r="A17" s="51">
        <v>0.57299999999999995</v>
      </c>
      <c r="B17" s="51">
        <v>1.9E-2</v>
      </c>
      <c r="C17" s="51">
        <v>0</v>
      </c>
      <c r="D17" s="51">
        <v>1E-3</v>
      </c>
      <c r="E17" s="51">
        <v>54.892000000000003</v>
      </c>
      <c r="F17" s="51">
        <v>2.1999999999999999E-2</v>
      </c>
      <c r="G17" s="51">
        <v>2E-3</v>
      </c>
      <c r="H17" s="51">
        <v>0.29699999999999999</v>
      </c>
      <c r="I17" s="51">
        <v>0.38400000000000001</v>
      </c>
      <c r="J17" s="51">
        <v>1.4E-2</v>
      </c>
      <c r="K17" s="51">
        <v>0.97299999999999998</v>
      </c>
      <c r="L17" s="51">
        <v>0.108</v>
      </c>
      <c r="M17" s="51">
        <v>1.4730000000000001</v>
      </c>
      <c r="N17" s="51">
        <v>1.5089999999999999</v>
      </c>
      <c r="O17" s="51">
        <v>0</v>
      </c>
      <c r="P17" s="51">
        <v>1.7999999999999999E-2</v>
      </c>
      <c r="Q17" s="51">
        <v>2.1000000000000001E-2</v>
      </c>
      <c r="R17" s="51">
        <f t="shared" si="3"/>
        <v>60.305999999999997</v>
      </c>
      <c r="T17" s="65"/>
      <c r="U17" s="66">
        <f t="shared" si="0"/>
        <v>0.95015421351109342</v>
      </c>
      <c r="V17" s="66">
        <f t="shared" si="0"/>
        <v>3.1505986137366097E-2</v>
      </c>
      <c r="W17" s="66">
        <f t="shared" si="0"/>
        <v>0</v>
      </c>
      <c r="X17" s="66">
        <f t="shared" si="0"/>
        <v>1.6582097967034791E-3</v>
      </c>
      <c r="Y17" s="66">
        <f t="shared" si="0"/>
        <v>91.022452160647376</v>
      </c>
      <c r="Z17" s="66">
        <f t="shared" si="0"/>
        <v>3.6480615527476536E-2</v>
      </c>
      <c r="AA17" s="66">
        <f t="shared" si="0"/>
        <v>3.3164195934069583E-3</v>
      </c>
      <c r="AB17" s="66">
        <f t="shared" si="0"/>
        <v>0.49248830962093326</v>
      </c>
      <c r="AC17" s="66">
        <f t="shared" si="0"/>
        <v>0.63675256193413587</v>
      </c>
      <c r="AD17" s="66">
        <f t="shared" si="0"/>
        <v>2.3214937153848706E-2</v>
      </c>
      <c r="AE17" s="66">
        <f t="shared" si="0"/>
        <v>1.6134381321924851</v>
      </c>
      <c r="AF17" s="66">
        <f t="shared" si="0"/>
        <v>0.17908665804397572</v>
      </c>
      <c r="AG17" s="66">
        <f t="shared" si="0"/>
        <v>2.4425430305442246</v>
      </c>
      <c r="AH17" s="66">
        <f t="shared" si="0"/>
        <v>2.5022385832255494</v>
      </c>
      <c r="AI17" s="66">
        <f t="shared" si="0"/>
        <v>0</v>
      </c>
      <c r="AJ17" s="66">
        <f t="shared" si="0"/>
        <v>2.9847776340662616E-2</v>
      </c>
      <c r="AK17" s="66">
        <f t="shared" si="1"/>
        <v>3.4822405730773061E-2</v>
      </c>
      <c r="AL17" s="65">
        <f t="shared" si="2"/>
        <v>100.00000000000001</v>
      </c>
    </row>
    <row r="18" spans="1:38" x14ac:dyDescent="0.4">
      <c r="A18" s="51">
        <v>0.60199999999999998</v>
      </c>
      <c r="B18" s="51">
        <v>0</v>
      </c>
      <c r="C18" s="51">
        <v>0</v>
      </c>
      <c r="D18" s="51">
        <v>2.1999999999999999E-2</v>
      </c>
      <c r="E18" s="51">
        <v>53.67</v>
      </c>
      <c r="F18" s="51">
        <v>2.5000000000000001E-2</v>
      </c>
      <c r="G18" s="51">
        <v>2.1000000000000001E-2</v>
      </c>
      <c r="H18" s="51">
        <v>0.34399999999999997</v>
      </c>
      <c r="I18" s="51">
        <v>0.35299999999999998</v>
      </c>
      <c r="J18" s="51">
        <v>0</v>
      </c>
      <c r="K18" s="51">
        <v>0.38300000000000001</v>
      </c>
      <c r="L18" s="51">
        <v>0</v>
      </c>
      <c r="M18" s="51">
        <v>0</v>
      </c>
      <c r="N18" s="51">
        <v>0.53</v>
      </c>
      <c r="O18" s="51">
        <v>1.411</v>
      </c>
      <c r="P18" s="51">
        <v>0</v>
      </c>
      <c r="Q18" s="51">
        <v>0</v>
      </c>
      <c r="R18" s="51">
        <f t="shared" si="3"/>
        <v>57.361000000000011</v>
      </c>
      <c r="T18" s="65"/>
      <c r="U18" s="66">
        <f t="shared" si="0"/>
        <v>1.049493558341033</v>
      </c>
      <c r="V18" s="66">
        <f t="shared" si="0"/>
        <v>0</v>
      </c>
      <c r="W18" s="66">
        <f t="shared" si="0"/>
        <v>0</v>
      </c>
      <c r="X18" s="66">
        <f t="shared" si="0"/>
        <v>3.8353585188542726E-2</v>
      </c>
      <c r="Y18" s="66">
        <f t="shared" si="0"/>
        <v>93.565314412231288</v>
      </c>
      <c r="Z18" s="66">
        <f t="shared" si="0"/>
        <v>4.3583619532434927E-2</v>
      </c>
      <c r="AA18" s="66">
        <f t="shared" si="0"/>
        <v>3.6610240407245337E-2</v>
      </c>
      <c r="AB18" s="66">
        <f t="shared" si="0"/>
        <v>0.59971060476630444</v>
      </c>
      <c r="AC18" s="66">
        <f t="shared" si="0"/>
        <v>0.61540070779798106</v>
      </c>
      <c r="AD18" s="66">
        <f t="shared" si="0"/>
        <v>0</v>
      </c>
      <c r="AE18" s="66">
        <f t="shared" si="0"/>
        <v>0.66770105123690293</v>
      </c>
      <c r="AF18" s="66">
        <f t="shared" si="0"/>
        <v>0</v>
      </c>
      <c r="AG18" s="66">
        <f t="shared" si="0"/>
        <v>0</v>
      </c>
      <c r="AH18" s="66">
        <f t="shared" si="0"/>
        <v>0.92397273408762037</v>
      </c>
      <c r="AI18" s="66">
        <f t="shared" si="0"/>
        <v>2.4598594864106271</v>
      </c>
      <c r="AJ18" s="66">
        <f t="shared" ref="AJ18:AJ40" si="4">(P18/$R18)*100</f>
        <v>0</v>
      </c>
      <c r="AK18" s="66">
        <f t="shared" si="1"/>
        <v>0</v>
      </c>
      <c r="AL18" s="65">
        <f t="shared" si="2"/>
        <v>99.999999999999972</v>
      </c>
    </row>
    <row r="19" spans="1:38" x14ac:dyDescent="0.4">
      <c r="A19" s="51">
        <v>0.48899999999999999</v>
      </c>
      <c r="B19" s="51">
        <v>0</v>
      </c>
      <c r="C19" s="51">
        <v>0</v>
      </c>
      <c r="D19" s="51">
        <v>0</v>
      </c>
      <c r="E19" s="51">
        <v>52.573</v>
      </c>
      <c r="F19" s="51">
        <v>0.11899999999999999</v>
      </c>
      <c r="G19" s="51">
        <v>0</v>
      </c>
      <c r="H19" s="51">
        <v>0.22600000000000001</v>
      </c>
      <c r="I19" s="51">
        <v>0.38200000000000001</v>
      </c>
      <c r="J19" s="51">
        <v>0</v>
      </c>
      <c r="K19" s="51">
        <v>0.74399999999999999</v>
      </c>
      <c r="L19" s="51">
        <v>0</v>
      </c>
      <c r="M19" s="51">
        <v>0</v>
      </c>
      <c r="N19" s="51">
        <v>1.5369999999999999</v>
      </c>
      <c r="O19" s="51">
        <v>1.149</v>
      </c>
      <c r="P19" s="51">
        <v>0</v>
      </c>
      <c r="Q19" s="51">
        <v>0</v>
      </c>
      <c r="R19" s="51">
        <f t="shared" si="3"/>
        <v>57.218999999999994</v>
      </c>
      <c r="T19" s="65"/>
      <c r="U19" s="66">
        <f t="shared" ref="U19:AI35" si="5">(A19/$R19)*100</f>
        <v>0.85461123053531174</v>
      </c>
      <c r="V19" s="66">
        <f t="shared" si="5"/>
        <v>0</v>
      </c>
      <c r="W19" s="66">
        <f t="shared" si="5"/>
        <v>0</v>
      </c>
      <c r="X19" s="66">
        <f t="shared" si="5"/>
        <v>0</v>
      </c>
      <c r="Y19" s="66">
        <f t="shared" si="5"/>
        <v>91.880319474300506</v>
      </c>
      <c r="Z19" s="66">
        <f t="shared" si="5"/>
        <v>0.20797287614254009</v>
      </c>
      <c r="AA19" s="66">
        <f t="shared" si="5"/>
        <v>0</v>
      </c>
      <c r="AB19" s="66">
        <f t="shared" si="5"/>
        <v>0.39497369754801731</v>
      </c>
      <c r="AC19" s="66">
        <f t="shared" si="5"/>
        <v>0.6676104091298346</v>
      </c>
      <c r="AD19" s="66">
        <f t="shared" si="5"/>
        <v>0</v>
      </c>
      <c r="AE19" s="66">
        <f t="shared" si="5"/>
        <v>1.3002673936978977</v>
      </c>
      <c r="AF19" s="66">
        <f t="shared" si="5"/>
        <v>0</v>
      </c>
      <c r="AG19" s="66">
        <f t="shared" si="5"/>
        <v>0</v>
      </c>
      <c r="AH19" s="66">
        <f t="shared" si="5"/>
        <v>2.6861706775721355</v>
      </c>
      <c r="AI19" s="66">
        <f t="shared" si="5"/>
        <v>2.0080742410737695</v>
      </c>
      <c r="AJ19" s="66">
        <f t="shared" si="4"/>
        <v>0</v>
      </c>
      <c r="AK19" s="66">
        <f t="shared" si="1"/>
        <v>0</v>
      </c>
      <c r="AL19" s="65">
        <f t="shared" si="2"/>
        <v>100</v>
      </c>
    </row>
    <row r="20" spans="1:38" x14ac:dyDescent="0.4">
      <c r="A20" s="51">
        <v>0.33600000000000002</v>
      </c>
      <c r="B20" s="51">
        <v>1.2E-2</v>
      </c>
      <c r="C20" s="51">
        <v>0</v>
      </c>
      <c r="D20" s="51">
        <v>8.0000000000000002E-3</v>
      </c>
      <c r="E20" s="51">
        <v>55.368000000000002</v>
      </c>
      <c r="F20" s="51">
        <v>5.6000000000000001E-2</v>
      </c>
      <c r="G20" s="51">
        <v>0</v>
      </c>
      <c r="H20" s="51">
        <v>0.109</v>
      </c>
      <c r="I20" s="51">
        <v>0.214</v>
      </c>
      <c r="J20" s="51">
        <v>1.7999999999999999E-2</v>
      </c>
      <c r="K20" s="51">
        <v>0.28499999999999998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0.09</v>
      </c>
      <c r="R20" s="51">
        <f t="shared" si="3"/>
        <v>56.496000000000002</v>
      </c>
      <c r="T20" s="65"/>
      <c r="U20" s="66">
        <f t="shared" si="5"/>
        <v>0.59473237043330507</v>
      </c>
      <c r="V20" s="66">
        <f t="shared" si="5"/>
        <v>2.1240441801189464E-2</v>
      </c>
      <c r="W20" s="66">
        <f t="shared" si="5"/>
        <v>0</v>
      </c>
      <c r="X20" s="66">
        <f t="shared" si="5"/>
        <v>1.416029453412631E-2</v>
      </c>
      <c r="Y20" s="66">
        <f t="shared" si="5"/>
        <v>98.003398470688182</v>
      </c>
      <c r="Z20" s="66">
        <f t="shared" si="5"/>
        <v>9.912206173888416E-2</v>
      </c>
      <c r="AA20" s="66">
        <f t="shared" si="5"/>
        <v>0</v>
      </c>
      <c r="AB20" s="66">
        <f t="shared" si="5"/>
        <v>0.19293401302747099</v>
      </c>
      <c r="AC20" s="66">
        <f t="shared" si="5"/>
        <v>0.37878787878787873</v>
      </c>
      <c r="AD20" s="66">
        <f t="shared" si="5"/>
        <v>3.1860662701784191E-2</v>
      </c>
      <c r="AE20" s="66">
        <f t="shared" si="5"/>
        <v>0.50446049277824967</v>
      </c>
      <c r="AF20" s="66">
        <f t="shared" si="5"/>
        <v>0</v>
      </c>
      <c r="AG20" s="66">
        <f t="shared" si="5"/>
        <v>0</v>
      </c>
      <c r="AH20" s="66">
        <f t="shared" si="5"/>
        <v>0</v>
      </c>
      <c r="AI20" s="66">
        <f t="shared" si="5"/>
        <v>0</v>
      </c>
      <c r="AJ20" s="66">
        <f t="shared" si="4"/>
        <v>0</v>
      </c>
      <c r="AK20" s="66">
        <f t="shared" si="1"/>
        <v>0.15930331350892099</v>
      </c>
      <c r="AL20" s="65">
        <f t="shared" si="2"/>
        <v>99.999999999999986</v>
      </c>
    </row>
    <row r="21" spans="1:38" x14ac:dyDescent="0.4">
      <c r="A21" s="51">
        <v>0.63400000000000001</v>
      </c>
      <c r="B21" s="51">
        <v>1.2999999999999999E-2</v>
      </c>
      <c r="C21" s="51">
        <v>0</v>
      </c>
      <c r="D21" s="51">
        <v>2E-3</v>
      </c>
      <c r="E21" s="51">
        <v>56.692999999999998</v>
      </c>
      <c r="F21" s="51">
        <v>0</v>
      </c>
      <c r="G21" s="51">
        <v>0</v>
      </c>
      <c r="H21" s="51">
        <v>0.32500000000000001</v>
      </c>
      <c r="I21" s="51">
        <v>0.434</v>
      </c>
      <c r="J21" s="51">
        <v>0</v>
      </c>
      <c r="K21" s="51">
        <v>0.95699999999999996</v>
      </c>
      <c r="L21" s="51">
        <v>0.32200000000000001</v>
      </c>
      <c r="M21" s="51">
        <v>0.16200000000000001</v>
      </c>
      <c r="N21" s="51">
        <v>0</v>
      </c>
      <c r="O21" s="51">
        <v>0.73099999999999998</v>
      </c>
      <c r="P21" s="51">
        <v>0.22</v>
      </c>
      <c r="Q21" s="51">
        <v>0</v>
      </c>
      <c r="R21" s="51">
        <f t="shared" si="3"/>
        <v>60.493000000000002</v>
      </c>
      <c r="T21" s="65"/>
      <c r="U21" s="66">
        <f t="shared" si="5"/>
        <v>1.048055146876498</v>
      </c>
      <c r="V21" s="66">
        <f t="shared" si="5"/>
        <v>2.1490089762451852E-2</v>
      </c>
      <c r="W21" s="66">
        <f t="shared" si="5"/>
        <v>0</v>
      </c>
      <c r="X21" s="66">
        <f t="shared" si="5"/>
        <v>3.3061676557618238E-3</v>
      </c>
      <c r="Y21" s="66">
        <f t="shared" si="5"/>
        <v>93.71828145405253</v>
      </c>
      <c r="Z21" s="66">
        <f t="shared" si="5"/>
        <v>0</v>
      </c>
      <c r="AA21" s="66">
        <f t="shared" si="5"/>
        <v>0</v>
      </c>
      <c r="AB21" s="66">
        <f t="shared" si="5"/>
        <v>0.53725224406129635</v>
      </c>
      <c r="AC21" s="66">
        <f t="shared" si="5"/>
        <v>0.71743838130031579</v>
      </c>
      <c r="AD21" s="66">
        <f t="shared" si="5"/>
        <v>0</v>
      </c>
      <c r="AE21" s="66">
        <f t="shared" si="5"/>
        <v>1.5820012232820326</v>
      </c>
      <c r="AF21" s="66">
        <f t="shared" si="5"/>
        <v>0.53229299257765361</v>
      </c>
      <c r="AG21" s="66">
        <f t="shared" si="5"/>
        <v>0.26779958011670768</v>
      </c>
      <c r="AH21" s="66">
        <f t="shared" si="5"/>
        <v>0</v>
      </c>
      <c r="AI21" s="66">
        <f t="shared" si="5"/>
        <v>1.2084042781809463</v>
      </c>
      <c r="AJ21" s="66">
        <f t="shared" si="4"/>
        <v>0.36367844213380057</v>
      </c>
      <c r="AK21" s="66">
        <f t="shared" si="1"/>
        <v>0</v>
      </c>
      <c r="AL21" s="65">
        <f t="shared" si="2"/>
        <v>99.999999999999986</v>
      </c>
    </row>
    <row r="22" spans="1:38" x14ac:dyDescent="0.4">
      <c r="A22" s="51">
        <v>0.495</v>
      </c>
      <c r="B22" s="51">
        <v>0</v>
      </c>
      <c r="C22" s="51">
        <v>0</v>
      </c>
      <c r="D22" s="51">
        <v>1.2E-2</v>
      </c>
      <c r="E22" s="51">
        <v>54.009</v>
      </c>
      <c r="F22" s="51">
        <v>0</v>
      </c>
      <c r="G22" s="51">
        <v>0</v>
      </c>
      <c r="H22" s="51">
        <v>0.26800000000000002</v>
      </c>
      <c r="I22" s="51">
        <v>0.33100000000000002</v>
      </c>
      <c r="J22" s="51">
        <v>4.0000000000000001E-3</v>
      </c>
      <c r="K22" s="51">
        <v>0</v>
      </c>
      <c r="L22" s="51">
        <v>0</v>
      </c>
      <c r="M22" s="51">
        <v>7.8E-2</v>
      </c>
      <c r="N22" s="51">
        <v>6.0000000000000001E-3</v>
      </c>
      <c r="O22" s="51">
        <v>0.73199999999999998</v>
      </c>
      <c r="P22" s="51">
        <v>0.26200000000000001</v>
      </c>
      <c r="Q22" s="51">
        <v>0.111</v>
      </c>
      <c r="R22" s="51">
        <f t="shared" si="3"/>
        <v>56.308</v>
      </c>
      <c r="T22" s="65"/>
      <c r="U22" s="66">
        <f t="shared" si="5"/>
        <v>0.87909355686580948</v>
      </c>
      <c r="V22" s="66">
        <f t="shared" si="5"/>
        <v>0</v>
      </c>
      <c r="W22" s="66">
        <f t="shared" si="5"/>
        <v>0</v>
      </c>
      <c r="X22" s="66">
        <f t="shared" si="5"/>
        <v>2.1311358954322655E-2</v>
      </c>
      <c r="Y22" s="66">
        <f t="shared" si="5"/>
        <v>95.917098813667693</v>
      </c>
      <c r="Z22" s="66">
        <f t="shared" si="5"/>
        <v>0</v>
      </c>
      <c r="AA22" s="66">
        <f t="shared" si="5"/>
        <v>0</v>
      </c>
      <c r="AB22" s="66">
        <f t="shared" si="5"/>
        <v>0.47595368331320598</v>
      </c>
      <c r="AC22" s="66">
        <f t="shared" si="5"/>
        <v>0.5878383178233999</v>
      </c>
      <c r="AD22" s="66">
        <f t="shared" si="5"/>
        <v>7.1037863181075515E-3</v>
      </c>
      <c r="AE22" s="66">
        <f t="shared" si="5"/>
        <v>0</v>
      </c>
      <c r="AF22" s="66">
        <f t="shared" si="5"/>
        <v>0</v>
      </c>
      <c r="AG22" s="66">
        <f t="shared" si="5"/>
        <v>0.13852383320309725</v>
      </c>
      <c r="AH22" s="66">
        <f t="shared" si="5"/>
        <v>1.0655679477161327E-2</v>
      </c>
      <c r="AI22" s="66">
        <f t="shared" si="5"/>
        <v>1.299992896213682</v>
      </c>
      <c r="AJ22" s="66">
        <f t="shared" si="4"/>
        <v>0.46529800383604458</v>
      </c>
      <c r="AK22" s="66">
        <f t="shared" si="1"/>
        <v>0.19713007032748456</v>
      </c>
      <c r="AL22" s="65">
        <f t="shared" si="2"/>
        <v>100.00000000000001</v>
      </c>
    </row>
    <row r="23" spans="1:38" x14ac:dyDescent="0.4">
      <c r="A23" s="51">
        <v>0.54900000000000004</v>
      </c>
      <c r="B23" s="51">
        <v>5.0000000000000001E-3</v>
      </c>
      <c r="C23" s="51">
        <v>0</v>
      </c>
      <c r="D23" s="51">
        <v>0</v>
      </c>
      <c r="E23" s="51">
        <v>53.034999999999997</v>
      </c>
      <c r="F23" s="51">
        <v>5.0999999999999997E-2</v>
      </c>
      <c r="G23" s="51">
        <v>5.8000000000000003E-2</v>
      </c>
      <c r="H23" s="51">
        <v>0.26400000000000001</v>
      </c>
      <c r="I23" s="51">
        <v>0.36299999999999999</v>
      </c>
      <c r="J23" s="51">
        <v>0.03</v>
      </c>
      <c r="K23" s="51">
        <v>0</v>
      </c>
      <c r="L23" s="51">
        <v>0.104</v>
      </c>
      <c r="M23" s="51">
        <v>0</v>
      </c>
      <c r="N23" s="51">
        <v>1.714</v>
      </c>
      <c r="O23" s="51">
        <v>0</v>
      </c>
      <c r="P23" s="51">
        <v>0.91500000000000004</v>
      </c>
      <c r="Q23" s="51">
        <v>6.0000000000000001E-3</v>
      </c>
      <c r="R23" s="51">
        <f t="shared" si="3"/>
        <v>57.094000000000001</v>
      </c>
      <c r="T23" s="65"/>
      <c r="U23" s="66">
        <f t="shared" si="5"/>
        <v>0.96157214418327674</v>
      </c>
      <c r="V23" s="66">
        <f t="shared" si="5"/>
        <v>8.7574876519424111E-3</v>
      </c>
      <c r="W23" s="66">
        <f t="shared" si="5"/>
        <v>0</v>
      </c>
      <c r="X23" s="66">
        <f t="shared" si="5"/>
        <v>0</v>
      </c>
      <c r="Y23" s="66">
        <f t="shared" si="5"/>
        <v>92.890671524153149</v>
      </c>
      <c r="Z23" s="66">
        <f t="shared" si="5"/>
        <v>8.9326374049812585E-2</v>
      </c>
      <c r="AA23" s="66">
        <f t="shared" si="5"/>
        <v>0.10158685676253196</v>
      </c>
      <c r="AB23" s="66">
        <f t="shared" si="5"/>
        <v>0.46239534802255927</v>
      </c>
      <c r="AC23" s="66">
        <f t="shared" si="5"/>
        <v>0.63579360353101899</v>
      </c>
      <c r="AD23" s="66">
        <f t="shared" si="5"/>
        <v>5.254492591165446E-2</v>
      </c>
      <c r="AE23" s="66">
        <f t="shared" si="5"/>
        <v>0</v>
      </c>
      <c r="AF23" s="66">
        <f t="shared" si="5"/>
        <v>0.18215574316040212</v>
      </c>
      <c r="AG23" s="66">
        <f t="shared" si="5"/>
        <v>0</v>
      </c>
      <c r="AH23" s="66">
        <f t="shared" si="5"/>
        <v>3.0020667670858581</v>
      </c>
      <c r="AI23" s="66">
        <f t="shared" si="5"/>
        <v>0</v>
      </c>
      <c r="AJ23" s="66">
        <f t="shared" si="4"/>
        <v>1.602620240305461</v>
      </c>
      <c r="AK23" s="66">
        <f t="shared" si="1"/>
        <v>1.0508985182330894E-2</v>
      </c>
      <c r="AL23" s="65">
        <f t="shared" si="2"/>
        <v>100</v>
      </c>
    </row>
    <row r="24" spans="1:38" x14ac:dyDescent="0.4">
      <c r="A24" s="51">
        <v>0.50700000000000001</v>
      </c>
      <c r="B24" s="51">
        <v>0</v>
      </c>
      <c r="C24" s="51">
        <v>0</v>
      </c>
      <c r="D24" s="51">
        <v>0</v>
      </c>
      <c r="E24" s="51">
        <v>54.597000000000001</v>
      </c>
      <c r="F24" s="51">
        <v>7.3999999999999996E-2</v>
      </c>
      <c r="G24" s="51">
        <v>0</v>
      </c>
      <c r="H24" s="51">
        <v>0.251</v>
      </c>
      <c r="I24" s="51">
        <v>0.34599999999999997</v>
      </c>
      <c r="J24" s="51">
        <v>1.4999999999999999E-2</v>
      </c>
      <c r="K24" s="51">
        <v>0.46800000000000003</v>
      </c>
      <c r="L24" s="51">
        <v>0</v>
      </c>
      <c r="M24" s="51">
        <v>0.28299999999999997</v>
      </c>
      <c r="N24" s="51">
        <v>0</v>
      </c>
      <c r="O24" s="51">
        <v>0.25600000000000001</v>
      </c>
      <c r="P24" s="51">
        <v>4.2000000000000003E-2</v>
      </c>
      <c r="Q24" s="51">
        <v>0.122</v>
      </c>
      <c r="R24" s="51">
        <f t="shared" si="3"/>
        <v>56.960999999999999</v>
      </c>
      <c r="T24" s="65"/>
      <c r="U24" s="66">
        <f t="shared" si="5"/>
        <v>0.89008268815505343</v>
      </c>
      <c r="V24" s="66">
        <f t="shared" si="5"/>
        <v>0</v>
      </c>
      <c r="W24" s="66">
        <f t="shared" si="5"/>
        <v>0</v>
      </c>
      <c r="X24" s="66">
        <f t="shared" si="5"/>
        <v>0</v>
      </c>
      <c r="Y24" s="66">
        <f t="shared" si="5"/>
        <v>95.849791962921998</v>
      </c>
      <c r="Z24" s="66">
        <f t="shared" si="5"/>
        <v>0.12991344955320308</v>
      </c>
      <c r="AA24" s="66">
        <f t="shared" si="5"/>
        <v>0</v>
      </c>
      <c r="AB24" s="66">
        <f t="shared" si="5"/>
        <v>0.44065237618721581</v>
      </c>
      <c r="AC24" s="66">
        <f t="shared" si="5"/>
        <v>0.60743315601903047</v>
      </c>
      <c r="AD24" s="66">
        <f t="shared" si="5"/>
        <v>2.6333807341865485E-2</v>
      </c>
      <c r="AE24" s="66">
        <f t="shared" si="5"/>
        <v>0.82161478906620322</v>
      </c>
      <c r="AF24" s="66">
        <f t="shared" si="5"/>
        <v>0</v>
      </c>
      <c r="AG24" s="66">
        <f t="shared" si="5"/>
        <v>0.49683116518319553</v>
      </c>
      <c r="AH24" s="66">
        <f t="shared" si="5"/>
        <v>0</v>
      </c>
      <c r="AI24" s="66">
        <f t="shared" si="5"/>
        <v>0.44943031196783767</v>
      </c>
      <c r="AJ24" s="66">
        <f t="shared" si="4"/>
        <v>7.3734660557223372E-2</v>
      </c>
      <c r="AK24" s="66">
        <f t="shared" si="1"/>
        <v>0.21418163304717264</v>
      </c>
      <c r="AL24" s="65">
        <f t="shared" si="2"/>
        <v>99.999999999999986</v>
      </c>
    </row>
    <row r="25" spans="1:38" x14ac:dyDescent="0.4">
      <c r="A25" s="51">
        <v>0.65700000000000003</v>
      </c>
      <c r="B25" s="51">
        <v>0</v>
      </c>
      <c r="C25" s="51">
        <v>0</v>
      </c>
      <c r="D25" s="51">
        <v>0</v>
      </c>
      <c r="E25" s="51">
        <v>60.250999999999998</v>
      </c>
      <c r="F25" s="51">
        <v>5.3999999999999999E-2</v>
      </c>
      <c r="G25" s="51">
        <v>7.8E-2</v>
      </c>
      <c r="H25" s="51">
        <v>0.36699999999999999</v>
      </c>
      <c r="I25" s="51">
        <v>0.51300000000000001</v>
      </c>
      <c r="J25" s="51">
        <v>0</v>
      </c>
      <c r="K25" s="51">
        <v>0.51100000000000001</v>
      </c>
      <c r="L25" s="51">
        <v>0.14599999999999999</v>
      </c>
      <c r="M25" s="51">
        <v>0</v>
      </c>
      <c r="N25" s="51">
        <v>0.57199999999999995</v>
      </c>
      <c r="O25" s="51">
        <v>0</v>
      </c>
      <c r="P25" s="51">
        <v>0</v>
      </c>
      <c r="Q25" s="51">
        <v>0.19700000000000001</v>
      </c>
      <c r="R25" s="51">
        <f t="shared" si="3"/>
        <v>63.346000000000011</v>
      </c>
      <c r="T25" s="65"/>
      <c r="U25" s="66">
        <f t="shared" si="5"/>
        <v>1.0371609888548605</v>
      </c>
      <c r="V25" s="66">
        <f t="shared" si="5"/>
        <v>0</v>
      </c>
      <c r="W25" s="66">
        <f t="shared" si="5"/>
        <v>0</v>
      </c>
      <c r="X25" s="66">
        <f t="shared" si="5"/>
        <v>0</v>
      </c>
      <c r="Y25" s="66">
        <f t="shared" si="5"/>
        <v>95.114135067723282</v>
      </c>
      <c r="Z25" s="66">
        <f t="shared" si="5"/>
        <v>8.5246108673002224E-2</v>
      </c>
      <c r="AA25" s="66">
        <f t="shared" si="5"/>
        <v>0.12313326808322544</v>
      </c>
      <c r="AB25" s="66">
        <f t="shared" si="5"/>
        <v>0.57935781264799657</v>
      </c>
      <c r="AC25" s="66">
        <f t="shared" si="5"/>
        <v>0.80983803239352126</v>
      </c>
      <c r="AD25" s="66">
        <f t="shared" si="5"/>
        <v>0</v>
      </c>
      <c r="AE25" s="66">
        <f t="shared" si="5"/>
        <v>0.80668076910933584</v>
      </c>
      <c r="AF25" s="66">
        <f t="shared" si="5"/>
        <v>0.23048021974552452</v>
      </c>
      <c r="AG25" s="66">
        <f t="shared" si="5"/>
        <v>0</v>
      </c>
      <c r="AH25" s="66">
        <f t="shared" si="5"/>
        <v>0.90297729927698644</v>
      </c>
      <c r="AI25" s="66">
        <f t="shared" si="5"/>
        <v>0</v>
      </c>
      <c r="AJ25" s="66">
        <f t="shared" si="4"/>
        <v>0</v>
      </c>
      <c r="AK25" s="66">
        <f t="shared" si="1"/>
        <v>0.31099043349224886</v>
      </c>
      <c r="AL25" s="65">
        <f t="shared" si="2"/>
        <v>99.999999999999986</v>
      </c>
    </row>
    <row r="26" spans="1:38" x14ac:dyDescent="0.4">
      <c r="A26" s="51">
        <v>0.52800000000000002</v>
      </c>
      <c r="B26" s="51">
        <v>0.02</v>
      </c>
      <c r="C26" s="51">
        <v>0</v>
      </c>
      <c r="D26" s="51">
        <v>3.0000000000000001E-3</v>
      </c>
      <c r="E26" s="51">
        <v>52.48</v>
      </c>
      <c r="F26" s="51">
        <v>7.9000000000000001E-2</v>
      </c>
      <c r="G26" s="51">
        <v>0</v>
      </c>
      <c r="H26" s="51">
        <v>0.27800000000000002</v>
      </c>
      <c r="I26" s="51">
        <v>0.35</v>
      </c>
      <c r="J26" s="51">
        <v>0</v>
      </c>
      <c r="K26" s="51">
        <v>0.46800000000000003</v>
      </c>
      <c r="L26" s="51">
        <v>0.45300000000000001</v>
      </c>
      <c r="M26" s="51">
        <v>0</v>
      </c>
      <c r="N26" s="51">
        <v>0</v>
      </c>
      <c r="O26" s="51">
        <v>0</v>
      </c>
      <c r="P26" s="51">
        <v>0.36499999999999999</v>
      </c>
      <c r="Q26" s="51">
        <v>4.7E-2</v>
      </c>
      <c r="R26" s="51">
        <f t="shared" si="3"/>
        <v>55.071000000000005</v>
      </c>
      <c r="T26" s="65"/>
      <c r="U26" s="66">
        <f t="shared" si="5"/>
        <v>0.958762324998638</v>
      </c>
      <c r="V26" s="66">
        <f t="shared" si="5"/>
        <v>3.6316754734796897E-2</v>
      </c>
      <c r="W26" s="66">
        <f t="shared" si="5"/>
        <v>0</v>
      </c>
      <c r="X26" s="66">
        <f t="shared" si="5"/>
        <v>5.4475132102195338E-3</v>
      </c>
      <c r="Y26" s="66">
        <f t="shared" si="5"/>
        <v>95.295164424107043</v>
      </c>
      <c r="Z26" s="66">
        <f t="shared" si="5"/>
        <v>0.14345118120244774</v>
      </c>
      <c r="AA26" s="66">
        <f t="shared" si="5"/>
        <v>0</v>
      </c>
      <c r="AB26" s="66">
        <f t="shared" si="5"/>
        <v>0.5048028908136768</v>
      </c>
      <c r="AC26" s="66">
        <f t="shared" si="5"/>
        <v>0.63554320785894569</v>
      </c>
      <c r="AD26" s="66">
        <f t="shared" si="5"/>
        <v>0</v>
      </c>
      <c r="AE26" s="66">
        <f t="shared" si="5"/>
        <v>0.84981206079424743</v>
      </c>
      <c r="AF26" s="66">
        <f t="shared" si="5"/>
        <v>0.82257449474314959</v>
      </c>
      <c r="AG26" s="66">
        <f t="shared" si="5"/>
        <v>0</v>
      </c>
      <c r="AH26" s="66">
        <f t="shared" si="5"/>
        <v>0</v>
      </c>
      <c r="AI26" s="66">
        <f t="shared" si="5"/>
        <v>0</v>
      </c>
      <c r="AJ26" s="66">
        <f t="shared" si="4"/>
        <v>0.66278077391004331</v>
      </c>
      <c r="AK26" s="66">
        <f t="shared" si="1"/>
        <v>8.5344373626772704E-2</v>
      </c>
      <c r="AL26" s="65">
        <f t="shared" si="2"/>
        <v>99.999999999999986</v>
      </c>
    </row>
    <row r="27" spans="1:38" x14ac:dyDescent="0.4">
      <c r="A27" s="51">
        <v>0.48299999999999998</v>
      </c>
      <c r="B27" s="51">
        <v>0</v>
      </c>
      <c r="C27" s="51">
        <v>0</v>
      </c>
      <c r="D27" s="51">
        <v>1E-3</v>
      </c>
      <c r="E27" s="51">
        <v>53.582000000000001</v>
      </c>
      <c r="F27" s="51">
        <v>0.63800000000000001</v>
      </c>
      <c r="G27" s="51">
        <v>0</v>
      </c>
      <c r="H27" s="51">
        <v>0.27800000000000002</v>
      </c>
      <c r="I27" s="51">
        <v>0.45900000000000002</v>
      </c>
      <c r="J27" s="51">
        <v>0</v>
      </c>
      <c r="K27" s="51">
        <v>0</v>
      </c>
      <c r="L27" s="51">
        <v>8.3000000000000004E-2</v>
      </c>
      <c r="M27" s="51">
        <v>0.13700000000000001</v>
      </c>
      <c r="N27" s="51">
        <v>1.6559999999999999</v>
      </c>
      <c r="O27" s="51">
        <v>0.129</v>
      </c>
      <c r="P27" s="51">
        <v>0</v>
      </c>
      <c r="Q27" s="51">
        <v>0.128</v>
      </c>
      <c r="R27" s="51">
        <f t="shared" si="3"/>
        <v>57.573999999999998</v>
      </c>
      <c r="T27" s="65"/>
      <c r="U27" s="66">
        <f t="shared" si="5"/>
        <v>0.83892034598950915</v>
      </c>
      <c r="V27" s="66">
        <f t="shared" si="5"/>
        <v>0</v>
      </c>
      <c r="W27" s="66">
        <f t="shared" si="5"/>
        <v>0</v>
      </c>
      <c r="X27" s="66">
        <f t="shared" si="5"/>
        <v>1.7368951262722759E-3</v>
      </c>
      <c r="Y27" s="66">
        <f t="shared" si="5"/>
        <v>93.066314655921076</v>
      </c>
      <c r="Z27" s="66">
        <f t="shared" si="5"/>
        <v>1.1081390905617119</v>
      </c>
      <c r="AA27" s="66">
        <f t="shared" si="5"/>
        <v>0</v>
      </c>
      <c r="AB27" s="66">
        <f t="shared" si="5"/>
        <v>0.48285684510369264</v>
      </c>
      <c r="AC27" s="66">
        <f t="shared" si="5"/>
        <v>0.7972348629589745</v>
      </c>
      <c r="AD27" s="66">
        <f t="shared" si="5"/>
        <v>0</v>
      </c>
      <c r="AE27" s="66">
        <f t="shared" si="5"/>
        <v>0</v>
      </c>
      <c r="AF27" s="66">
        <f t="shared" si="5"/>
        <v>0.14416229548059889</v>
      </c>
      <c r="AG27" s="66">
        <f t="shared" si="5"/>
        <v>0.2379546322993018</v>
      </c>
      <c r="AH27" s="66">
        <f t="shared" si="5"/>
        <v>2.8762983291068882</v>
      </c>
      <c r="AI27" s="66">
        <f t="shared" si="5"/>
        <v>0.2240594712891236</v>
      </c>
      <c r="AJ27" s="66">
        <f t="shared" si="4"/>
        <v>0</v>
      </c>
      <c r="AK27" s="66">
        <f t="shared" si="1"/>
        <v>0.22232257616285131</v>
      </c>
      <c r="AL27" s="65">
        <f t="shared" si="2"/>
        <v>100</v>
      </c>
    </row>
    <row r="28" spans="1:38" x14ac:dyDescent="0.4">
      <c r="A28" s="51">
        <v>0.498</v>
      </c>
      <c r="B28" s="51">
        <v>0</v>
      </c>
      <c r="C28" s="51">
        <v>0</v>
      </c>
      <c r="D28" s="51">
        <v>0</v>
      </c>
      <c r="E28" s="51">
        <v>52.646000000000001</v>
      </c>
      <c r="F28" s="51">
        <v>5.3999999999999999E-2</v>
      </c>
      <c r="G28" s="51">
        <v>1.7000000000000001E-2</v>
      </c>
      <c r="H28" s="51">
        <v>0.20899999999999999</v>
      </c>
      <c r="I28" s="51">
        <v>0.32</v>
      </c>
      <c r="J28" s="51">
        <v>0</v>
      </c>
      <c r="K28" s="51">
        <v>0</v>
      </c>
      <c r="L28" s="51">
        <v>8.2000000000000003E-2</v>
      </c>
      <c r="M28" s="51">
        <v>0.20899999999999999</v>
      </c>
      <c r="N28" s="51">
        <v>1.1890000000000001</v>
      </c>
      <c r="O28" s="51">
        <v>0.128</v>
      </c>
      <c r="P28" s="51">
        <v>0</v>
      </c>
      <c r="Q28" s="51">
        <v>0</v>
      </c>
      <c r="R28" s="51">
        <f t="shared" si="3"/>
        <v>55.352000000000011</v>
      </c>
      <c r="T28" s="65"/>
      <c r="U28" s="66">
        <f t="shared" si="5"/>
        <v>0.89969648793178181</v>
      </c>
      <c r="V28" s="66">
        <f t="shared" si="5"/>
        <v>0</v>
      </c>
      <c r="W28" s="66">
        <f t="shared" si="5"/>
        <v>0</v>
      </c>
      <c r="X28" s="66">
        <f t="shared" si="5"/>
        <v>0</v>
      </c>
      <c r="Y28" s="66">
        <f t="shared" si="5"/>
        <v>95.111287758346563</v>
      </c>
      <c r="Z28" s="66">
        <f t="shared" si="5"/>
        <v>9.7557450498626949E-2</v>
      </c>
      <c r="AA28" s="66">
        <f t="shared" si="5"/>
        <v>3.0712530712530706E-2</v>
      </c>
      <c r="AB28" s="66">
        <f t="shared" si="5"/>
        <v>0.37758346581875984</v>
      </c>
      <c r="AC28" s="66">
        <f t="shared" si="5"/>
        <v>0.57811822517704858</v>
      </c>
      <c r="AD28" s="66">
        <f t="shared" si="5"/>
        <v>0</v>
      </c>
      <c r="AE28" s="66">
        <f t="shared" si="5"/>
        <v>0</v>
      </c>
      <c r="AF28" s="66">
        <f t="shared" si="5"/>
        <v>0.14814279520161872</v>
      </c>
      <c r="AG28" s="66">
        <f t="shared" si="5"/>
        <v>0.37758346581875984</v>
      </c>
      <c r="AH28" s="66">
        <f t="shared" si="5"/>
        <v>2.1480705304234715</v>
      </c>
      <c r="AI28" s="66">
        <f t="shared" si="5"/>
        <v>0.23124729007081946</v>
      </c>
      <c r="AJ28" s="66">
        <f t="shared" si="4"/>
        <v>0</v>
      </c>
      <c r="AK28" s="66">
        <f t="shared" si="1"/>
        <v>0</v>
      </c>
      <c r="AL28" s="65">
        <f t="shared" si="2"/>
        <v>99.999999999999986</v>
      </c>
    </row>
    <row r="29" spans="1:38" x14ac:dyDescent="0.4">
      <c r="A29" s="51">
        <v>0.51</v>
      </c>
      <c r="B29" s="51">
        <v>8.0000000000000002E-3</v>
      </c>
      <c r="C29" s="51">
        <v>1.6E-2</v>
      </c>
      <c r="D29" s="51">
        <v>2.8000000000000001E-2</v>
      </c>
      <c r="E29" s="51">
        <v>52.313000000000002</v>
      </c>
      <c r="F29" s="51">
        <v>0</v>
      </c>
      <c r="G29" s="51">
        <v>0</v>
      </c>
      <c r="H29" s="51">
        <v>0.22</v>
      </c>
      <c r="I29" s="51">
        <v>0.32400000000000001</v>
      </c>
      <c r="J29" s="51">
        <v>0</v>
      </c>
      <c r="K29" s="51">
        <v>0</v>
      </c>
      <c r="L29" s="51">
        <v>0.23200000000000001</v>
      </c>
      <c r="M29" s="51">
        <v>0.33200000000000002</v>
      </c>
      <c r="N29" s="51">
        <v>0</v>
      </c>
      <c r="O29" s="51">
        <v>0.35399999999999998</v>
      </c>
      <c r="P29" s="51">
        <v>0.17199999999999999</v>
      </c>
      <c r="Q29" s="51">
        <v>0.11</v>
      </c>
      <c r="R29" s="51">
        <f t="shared" si="3"/>
        <v>54.618999999999993</v>
      </c>
      <c r="T29" s="65"/>
      <c r="U29" s="66">
        <f t="shared" si="5"/>
        <v>0.93374100587707587</v>
      </c>
      <c r="V29" s="66">
        <f t="shared" si="5"/>
        <v>1.464691773924825E-2</v>
      </c>
      <c r="W29" s="66">
        <f t="shared" si="5"/>
        <v>2.92938354784965E-2</v>
      </c>
      <c r="X29" s="66">
        <f t="shared" si="5"/>
        <v>5.1264212087368879E-2</v>
      </c>
      <c r="Y29" s="66">
        <f t="shared" si="5"/>
        <v>95.778025961661712</v>
      </c>
      <c r="Z29" s="66">
        <f t="shared" si="5"/>
        <v>0</v>
      </c>
      <c r="AA29" s="66">
        <f t="shared" si="5"/>
        <v>0</v>
      </c>
      <c r="AB29" s="66">
        <f t="shared" si="5"/>
        <v>0.40279023782932682</v>
      </c>
      <c r="AC29" s="66">
        <f t="shared" si="5"/>
        <v>0.59320016843955414</v>
      </c>
      <c r="AD29" s="66">
        <f t="shared" si="5"/>
        <v>0</v>
      </c>
      <c r="AE29" s="66">
        <f t="shared" si="5"/>
        <v>0</v>
      </c>
      <c r="AF29" s="66">
        <f t="shared" si="5"/>
        <v>0.42476061443819924</v>
      </c>
      <c r="AG29" s="66">
        <f t="shared" si="5"/>
        <v>0.60784708617880234</v>
      </c>
      <c r="AH29" s="66">
        <f t="shared" si="5"/>
        <v>0</v>
      </c>
      <c r="AI29" s="66">
        <f t="shared" si="5"/>
        <v>0.64812610996173492</v>
      </c>
      <c r="AJ29" s="66">
        <f t="shared" si="4"/>
        <v>0.31490873139383729</v>
      </c>
      <c r="AK29" s="66">
        <f t="shared" si="1"/>
        <v>0.20139511891466341</v>
      </c>
      <c r="AL29" s="65">
        <f t="shared" si="2"/>
        <v>100.00000000000003</v>
      </c>
    </row>
    <row r="30" spans="1:38" x14ac:dyDescent="0.4">
      <c r="A30" s="51">
        <v>0.55000000000000004</v>
      </c>
      <c r="B30" s="51">
        <v>0</v>
      </c>
      <c r="C30" s="51">
        <v>3.5999999999999997E-2</v>
      </c>
      <c r="D30" s="51">
        <v>4.2999999999999997E-2</v>
      </c>
      <c r="E30" s="51">
        <v>55.067</v>
      </c>
      <c r="F30" s="51">
        <v>8.0000000000000002E-3</v>
      </c>
      <c r="G30" s="51">
        <v>0.16900000000000001</v>
      </c>
      <c r="H30" s="51">
        <v>0.223</v>
      </c>
      <c r="I30" s="51">
        <v>0.4</v>
      </c>
      <c r="J30" s="51">
        <v>4.1000000000000002E-2</v>
      </c>
      <c r="K30" s="51">
        <v>0</v>
      </c>
      <c r="L30" s="51">
        <v>0.57399999999999995</v>
      </c>
      <c r="M30" s="51">
        <v>0.30199999999999999</v>
      </c>
      <c r="N30" s="51">
        <v>0</v>
      </c>
      <c r="O30" s="51">
        <v>0.121</v>
      </c>
      <c r="P30" s="51">
        <v>0</v>
      </c>
      <c r="Q30" s="51">
        <v>0.13200000000000001</v>
      </c>
      <c r="R30" s="51">
        <f t="shared" si="3"/>
        <v>57.66599999999999</v>
      </c>
      <c r="T30" s="65"/>
      <c r="U30" s="66">
        <f t="shared" si="5"/>
        <v>0.95376825165608881</v>
      </c>
      <c r="V30" s="66">
        <f t="shared" si="5"/>
        <v>0</v>
      </c>
      <c r="W30" s="66">
        <f t="shared" si="5"/>
        <v>6.2428467381125799E-2</v>
      </c>
      <c r="X30" s="66">
        <f t="shared" si="5"/>
        <v>7.4567336038566925E-2</v>
      </c>
      <c r="Y30" s="66">
        <f t="shared" si="5"/>
        <v>95.493011479901526</v>
      </c>
      <c r="Z30" s="66">
        <f t="shared" si="5"/>
        <v>1.387299275136129E-2</v>
      </c>
      <c r="AA30" s="66">
        <f t="shared" si="5"/>
        <v>0.2930669718725073</v>
      </c>
      <c r="AB30" s="66">
        <f t="shared" si="5"/>
        <v>0.38670967294419595</v>
      </c>
      <c r="AC30" s="66">
        <f t="shared" si="5"/>
        <v>0.69364963756806453</v>
      </c>
      <c r="AD30" s="66">
        <f t="shared" si="5"/>
        <v>7.1099087850726619E-2</v>
      </c>
      <c r="AE30" s="66">
        <f t="shared" si="5"/>
        <v>0</v>
      </c>
      <c r="AF30" s="66">
        <f t="shared" si="5"/>
        <v>0.99538722991017248</v>
      </c>
      <c r="AG30" s="66">
        <f t="shared" si="5"/>
        <v>0.52370547636388876</v>
      </c>
      <c r="AH30" s="66">
        <f t="shared" si="5"/>
        <v>0</v>
      </c>
      <c r="AI30" s="66">
        <f t="shared" si="5"/>
        <v>0.20982901536433948</v>
      </c>
      <c r="AJ30" s="66">
        <f t="shared" si="4"/>
        <v>0</v>
      </c>
      <c r="AK30" s="66">
        <f t="shared" si="1"/>
        <v>0.22890438039746128</v>
      </c>
      <c r="AL30" s="65">
        <f t="shared" si="2"/>
        <v>100.00000000000001</v>
      </c>
    </row>
    <row r="31" spans="1:38" x14ac:dyDescent="0.4">
      <c r="A31" s="51">
        <v>0.54900000000000004</v>
      </c>
      <c r="B31" s="51">
        <v>1.2E-2</v>
      </c>
      <c r="C31" s="51">
        <v>0</v>
      </c>
      <c r="D31" s="51">
        <v>2.5999999999999999E-2</v>
      </c>
      <c r="E31" s="51">
        <v>54.716000000000001</v>
      </c>
      <c r="F31" s="51">
        <v>0</v>
      </c>
      <c r="G31" s="51">
        <v>0</v>
      </c>
      <c r="H31" s="51">
        <v>0.186</v>
      </c>
      <c r="I31" s="51">
        <v>0.41499999999999998</v>
      </c>
      <c r="J31" s="51">
        <v>0</v>
      </c>
      <c r="K31" s="51">
        <v>0.46700000000000003</v>
      </c>
      <c r="L31" s="51">
        <v>4.1000000000000002E-2</v>
      </c>
      <c r="M31" s="51">
        <v>0</v>
      </c>
      <c r="N31" s="51">
        <v>0</v>
      </c>
      <c r="O31" s="51">
        <v>2E-3</v>
      </c>
      <c r="P31" s="51">
        <v>0.114</v>
      </c>
      <c r="Q31" s="51">
        <v>4.7E-2</v>
      </c>
      <c r="R31" s="51">
        <f t="shared" si="3"/>
        <v>56.574999999999996</v>
      </c>
      <c r="T31" s="65"/>
      <c r="U31" s="66">
        <f t="shared" si="5"/>
        <v>0.9703932832523201</v>
      </c>
      <c r="V31" s="66">
        <f t="shared" si="5"/>
        <v>2.1210782147591693E-2</v>
      </c>
      <c r="W31" s="66">
        <f t="shared" si="5"/>
        <v>0</v>
      </c>
      <c r="X31" s="66">
        <f t="shared" si="5"/>
        <v>4.5956694653115332E-2</v>
      </c>
      <c r="Y31" s="66">
        <f t="shared" si="5"/>
        <v>96.714096332302262</v>
      </c>
      <c r="Z31" s="66">
        <f t="shared" si="5"/>
        <v>0</v>
      </c>
      <c r="AA31" s="66">
        <f t="shared" si="5"/>
        <v>0</v>
      </c>
      <c r="AB31" s="66">
        <f t="shared" si="5"/>
        <v>0.32876712328767127</v>
      </c>
      <c r="AC31" s="66">
        <f t="shared" si="5"/>
        <v>0.73353954927087939</v>
      </c>
      <c r="AD31" s="66">
        <f t="shared" si="5"/>
        <v>0</v>
      </c>
      <c r="AE31" s="66">
        <f t="shared" si="5"/>
        <v>0.82545293857711011</v>
      </c>
      <c r="AF31" s="66">
        <f t="shared" si="5"/>
        <v>7.2470172337604957E-2</v>
      </c>
      <c r="AG31" s="66">
        <f t="shared" si="5"/>
        <v>0</v>
      </c>
      <c r="AH31" s="66">
        <f t="shared" si="5"/>
        <v>0</v>
      </c>
      <c r="AI31" s="66">
        <f t="shared" si="5"/>
        <v>3.5351303579319493E-3</v>
      </c>
      <c r="AJ31" s="66">
        <f t="shared" si="4"/>
        <v>0.20150243040212107</v>
      </c>
      <c r="AK31" s="66">
        <f t="shared" si="1"/>
        <v>8.3075563411400807E-2</v>
      </c>
      <c r="AL31" s="65">
        <f t="shared" si="2"/>
        <v>100</v>
      </c>
    </row>
    <row r="32" spans="1:38" x14ac:dyDescent="0.4">
      <c r="A32" s="51">
        <v>0.51700000000000002</v>
      </c>
      <c r="B32" s="51">
        <v>0</v>
      </c>
      <c r="C32" s="51">
        <v>0</v>
      </c>
      <c r="D32" s="51">
        <v>0</v>
      </c>
      <c r="E32" s="51">
        <v>54.911999999999999</v>
      </c>
      <c r="F32" s="51">
        <v>2E-3</v>
      </c>
      <c r="G32" s="51">
        <v>0</v>
      </c>
      <c r="H32" s="51">
        <v>0.33800000000000002</v>
      </c>
      <c r="I32" s="51">
        <v>0.39700000000000002</v>
      </c>
      <c r="J32" s="51">
        <v>0</v>
      </c>
      <c r="K32" s="51">
        <v>1.222</v>
      </c>
      <c r="L32" s="51">
        <v>0</v>
      </c>
      <c r="M32" s="51">
        <v>0.39500000000000002</v>
      </c>
      <c r="N32" s="51">
        <v>1.575</v>
      </c>
      <c r="O32" s="51">
        <v>0</v>
      </c>
      <c r="P32" s="51">
        <v>0</v>
      </c>
      <c r="Q32" s="51">
        <v>0</v>
      </c>
      <c r="R32" s="51">
        <f t="shared" si="3"/>
        <v>59.358000000000011</v>
      </c>
      <c r="T32" s="65"/>
      <c r="U32" s="66">
        <f t="shared" si="5"/>
        <v>0.8709862192122374</v>
      </c>
      <c r="V32" s="66">
        <f t="shared" si="5"/>
        <v>0</v>
      </c>
      <c r="W32" s="66">
        <f t="shared" si="5"/>
        <v>0</v>
      </c>
      <c r="X32" s="66">
        <f t="shared" si="5"/>
        <v>0</v>
      </c>
      <c r="Y32" s="66">
        <f t="shared" si="5"/>
        <v>92.509855453350838</v>
      </c>
      <c r="Z32" s="66">
        <f t="shared" si="5"/>
        <v>3.3693857609757736E-3</v>
      </c>
      <c r="AA32" s="66">
        <f t="shared" si="5"/>
        <v>0</v>
      </c>
      <c r="AB32" s="66">
        <f t="shared" si="5"/>
        <v>0.56942619360490576</v>
      </c>
      <c r="AC32" s="66">
        <f t="shared" si="5"/>
        <v>0.66882307355369108</v>
      </c>
      <c r="AD32" s="66">
        <f t="shared" si="5"/>
        <v>0</v>
      </c>
      <c r="AE32" s="66">
        <f t="shared" si="5"/>
        <v>2.0586946999561975</v>
      </c>
      <c r="AF32" s="66">
        <f t="shared" si="5"/>
        <v>0</v>
      </c>
      <c r="AG32" s="66">
        <f t="shared" si="5"/>
        <v>0.6654536877927153</v>
      </c>
      <c r="AH32" s="66">
        <f t="shared" si="5"/>
        <v>2.6533912867684215</v>
      </c>
      <c r="AI32" s="66">
        <f t="shared" si="5"/>
        <v>0</v>
      </c>
      <c r="AJ32" s="66">
        <f t="shared" si="4"/>
        <v>0</v>
      </c>
      <c r="AK32" s="66">
        <f t="shared" si="1"/>
        <v>0</v>
      </c>
      <c r="AL32" s="65">
        <f t="shared" si="2"/>
        <v>100</v>
      </c>
    </row>
    <row r="33" spans="1:38" x14ac:dyDescent="0.4">
      <c r="A33" s="51">
        <v>0.58299999999999996</v>
      </c>
      <c r="B33" s="51">
        <v>0</v>
      </c>
      <c r="C33" s="51">
        <v>0</v>
      </c>
      <c r="D33" s="51">
        <v>8.0000000000000002E-3</v>
      </c>
      <c r="E33" s="51">
        <v>53.186</v>
      </c>
      <c r="F33" s="51">
        <v>8.0000000000000002E-3</v>
      </c>
      <c r="G33" s="51">
        <v>2.5999999999999999E-2</v>
      </c>
      <c r="H33" s="51">
        <v>0.29499999999999998</v>
      </c>
      <c r="I33" s="51">
        <v>0.45400000000000001</v>
      </c>
      <c r="J33" s="51">
        <v>0</v>
      </c>
      <c r="K33" s="51">
        <v>1.8029999999999999</v>
      </c>
      <c r="L33" s="51">
        <v>0.33800000000000002</v>
      </c>
      <c r="M33" s="51">
        <v>0</v>
      </c>
      <c r="N33" s="51">
        <v>2.444</v>
      </c>
      <c r="O33" s="51">
        <v>0</v>
      </c>
      <c r="P33" s="51">
        <v>4.2999999999999997E-2</v>
      </c>
      <c r="Q33" s="51">
        <v>0</v>
      </c>
      <c r="R33" s="51">
        <f t="shared" si="3"/>
        <v>59.188000000000009</v>
      </c>
      <c r="T33" s="65"/>
      <c r="U33" s="66">
        <f t="shared" si="5"/>
        <v>0.98499695884300842</v>
      </c>
      <c r="V33" s="66">
        <f t="shared" si="5"/>
        <v>0</v>
      </c>
      <c r="W33" s="66">
        <f t="shared" si="5"/>
        <v>0</v>
      </c>
      <c r="X33" s="66">
        <f t="shared" si="5"/>
        <v>1.3516253294586738E-2</v>
      </c>
      <c r="Y33" s="66">
        <f t="shared" si="5"/>
        <v>89.85943096573628</v>
      </c>
      <c r="Z33" s="66">
        <f t="shared" si="5"/>
        <v>1.3516253294586738E-2</v>
      </c>
      <c r="AA33" s="66">
        <f t="shared" si="5"/>
        <v>4.3927823207406895E-2</v>
      </c>
      <c r="AB33" s="66">
        <f t="shared" si="5"/>
        <v>0.49841184023788593</v>
      </c>
      <c r="AC33" s="66">
        <f t="shared" si="5"/>
        <v>0.76704737446779747</v>
      </c>
      <c r="AD33" s="66">
        <f t="shared" si="5"/>
        <v>0</v>
      </c>
      <c r="AE33" s="66">
        <f t="shared" si="5"/>
        <v>3.0462255862674859</v>
      </c>
      <c r="AF33" s="66">
        <f t="shared" si="5"/>
        <v>0.57106170169628978</v>
      </c>
      <c r="AG33" s="66">
        <f t="shared" si="5"/>
        <v>0</v>
      </c>
      <c r="AH33" s="66">
        <f t="shared" si="5"/>
        <v>4.1292153814962482</v>
      </c>
      <c r="AI33" s="66">
        <f t="shared" si="5"/>
        <v>0</v>
      </c>
      <c r="AJ33" s="66">
        <f t="shared" si="4"/>
        <v>7.2649861458403714E-2</v>
      </c>
      <c r="AK33" s="66">
        <f t="shared" si="1"/>
        <v>0</v>
      </c>
      <c r="AL33" s="65">
        <f t="shared" si="2"/>
        <v>99.999999999999986</v>
      </c>
    </row>
    <row r="34" spans="1:38" x14ac:dyDescent="0.4">
      <c r="A34" s="51">
        <v>0.50800000000000001</v>
      </c>
      <c r="B34" s="51">
        <v>2E-3</v>
      </c>
      <c r="C34" s="51">
        <v>0</v>
      </c>
      <c r="D34" s="51">
        <v>4.0000000000000001E-3</v>
      </c>
      <c r="E34" s="51">
        <v>54.66</v>
      </c>
      <c r="F34" s="51">
        <v>8.5000000000000006E-2</v>
      </c>
      <c r="G34" s="51">
        <v>0.14799999999999999</v>
      </c>
      <c r="H34" s="51">
        <v>0.25700000000000001</v>
      </c>
      <c r="I34" s="51">
        <v>0.28000000000000003</v>
      </c>
      <c r="J34" s="51">
        <v>0</v>
      </c>
      <c r="K34" s="51">
        <v>0.40899999999999997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f t="shared" si="3"/>
        <v>56.353000000000002</v>
      </c>
      <c r="T34" s="65"/>
      <c r="U34" s="66">
        <f t="shared" si="5"/>
        <v>0.90146043688889665</v>
      </c>
      <c r="V34" s="66">
        <f t="shared" si="5"/>
        <v>3.5490568381452629E-3</v>
      </c>
      <c r="W34" s="66">
        <f t="shared" si="5"/>
        <v>0</v>
      </c>
      <c r="X34" s="66">
        <f t="shared" si="5"/>
        <v>7.0981136762905258E-3</v>
      </c>
      <c r="Y34" s="66">
        <f t="shared" si="5"/>
        <v>96.995723386510022</v>
      </c>
      <c r="Z34" s="66">
        <f t="shared" si="5"/>
        <v>0.15083491562117368</v>
      </c>
      <c r="AA34" s="66">
        <f t="shared" si="5"/>
        <v>0.26263020602274945</v>
      </c>
      <c r="AB34" s="66">
        <f t="shared" si="5"/>
        <v>0.45605380370166626</v>
      </c>
      <c r="AC34" s="66">
        <f t="shared" si="5"/>
        <v>0.49686795734033684</v>
      </c>
      <c r="AD34" s="66">
        <f t="shared" si="5"/>
        <v>0</v>
      </c>
      <c r="AE34" s="66">
        <f t="shared" si="5"/>
        <v>0.72578212340070625</v>
      </c>
      <c r="AF34" s="66">
        <f t="shared" si="5"/>
        <v>0</v>
      </c>
      <c r="AG34" s="66">
        <f t="shared" si="5"/>
        <v>0</v>
      </c>
      <c r="AH34" s="66">
        <f t="shared" si="5"/>
        <v>0</v>
      </c>
      <c r="AI34" s="66">
        <f t="shared" si="5"/>
        <v>0</v>
      </c>
      <c r="AJ34" s="66">
        <f t="shared" si="4"/>
        <v>0</v>
      </c>
      <c r="AK34" s="66">
        <f t="shared" si="1"/>
        <v>0</v>
      </c>
      <c r="AL34" s="65">
        <f t="shared" si="2"/>
        <v>99.999999999999986</v>
      </c>
    </row>
    <row r="35" spans="1:38" x14ac:dyDescent="0.4">
      <c r="A35" s="51">
        <v>0.55600000000000005</v>
      </c>
      <c r="B35" s="51">
        <v>1E-3</v>
      </c>
      <c r="C35" s="51">
        <v>0</v>
      </c>
      <c r="D35" s="51">
        <v>0</v>
      </c>
      <c r="E35" s="51">
        <v>53.280999999999999</v>
      </c>
      <c r="F35" s="51">
        <v>5.8999999999999997E-2</v>
      </c>
      <c r="G35" s="51">
        <v>6.0000000000000001E-3</v>
      </c>
      <c r="H35" s="51">
        <v>0.28799999999999998</v>
      </c>
      <c r="I35" s="51">
        <v>0.30599999999999999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0.33800000000000002</v>
      </c>
      <c r="Q35" s="51">
        <v>0.17100000000000001</v>
      </c>
      <c r="R35" s="51">
        <f t="shared" si="3"/>
        <v>55.005999999999993</v>
      </c>
      <c r="T35" s="65"/>
      <c r="U35" s="66">
        <f t="shared" si="5"/>
        <v>1.0107988219466968</v>
      </c>
      <c r="V35" s="66">
        <f t="shared" si="5"/>
        <v>1.8179834927098864E-3</v>
      </c>
      <c r="W35" s="66">
        <f t="shared" si="5"/>
        <v>0</v>
      </c>
      <c r="X35" s="66">
        <f t="shared" si="5"/>
        <v>0</v>
      </c>
      <c r="Y35" s="66">
        <f t="shared" si="5"/>
        <v>96.863978475075456</v>
      </c>
      <c r="Z35" s="66">
        <f t="shared" si="5"/>
        <v>0.10726102606988329</v>
      </c>
      <c r="AA35" s="66">
        <f t="shared" si="5"/>
        <v>1.090790095625932E-2</v>
      </c>
      <c r="AB35" s="66">
        <f t="shared" si="5"/>
        <v>0.52357924590044724</v>
      </c>
      <c r="AC35" s="66">
        <f t="shared" si="5"/>
        <v>0.55630294876922526</v>
      </c>
      <c r="AD35" s="66">
        <f t="shared" si="5"/>
        <v>0</v>
      </c>
      <c r="AE35" s="66">
        <f t="shared" si="5"/>
        <v>0</v>
      </c>
      <c r="AF35" s="66">
        <f t="shared" si="5"/>
        <v>0</v>
      </c>
      <c r="AG35" s="66">
        <f t="shared" si="5"/>
        <v>0</v>
      </c>
      <c r="AH35" s="66">
        <f t="shared" si="5"/>
        <v>0</v>
      </c>
      <c r="AI35" s="66">
        <f t="shared" si="5"/>
        <v>0</v>
      </c>
      <c r="AJ35" s="66">
        <f t="shared" si="4"/>
        <v>0.61447842053594159</v>
      </c>
      <c r="AK35" s="66">
        <f t="shared" si="1"/>
        <v>0.31087517725339059</v>
      </c>
      <c r="AL35" s="65">
        <f t="shared" si="2"/>
        <v>100.00000000000001</v>
      </c>
    </row>
    <row r="36" spans="1:38" x14ac:dyDescent="0.4">
      <c r="A36" s="51">
        <v>0.52800000000000002</v>
      </c>
      <c r="B36" s="51">
        <v>1.4999999999999999E-2</v>
      </c>
      <c r="C36" s="51">
        <v>0</v>
      </c>
      <c r="D36" s="51">
        <v>0</v>
      </c>
      <c r="E36" s="51">
        <v>51.978999999999999</v>
      </c>
      <c r="F36" s="51">
        <v>0</v>
      </c>
      <c r="G36" s="51">
        <v>0</v>
      </c>
      <c r="H36" s="51">
        <v>0.28599999999999998</v>
      </c>
      <c r="I36" s="51">
        <v>0.36499999999999999</v>
      </c>
      <c r="J36" s="51">
        <v>3.6999999999999998E-2</v>
      </c>
      <c r="K36" s="51">
        <v>1.234</v>
      </c>
      <c r="L36" s="51">
        <v>0</v>
      </c>
      <c r="M36" s="51">
        <v>0.84199999999999997</v>
      </c>
      <c r="N36" s="51">
        <v>0.95299999999999996</v>
      </c>
      <c r="O36" s="51">
        <v>0</v>
      </c>
      <c r="P36" s="51">
        <v>0.107</v>
      </c>
      <c r="Q36" s="51">
        <v>0</v>
      </c>
      <c r="R36" s="51">
        <f t="shared" si="3"/>
        <v>56.346000000000004</v>
      </c>
      <c r="T36" s="65"/>
      <c r="U36" s="66">
        <f t="shared" ref="U36:AI40" si="6">(A36/$R36)*100</f>
        <v>0.93706740496219787</v>
      </c>
      <c r="V36" s="66">
        <f t="shared" si="6"/>
        <v>2.6621233095516984E-2</v>
      </c>
      <c r="W36" s="66">
        <f t="shared" si="6"/>
        <v>0</v>
      </c>
      <c r="X36" s="66">
        <f t="shared" si="6"/>
        <v>0</v>
      </c>
      <c r="Y36" s="66">
        <f t="shared" si="6"/>
        <v>92.249671671458472</v>
      </c>
      <c r="Z36" s="66">
        <f t="shared" si="6"/>
        <v>0</v>
      </c>
      <c r="AA36" s="66">
        <f t="shared" si="6"/>
        <v>0</v>
      </c>
      <c r="AB36" s="66">
        <f t="shared" si="6"/>
        <v>0.50757817768785707</v>
      </c>
      <c r="AC36" s="66">
        <f t="shared" si="6"/>
        <v>0.64778333865757987</v>
      </c>
      <c r="AD36" s="66">
        <f t="shared" si="6"/>
        <v>6.5665708302275222E-2</v>
      </c>
      <c r="AE36" s="66">
        <f t="shared" si="6"/>
        <v>2.1900401093245305</v>
      </c>
      <c r="AF36" s="66">
        <f t="shared" si="6"/>
        <v>0</v>
      </c>
      <c r="AG36" s="66">
        <f t="shared" si="6"/>
        <v>1.4943385510950198</v>
      </c>
      <c r="AH36" s="66">
        <f t="shared" si="6"/>
        <v>1.6913356760018456</v>
      </c>
      <c r="AI36" s="66">
        <f t="shared" si="6"/>
        <v>0</v>
      </c>
      <c r="AJ36" s="66">
        <f t="shared" si="4"/>
        <v>0.18989812941468781</v>
      </c>
      <c r="AK36" s="66">
        <f t="shared" si="1"/>
        <v>0</v>
      </c>
      <c r="AL36" s="65">
        <f t="shared" si="2"/>
        <v>99.999999999999986</v>
      </c>
    </row>
    <row r="37" spans="1:38" x14ac:dyDescent="0.4">
      <c r="A37" s="51">
        <v>0.52400000000000002</v>
      </c>
      <c r="B37" s="51">
        <v>1.4999999999999999E-2</v>
      </c>
      <c r="C37" s="51">
        <v>6.6059999999999999</v>
      </c>
      <c r="D37" s="51">
        <v>5.0000000000000001E-3</v>
      </c>
      <c r="E37" s="51">
        <v>49.805</v>
      </c>
      <c r="F37" s="51">
        <v>7.8E-2</v>
      </c>
      <c r="G37" s="51">
        <v>0</v>
      </c>
      <c r="H37" s="51">
        <v>0.26100000000000001</v>
      </c>
      <c r="I37" s="51">
        <v>0.37</v>
      </c>
      <c r="J37" s="51">
        <v>0</v>
      </c>
      <c r="K37" s="51">
        <v>0.56599999999999995</v>
      </c>
      <c r="L37" s="51">
        <v>0</v>
      </c>
      <c r="M37" s="51">
        <v>0</v>
      </c>
      <c r="N37" s="51">
        <v>0</v>
      </c>
      <c r="O37" s="51">
        <v>0.26400000000000001</v>
      </c>
      <c r="P37" s="51">
        <v>0</v>
      </c>
      <c r="Q37" s="51">
        <v>2.4E-2</v>
      </c>
      <c r="R37" s="51">
        <f t="shared" si="3"/>
        <v>58.518000000000008</v>
      </c>
      <c r="T37" s="65"/>
      <c r="U37" s="66">
        <f t="shared" si="6"/>
        <v>0.89545097235038773</v>
      </c>
      <c r="V37" s="66">
        <f t="shared" si="6"/>
        <v>2.5633138521480563E-2</v>
      </c>
      <c r="W37" s="66">
        <f t="shared" si="6"/>
        <v>11.288834204860041</v>
      </c>
      <c r="X37" s="66">
        <f t="shared" si="6"/>
        <v>8.5443795071601884E-3</v>
      </c>
      <c r="Y37" s="66">
        <f t="shared" si="6"/>
        <v>85.110564270822636</v>
      </c>
      <c r="Z37" s="66">
        <f t="shared" si="6"/>
        <v>0.13329232031169896</v>
      </c>
      <c r="AA37" s="66">
        <f t="shared" si="6"/>
        <v>0</v>
      </c>
      <c r="AB37" s="66">
        <f t="shared" si="6"/>
        <v>0.44601661027376183</v>
      </c>
      <c r="AC37" s="66">
        <f t="shared" si="6"/>
        <v>0.63228408352985399</v>
      </c>
      <c r="AD37" s="66">
        <f t="shared" si="6"/>
        <v>0</v>
      </c>
      <c r="AE37" s="66">
        <f t="shared" si="6"/>
        <v>0.96722376021053325</v>
      </c>
      <c r="AF37" s="66">
        <f t="shared" si="6"/>
        <v>0</v>
      </c>
      <c r="AG37" s="66">
        <f t="shared" si="6"/>
        <v>0</v>
      </c>
      <c r="AH37" s="66">
        <f t="shared" si="6"/>
        <v>0</v>
      </c>
      <c r="AI37" s="66">
        <f t="shared" si="6"/>
        <v>0.45114323797805805</v>
      </c>
      <c r="AJ37" s="66">
        <f t="shared" si="4"/>
        <v>0</v>
      </c>
      <c r="AK37" s="66">
        <f t="shared" si="1"/>
        <v>4.1013021634368908E-2</v>
      </c>
      <c r="AL37" s="65">
        <f t="shared" si="2"/>
        <v>99.999999999999972</v>
      </c>
    </row>
    <row r="38" spans="1:38" x14ac:dyDescent="0.4">
      <c r="A38" s="51">
        <v>0.53600000000000003</v>
      </c>
      <c r="B38" s="51">
        <v>0</v>
      </c>
      <c r="C38" s="51">
        <v>0</v>
      </c>
      <c r="D38" s="51">
        <v>6.0000000000000001E-3</v>
      </c>
      <c r="E38" s="51">
        <v>52.686999999999998</v>
      </c>
      <c r="F38" s="51">
        <v>2.5999999999999999E-2</v>
      </c>
      <c r="G38" s="51">
        <v>0</v>
      </c>
      <c r="H38" s="51">
        <v>0.23200000000000001</v>
      </c>
      <c r="I38" s="51">
        <v>0.34599999999999997</v>
      </c>
      <c r="J38" s="51">
        <v>1E-3</v>
      </c>
      <c r="K38" s="51">
        <v>0.69299999999999995</v>
      </c>
      <c r="L38" s="51">
        <v>0</v>
      </c>
      <c r="M38" s="51">
        <v>0.68</v>
      </c>
      <c r="N38" s="51">
        <v>0</v>
      </c>
      <c r="O38" s="51">
        <v>0</v>
      </c>
      <c r="P38" s="51">
        <v>0.32200000000000001</v>
      </c>
      <c r="Q38" s="51">
        <v>0.153</v>
      </c>
      <c r="R38" s="51">
        <f t="shared" si="3"/>
        <v>55.681999999999995</v>
      </c>
      <c r="T38" s="65"/>
      <c r="U38" s="66">
        <f t="shared" si="6"/>
        <v>0.96260910168456604</v>
      </c>
      <c r="V38" s="66">
        <f t="shared" si="6"/>
        <v>0</v>
      </c>
      <c r="W38" s="66">
        <f t="shared" si="6"/>
        <v>0</v>
      </c>
      <c r="X38" s="66">
        <f t="shared" si="6"/>
        <v>1.0775475018857082E-2</v>
      </c>
      <c r="Y38" s="66">
        <f t="shared" si="6"/>
        <v>94.621242053087173</v>
      </c>
      <c r="Z38" s="66">
        <f t="shared" si="6"/>
        <v>4.6693725081714023E-2</v>
      </c>
      <c r="AA38" s="66">
        <f t="shared" si="6"/>
        <v>0</v>
      </c>
      <c r="AB38" s="66">
        <f t="shared" si="6"/>
        <v>0.41665170072914048</v>
      </c>
      <c r="AC38" s="66">
        <f t="shared" si="6"/>
        <v>0.62138572608742504</v>
      </c>
      <c r="AD38" s="66">
        <f t="shared" si="6"/>
        <v>1.795912503142847E-3</v>
      </c>
      <c r="AE38" s="66">
        <f t="shared" si="6"/>
        <v>1.2445673646779929</v>
      </c>
      <c r="AF38" s="66">
        <f t="shared" si="6"/>
        <v>0</v>
      </c>
      <c r="AG38" s="66">
        <f t="shared" si="6"/>
        <v>1.2212205021371361</v>
      </c>
      <c r="AH38" s="66">
        <f t="shared" si="6"/>
        <v>0</v>
      </c>
      <c r="AI38" s="66">
        <f t="shared" si="6"/>
        <v>0</v>
      </c>
      <c r="AJ38" s="66">
        <f t="shared" si="4"/>
        <v>0.57828382601199679</v>
      </c>
      <c r="AK38" s="66">
        <f t="shared" si="1"/>
        <v>0.27477461298085559</v>
      </c>
      <c r="AL38" s="65">
        <f t="shared" si="2"/>
        <v>99.999999999999986</v>
      </c>
    </row>
    <row r="39" spans="1:38" x14ac:dyDescent="0.4">
      <c r="A39" s="51">
        <v>0.48199999999999998</v>
      </c>
      <c r="B39" s="51">
        <v>0</v>
      </c>
      <c r="C39" s="51">
        <v>0</v>
      </c>
      <c r="D39" s="51">
        <v>0</v>
      </c>
      <c r="E39" s="51">
        <v>52.347000000000001</v>
      </c>
      <c r="F39" s="51">
        <v>2.5999999999999999E-2</v>
      </c>
      <c r="G39" s="51">
        <v>0.13100000000000001</v>
      </c>
      <c r="H39" s="51">
        <v>0.15</v>
      </c>
      <c r="I39" s="51">
        <v>0.46899999999999997</v>
      </c>
      <c r="J39" s="51">
        <v>0</v>
      </c>
      <c r="K39" s="51">
        <v>0</v>
      </c>
      <c r="L39" s="51">
        <v>0.19400000000000001</v>
      </c>
      <c r="M39" s="51">
        <v>0</v>
      </c>
      <c r="N39" s="51">
        <v>2.0529999999999999</v>
      </c>
      <c r="O39" s="51">
        <v>0.4</v>
      </c>
      <c r="P39" s="51">
        <v>0.29499999999999998</v>
      </c>
      <c r="Q39" s="51">
        <v>0</v>
      </c>
      <c r="R39" s="51">
        <f t="shared" si="3"/>
        <v>56.547000000000004</v>
      </c>
      <c r="T39" s="65"/>
      <c r="U39" s="66">
        <f t="shared" si="6"/>
        <v>0.85238827877694656</v>
      </c>
      <c r="V39" s="66">
        <f t="shared" si="6"/>
        <v>0</v>
      </c>
      <c r="W39" s="66">
        <f t="shared" si="6"/>
        <v>0</v>
      </c>
      <c r="X39" s="66">
        <f t="shared" si="6"/>
        <v>0</v>
      </c>
      <c r="Y39" s="66">
        <f t="shared" si="6"/>
        <v>92.572550267918714</v>
      </c>
      <c r="Z39" s="66">
        <f t="shared" si="6"/>
        <v>4.5979450722407902E-2</v>
      </c>
      <c r="AA39" s="66">
        <f t="shared" si="6"/>
        <v>0.23166569402443982</v>
      </c>
      <c r="AB39" s="66">
        <f t="shared" si="6"/>
        <v>0.26526606186004559</v>
      </c>
      <c r="AC39" s="66">
        <f t="shared" si="6"/>
        <v>0.82939855341574253</v>
      </c>
      <c r="AD39" s="66">
        <f t="shared" si="6"/>
        <v>0</v>
      </c>
      <c r="AE39" s="66">
        <f t="shared" si="6"/>
        <v>0</v>
      </c>
      <c r="AF39" s="66">
        <f t="shared" si="6"/>
        <v>0.34307744000565898</v>
      </c>
      <c r="AG39" s="66">
        <f t="shared" si="6"/>
        <v>0</v>
      </c>
      <c r="AH39" s="66">
        <f t="shared" si="6"/>
        <v>3.630608166657824</v>
      </c>
      <c r="AI39" s="66">
        <f t="shared" si="6"/>
        <v>0.70737616496012157</v>
      </c>
      <c r="AJ39" s="66">
        <f t="shared" si="4"/>
        <v>0.52168992165808969</v>
      </c>
      <c r="AK39" s="66">
        <f t="shared" si="1"/>
        <v>0</v>
      </c>
      <c r="AL39" s="65">
        <f t="shared" si="2"/>
        <v>100</v>
      </c>
    </row>
    <row r="40" spans="1:38" x14ac:dyDescent="0.4">
      <c r="A40" s="51">
        <v>0.51500000000000001</v>
      </c>
      <c r="B40" s="51">
        <v>0</v>
      </c>
      <c r="C40" s="51">
        <v>0</v>
      </c>
      <c r="D40" s="51">
        <v>1.2E-2</v>
      </c>
      <c r="E40" s="51">
        <v>55.088000000000001</v>
      </c>
      <c r="F40" s="51">
        <v>4.2000000000000003E-2</v>
      </c>
      <c r="G40" s="51">
        <v>0</v>
      </c>
      <c r="H40" s="51">
        <v>0.28100000000000003</v>
      </c>
      <c r="I40" s="51">
        <v>0.29799999999999999</v>
      </c>
      <c r="J40" s="51">
        <v>2.3E-2</v>
      </c>
      <c r="K40" s="51">
        <v>1.3</v>
      </c>
      <c r="L40" s="51">
        <v>0</v>
      </c>
      <c r="M40" s="51">
        <v>0.33200000000000002</v>
      </c>
      <c r="N40" s="51">
        <v>0.95799999999999996</v>
      </c>
      <c r="O40" s="51">
        <v>0.628</v>
      </c>
      <c r="P40" s="51">
        <v>0.307</v>
      </c>
      <c r="Q40" s="51">
        <v>0.25800000000000001</v>
      </c>
      <c r="R40" s="51">
        <f t="shared" si="3"/>
        <v>60.042000000000009</v>
      </c>
      <c r="T40" s="65"/>
      <c r="U40" s="66">
        <f t="shared" si="6"/>
        <v>0.85773292028913073</v>
      </c>
      <c r="V40" s="66">
        <f t="shared" si="6"/>
        <v>0</v>
      </c>
      <c r="W40" s="66">
        <f t="shared" si="6"/>
        <v>0</v>
      </c>
      <c r="X40" s="66">
        <f t="shared" si="6"/>
        <v>1.9986009793144799E-2</v>
      </c>
      <c r="Y40" s="66">
        <f t="shared" si="6"/>
        <v>91.74910895706337</v>
      </c>
      <c r="Z40" s="66">
        <f t="shared" si="6"/>
        <v>6.9951034276006796E-2</v>
      </c>
      <c r="AA40" s="66">
        <f t="shared" si="6"/>
        <v>0</v>
      </c>
      <c r="AB40" s="66">
        <f t="shared" si="6"/>
        <v>0.46800572932280732</v>
      </c>
      <c r="AC40" s="66">
        <f t="shared" si="6"/>
        <v>0.49631924319642906</v>
      </c>
      <c r="AD40" s="66">
        <f t="shared" si="6"/>
        <v>3.8306518770194191E-2</v>
      </c>
      <c r="AE40" s="66">
        <f t="shared" si="6"/>
        <v>2.1651510609240194</v>
      </c>
      <c r="AF40" s="66">
        <f t="shared" si="6"/>
        <v>0</v>
      </c>
      <c r="AG40" s="66">
        <f t="shared" si="6"/>
        <v>0.55294627094367266</v>
      </c>
      <c r="AH40" s="66">
        <f t="shared" si="6"/>
        <v>1.5955497818193929</v>
      </c>
      <c r="AI40" s="66">
        <f t="shared" si="6"/>
        <v>1.0459345125079111</v>
      </c>
      <c r="AJ40" s="66">
        <f t="shared" si="4"/>
        <v>0.51130875054128766</v>
      </c>
      <c r="AK40" s="66">
        <f t="shared" si="1"/>
        <v>0.42969921055261318</v>
      </c>
      <c r="AL40" s="65">
        <f t="shared" si="2"/>
        <v>99.999999999999986</v>
      </c>
    </row>
    <row r="41" spans="1:38" ht="13.5" customHeight="1" x14ac:dyDescent="0.4">
      <c r="A41" s="69"/>
      <c r="B41" s="69"/>
      <c r="C41" s="69"/>
      <c r="D41" s="69"/>
      <c r="E41" s="69"/>
      <c r="F41" s="69"/>
      <c r="G41" s="69"/>
      <c r="H41" s="69"/>
      <c r="I41" s="69"/>
      <c r="J41" s="69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1:38" ht="13.5" customHeight="1" x14ac:dyDescent="0.4">
      <c r="A42" s="31"/>
      <c r="B42" s="31"/>
      <c r="C42" s="31"/>
      <c r="D42" s="31"/>
      <c r="E42" s="31"/>
      <c r="F42" s="31"/>
      <c r="G42" s="31"/>
      <c r="H42" s="31"/>
      <c r="I42" s="31"/>
      <c r="J42" s="31"/>
      <c r="T42" s="67" t="s">
        <v>272</v>
      </c>
      <c r="U42" s="67">
        <f t="shared" ref="U42:AE42" si="7">MEDIAN(U3:U40)</f>
        <v>0.93285453626030113</v>
      </c>
      <c r="V42" s="67">
        <f t="shared" si="7"/>
        <v>9.0899174635494318E-4</v>
      </c>
      <c r="W42" s="67">
        <f t="shared" si="7"/>
        <v>0</v>
      </c>
      <c r="X42" s="67">
        <f t="shared" si="7"/>
        <v>7.8212465917253567E-3</v>
      </c>
      <c r="Y42" s="67">
        <f t="shared" si="7"/>
        <v>94.449602190778251</v>
      </c>
      <c r="Z42" s="67">
        <f t="shared" si="7"/>
        <v>4.4781535127421418E-2</v>
      </c>
      <c r="AA42" s="67">
        <f t="shared" si="7"/>
        <v>0</v>
      </c>
      <c r="AB42" s="67">
        <f t="shared" si="7"/>
        <v>0.46266304122325325</v>
      </c>
      <c r="AC42" s="67">
        <f t="shared" si="7"/>
        <v>0.6339136456943999</v>
      </c>
      <c r="AD42" s="67">
        <f t="shared" si="7"/>
        <v>4.4498494106251993E-3</v>
      </c>
      <c r="AE42" s="67">
        <f t="shared" si="7"/>
        <v>0.83763249968567877</v>
      </c>
      <c r="AF42" s="67">
        <f>0.0001</f>
        <v>1E-4</v>
      </c>
      <c r="AG42" s="67">
        <f>MEDIAN(AG3:AG40)</f>
        <v>9.9913257597717214E-2</v>
      </c>
      <c r="AH42" s="67">
        <f>MEDIAN(AH3:AH40)</f>
        <v>1.0541151060155083E-2</v>
      </c>
      <c r="AI42" s="67">
        <f>MEDIAN(AI3:AI40)</f>
        <v>0.21419861272941415</v>
      </c>
      <c r="AJ42" s="67">
        <f>MEDIAN(AJ3:AJ40)</f>
        <v>5.1248818899533165E-2</v>
      </c>
      <c r="AK42" s="67">
        <f>MEDIAN(AK3:AK40)</f>
        <v>7.0411001806744873E-3</v>
      </c>
      <c r="AL42" s="67"/>
    </row>
    <row r="43" spans="1:38" ht="13.5" customHeight="1" x14ac:dyDescent="0.4">
      <c r="A43" s="31"/>
      <c r="B43" s="31"/>
      <c r="C43" s="31"/>
      <c r="D43" s="31"/>
      <c r="E43" s="31"/>
      <c r="F43" s="31"/>
      <c r="G43" s="31"/>
      <c r="H43" s="31"/>
      <c r="I43" s="31"/>
      <c r="J43" s="31"/>
      <c r="T43" s="67" t="s">
        <v>273</v>
      </c>
      <c r="U43" s="67">
        <f t="shared" ref="U43:AK43" si="8">MAX(U3:U40)</f>
        <v>1.0737511612949331</v>
      </c>
      <c r="V43" s="67">
        <f t="shared" si="8"/>
        <v>0.59779303154053332</v>
      </c>
      <c r="W43" s="67">
        <f t="shared" si="8"/>
        <v>11.288834204860041</v>
      </c>
      <c r="X43" s="67">
        <f t="shared" si="8"/>
        <v>7.4567336038566925E-2</v>
      </c>
      <c r="Y43" s="67">
        <f t="shared" si="8"/>
        <v>98.003398470688182</v>
      </c>
      <c r="Z43" s="67">
        <f t="shared" si="8"/>
        <v>1.1081390905617119</v>
      </c>
      <c r="AA43" s="67">
        <f t="shared" si="8"/>
        <v>0.2930669718725073</v>
      </c>
      <c r="AB43" s="67">
        <f t="shared" si="8"/>
        <v>0.67909940970589777</v>
      </c>
      <c r="AC43" s="67">
        <f t="shared" si="8"/>
        <v>5.2167868624554687</v>
      </c>
      <c r="AD43" s="67">
        <f t="shared" si="8"/>
        <v>0.11055259021264102</v>
      </c>
      <c r="AE43" s="67">
        <f t="shared" si="8"/>
        <v>3.0462255862674859</v>
      </c>
      <c r="AF43" s="67">
        <f t="shared" si="8"/>
        <v>1.148666261186897</v>
      </c>
      <c r="AG43" s="67">
        <f t="shared" si="8"/>
        <v>2.903358183434785</v>
      </c>
      <c r="AH43" s="67">
        <f t="shared" si="8"/>
        <v>5.5331223398450282</v>
      </c>
      <c r="AI43" s="67">
        <f t="shared" si="8"/>
        <v>2.8482057520201578</v>
      </c>
      <c r="AJ43" s="67">
        <f t="shared" si="8"/>
        <v>1.602620240305461</v>
      </c>
      <c r="AK43" s="67">
        <f t="shared" si="8"/>
        <v>0.42969921055261318</v>
      </c>
      <c r="AL43" s="67"/>
    </row>
    <row r="44" spans="1:38" ht="13.5" customHeight="1" thickBot="1" x14ac:dyDescent="0.45">
      <c r="A44" s="31"/>
      <c r="B44" s="31"/>
      <c r="C44" s="31"/>
      <c r="D44" s="31"/>
      <c r="E44" s="31"/>
      <c r="F44" s="31"/>
      <c r="G44" s="31"/>
      <c r="H44" s="31"/>
      <c r="I44" s="31"/>
      <c r="J44" s="31"/>
      <c r="T44" s="67" t="s">
        <v>274</v>
      </c>
      <c r="U44" s="67">
        <f t="shared" ref="U44:AK44" si="9">MIN(U3:U40)</f>
        <v>0.57215836526181363</v>
      </c>
      <c r="V44" s="67">
        <f t="shared" si="9"/>
        <v>0</v>
      </c>
      <c r="W44" s="67">
        <f t="shared" si="9"/>
        <v>0</v>
      </c>
      <c r="X44" s="67">
        <f t="shared" si="9"/>
        <v>0</v>
      </c>
      <c r="Y44" s="67">
        <f t="shared" si="9"/>
        <v>85.110564270822636</v>
      </c>
      <c r="Z44" s="67">
        <f t="shared" si="9"/>
        <v>0</v>
      </c>
      <c r="AA44" s="67">
        <f t="shared" si="9"/>
        <v>0</v>
      </c>
      <c r="AB44" s="67">
        <f t="shared" si="9"/>
        <v>0.19293401302747099</v>
      </c>
      <c r="AC44" s="67">
        <f t="shared" si="9"/>
        <v>0.30606661651049855</v>
      </c>
      <c r="AD44" s="67">
        <f t="shared" si="9"/>
        <v>0</v>
      </c>
      <c r="AE44" s="67">
        <f t="shared" si="9"/>
        <v>0</v>
      </c>
      <c r="AF44" s="67">
        <f t="shared" si="9"/>
        <v>0</v>
      </c>
      <c r="AG44" s="67">
        <f t="shared" si="9"/>
        <v>0</v>
      </c>
      <c r="AH44" s="67">
        <f t="shared" si="9"/>
        <v>0</v>
      </c>
      <c r="AI44" s="67">
        <f t="shared" si="9"/>
        <v>0</v>
      </c>
      <c r="AJ44" s="67">
        <f t="shared" si="9"/>
        <v>0</v>
      </c>
      <c r="AK44" s="67">
        <f t="shared" si="9"/>
        <v>0</v>
      </c>
      <c r="AL44" s="67"/>
    </row>
    <row r="45" spans="1:38" ht="13.5" customHeight="1" x14ac:dyDescent="0.45">
      <c r="A45" s="70"/>
      <c r="B45" s="71" t="s">
        <v>248</v>
      </c>
      <c r="C45" s="71" t="s">
        <v>262</v>
      </c>
      <c r="D45" s="71" t="s">
        <v>263</v>
      </c>
      <c r="E45" s="71" t="s">
        <v>264</v>
      </c>
      <c r="F45" s="71" t="s">
        <v>252</v>
      </c>
      <c r="G45" s="71" t="s">
        <v>265</v>
      </c>
      <c r="H45" s="71" t="s">
        <v>266</v>
      </c>
      <c r="I45" s="71" t="s">
        <v>255</v>
      </c>
      <c r="J45" s="71" t="s">
        <v>256</v>
      </c>
      <c r="K45" s="71" t="s">
        <v>267</v>
      </c>
      <c r="L45" s="72" t="s">
        <v>258</v>
      </c>
      <c r="M45" s="72" t="s">
        <v>259</v>
      </c>
      <c r="N45" s="72" t="s">
        <v>268</v>
      </c>
      <c r="O45" s="72" t="s">
        <v>269</v>
      </c>
      <c r="P45" s="72" t="s">
        <v>260</v>
      </c>
      <c r="Q45" s="72" t="s">
        <v>270</v>
      </c>
      <c r="R45" s="73" t="s">
        <v>271</v>
      </c>
    </row>
    <row r="46" spans="1:38" ht="13.5" customHeight="1" x14ac:dyDescent="0.4">
      <c r="A46" s="74" t="s">
        <v>248</v>
      </c>
      <c r="B46" s="75">
        <f>PEARSON($U3:$U40,U3:U40)</f>
        <v>1</v>
      </c>
      <c r="C46" s="76">
        <f t="shared" ref="C46:R46" si="10">PEARSON($U3:$U40,V3:V40)</f>
        <v>-0.33188218422397436</v>
      </c>
      <c r="D46" s="76">
        <f t="shared" si="10"/>
        <v>-4.4386560167151062E-2</v>
      </c>
      <c r="E46" s="76">
        <f t="shared" si="10"/>
        <v>6.1232437578303885E-2</v>
      </c>
      <c r="F46" s="76">
        <f t="shared" si="10"/>
        <v>0.19250874341175497</v>
      </c>
      <c r="G46" s="76">
        <f t="shared" si="10"/>
        <v>-0.17264616254827064</v>
      </c>
      <c r="H46" s="76">
        <f t="shared" si="10"/>
        <v>0.21849328521019198</v>
      </c>
      <c r="I46" s="76">
        <f t="shared" si="10"/>
        <v>0.6756302346469536</v>
      </c>
      <c r="J46" s="76">
        <f t="shared" si="10"/>
        <v>-0.28371930623670494</v>
      </c>
      <c r="K46" s="76">
        <f t="shared" si="10"/>
        <v>-9.4836818537370471E-2</v>
      </c>
      <c r="L46" s="76">
        <f t="shared" si="10"/>
        <v>-0.19261531407092397</v>
      </c>
      <c r="M46" s="76">
        <f t="shared" si="10"/>
        <v>-9.1615907428319987E-2</v>
      </c>
      <c r="N46" s="76">
        <f t="shared" si="10"/>
        <v>0.1677069743396972</v>
      </c>
      <c r="O46" s="76">
        <f t="shared" si="10"/>
        <v>-0.11215056364420217</v>
      </c>
      <c r="P46" s="76">
        <f t="shared" si="10"/>
        <v>-0.23594877727342908</v>
      </c>
      <c r="Q46" s="76">
        <f t="shared" si="10"/>
        <v>5.7175471596544819E-2</v>
      </c>
      <c r="R46" s="77">
        <f t="shared" si="10"/>
        <v>-4.4706670252962079E-2</v>
      </c>
    </row>
    <row r="47" spans="1:38" ht="15.5" x14ac:dyDescent="0.45">
      <c r="A47" s="74" t="s">
        <v>262</v>
      </c>
      <c r="B47" s="78">
        <f>PEARSON($V3:$V40,U3:U40)</f>
        <v>-0.33188218422397436</v>
      </c>
      <c r="C47" s="79">
        <f>PEARSON($V3:$V40,V3:V40)</f>
        <v>1.0000000000000002</v>
      </c>
      <c r="D47" s="79">
        <f t="shared" ref="D47:R47" si="11">PEARSON($V3:$V40,W3:W40)</f>
        <v>6.1666494415175688E-2</v>
      </c>
      <c r="E47" s="79">
        <f t="shared" si="11"/>
        <v>-0.1260655054245523</v>
      </c>
      <c r="F47" s="79">
        <f t="shared" si="11"/>
        <v>-0.40627457810489109</v>
      </c>
      <c r="G47" s="79">
        <f t="shared" si="11"/>
        <v>-1.6236124693406011E-2</v>
      </c>
      <c r="H47" s="79">
        <f t="shared" si="11"/>
        <v>-9.5365176502292204E-2</v>
      </c>
      <c r="I47" s="79">
        <f t="shared" si="11"/>
        <v>-0.33651882196968197</v>
      </c>
      <c r="J47" s="79">
        <f t="shared" si="11"/>
        <v>0.97363931851804641</v>
      </c>
      <c r="K47" s="79">
        <f t="shared" si="11"/>
        <v>8.31426001761148E-2</v>
      </c>
      <c r="L47" s="79">
        <f t="shared" si="11"/>
        <v>0.15380783502135234</v>
      </c>
      <c r="M47" s="79">
        <f t="shared" si="11"/>
        <v>0.51840144147065037</v>
      </c>
      <c r="N47" s="79">
        <f t="shared" si="11"/>
        <v>-5.1059792523215033E-2</v>
      </c>
      <c r="O47" s="79">
        <f t="shared" si="11"/>
        <v>-0.14239360995279352</v>
      </c>
      <c r="P47" s="79">
        <f t="shared" si="11"/>
        <v>0.42885800388816481</v>
      </c>
      <c r="Q47" s="79">
        <f t="shared" si="11"/>
        <v>-0.12051316671008332</v>
      </c>
      <c r="R47" s="80">
        <f t="shared" si="11"/>
        <v>-0.16858650270164796</v>
      </c>
    </row>
    <row r="48" spans="1:38" ht="15.5" x14ac:dyDescent="0.45">
      <c r="A48" s="74" t="s">
        <v>263</v>
      </c>
      <c r="B48" s="78">
        <f t="shared" ref="B48:C48" si="12">PEARSON($W3:$W40,U3:U40)</f>
        <v>-4.4386560167151062E-2</v>
      </c>
      <c r="C48" s="79">
        <f t="shared" si="12"/>
        <v>6.1666494415175688E-2</v>
      </c>
      <c r="D48" s="79">
        <f>PEARSON($W3:$W40,W3:W40)</f>
        <v>1.0000000000000002</v>
      </c>
      <c r="E48" s="79">
        <f t="shared" ref="E48:R48" si="13">PEARSON($W3:$W40,X3:X40)</f>
        <v>-5.8416763975904035E-2</v>
      </c>
      <c r="F48" s="79">
        <f t="shared" si="13"/>
        <v>-0.51396696729983127</v>
      </c>
      <c r="G48" s="79">
        <f t="shared" si="13"/>
        <v>4.2548353289385325E-2</v>
      </c>
      <c r="H48" s="79">
        <f t="shared" si="13"/>
        <v>-0.10454386295073358</v>
      </c>
      <c r="I48" s="79">
        <f t="shared" si="13"/>
        <v>1.5733907777096454E-3</v>
      </c>
      <c r="J48" s="79">
        <f t="shared" si="13"/>
        <v>3.9472904603404843E-2</v>
      </c>
      <c r="K48" s="79">
        <f t="shared" si="13"/>
        <v>-0.12726869309591987</v>
      </c>
      <c r="L48" s="79">
        <f t="shared" si="13"/>
        <v>4.5334997097932052E-4</v>
      </c>
      <c r="M48" s="79">
        <f t="shared" si="13"/>
        <v>-6.569528967390878E-2</v>
      </c>
      <c r="N48" s="79">
        <f t="shared" si="13"/>
        <v>-0.11556461867200278</v>
      </c>
      <c r="O48" s="79">
        <f t="shared" si="13"/>
        <v>-0.13451794255679975</v>
      </c>
      <c r="P48" s="79">
        <f t="shared" si="13"/>
        <v>8.7180303187045938E-3</v>
      </c>
      <c r="Q48" s="79">
        <f t="shared" si="13"/>
        <v>-0.12055363013075875</v>
      </c>
      <c r="R48" s="80">
        <f t="shared" si="13"/>
        <v>-8.0543884367940743E-2</v>
      </c>
    </row>
    <row r="49" spans="1:18" ht="15.5" x14ac:dyDescent="0.45">
      <c r="A49" s="74" t="s">
        <v>264</v>
      </c>
      <c r="B49" s="78">
        <f t="shared" ref="B49:D49" si="14">PEARSON($X3:$X40,U3:U40)</f>
        <v>6.1232437578303885E-2</v>
      </c>
      <c r="C49" s="79">
        <f t="shared" si="14"/>
        <v>-0.1260655054245523</v>
      </c>
      <c r="D49" s="79">
        <f t="shared" si="14"/>
        <v>-5.8416763975904035E-2</v>
      </c>
      <c r="E49" s="79">
        <f>PEARSON($X3:$X40,X3:X40)</f>
        <v>1</v>
      </c>
      <c r="F49" s="79">
        <f t="shared" ref="F49:R49" si="15">PEARSON($X3:$X40,Y3:Y40)</f>
        <v>0.13113844984507703</v>
      </c>
      <c r="G49" s="79">
        <f t="shared" si="15"/>
        <v>-0.23050014927065929</v>
      </c>
      <c r="H49" s="79">
        <f t="shared" si="15"/>
        <v>0.22683489967646733</v>
      </c>
      <c r="I49" s="79">
        <f t="shared" si="15"/>
        <v>-0.1201294712937007</v>
      </c>
      <c r="J49" s="79">
        <f t="shared" si="15"/>
        <v>-0.15113933983491479</v>
      </c>
      <c r="K49" s="79">
        <f t="shared" si="15"/>
        <v>5.3293154699905081E-2</v>
      </c>
      <c r="L49" s="79">
        <f t="shared" si="15"/>
        <v>-2.4407526566192984E-5</v>
      </c>
      <c r="M49" s="79">
        <f t="shared" si="15"/>
        <v>0.21226810442202634</v>
      </c>
      <c r="N49" s="79">
        <f t="shared" si="15"/>
        <v>0.12354716172368524</v>
      </c>
      <c r="O49" s="79">
        <f t="shared" si="15"/>
        <v>-0.21445321790571015</v>
      </c>
      <c r="P49" s="79">
        <f t="shared" si="15"/>
        <v>5.4258045593901259E-2</v>
      </c>
      <c r="Q49" s="79">
        <f t="shared" si="15"/>
        <v>-0.10462954340683842</v>
      </c>
      <c r="R49" s="80">
        <f t="shared" si="15"/>
        <v>0.11542105392039963</v>
      </c>
    </row>
    <row r="50" spans="1:18" x14ac:dyDescent="0.4">
      <c r="A50" s="74" t="s">
        <v>252</v>
      </c>
      <c r="B50" s="78">
        <f t="shared" ref="B50:E50" si="16">PEARSON($Y3:$Y40,U3:U40)</f>
        <v>0.19250874341175497</v>
      </c>
      <c r="C50" s="79">
        <f t="shared" si="16"/>
        <v>-0.40627457810489109</v>
      </c>
      <c r="D50" s="79">
        <f t="shared" si="16"/>
        <v>-0.51396696729983127</v>
      </c>
      <c r="E50" s="79">
        <f t="shared" si="16"/>
        <v>0.13113844984507703</v>
      </c>
      <c r="F50" s="79">
        <f>PEARSON($Y3:$Y40,Y3:Y40)</f>
        <v>0.99999999999999978</v>
      </c>
      <c r="G50" s="79">
        <f t="shared" ref="G50:R50" si="17">PEARSON($Y3:$Y40,Z3:Z40)</f>
        <v>-3.9282335097675612E-2</v>
      </c>
      <c r="H50" s="79">
        <f t="shared" si="17"/>
        <v>0.17451538105713746</v>
      </c>
      <c r="I50" s="79">
        <f t="shared" si="17"/>
        <v>9.643937402663871E-3</v>
      </c>
      <c r="J50" s="79">
        <f t="shared" si="17"/>
        <v>-0.40388904985916968</v>
      </c>
      <c r="K50" s="79">
        <f t="shared" si="17"/>
        <v>-7.0195134166779905E-3</v>
      </c>
      <c r="L50" s="79">
        <f t="shared" si="17"/>
        <v>-0.46961849814966394</v>
      </c>
      <c r="M50" s="79">
        <f t="shared" si="17"/>
        <v>-0.38599225673734916</v>
      </c>
      <c r="N50" s="79">
        <f t="shared" si="17"/>
        <v>-0.13478978806132422</v>
      </c>
      <c r="O50" s="79">
        <f t="shared" si="17"/>
        <v>-0.48105014269363505</v>
      </c>
      <c r="P50" s="79">
        <f t="shared" si="17"/>
        <v>-0.45677977714845858</v>
      </c>
      <c r="Q50" s="79">
        <f t="shared" si="17"/>
        <v>-4.1872491719457519E-2</v>
      </c>
      <c r="R50" s="80">
        <f t="shared" si="17"/>
        <v>0.23499249679843004</v>
      </c>
    </row>
    <row r="51" spans="1:18" ht="15.5" x14ac:dyDescent="0.45">
      <c r="A51" s="74" t="s">
        <v>265</v>
      </c>
      <c r="B51" s="78">
        <f t="shared" ref="B51:F51" si="18">PEARSON($Z3:$Z40,U3:U40)</f>
        <v>-0.17264616254827064</v>
      </c>
      <c r="C51" s="79">
        <f t="shared" si="18"/>
        <v>-1.6236124693406011E-2</v>
      </c>
      <c r="D51" s="79">
        <f t="shared" si="18"/>
        <v>4.2548353289385325E-2</v>
      </c>
      <c r="E51" s="79">
        <f t="shared" si="18"/>
        <v>-0.23050014927065929</v>
      </c>
      <c r="F51" s="79">
        <f t="shared" si="18"/>
        <v>-3.9282335097675612E-2</v>
      </c>
      <c r="G51" s="79">
        <f>PEARSON($Z3:$Z40,Z3:Z40)</f>
        <v>1</v>
      </c>
      <c r="H51" s="79">
        <f t="shared" ref="H51:R51" si="19">PEARSON($Z3:$Z40,AA3:AA40)</f>
        <v>-7.1541101217349162E-2</v>
      </c>
      <c r="I51" s="79">
        <f t="shared" si="19"/>
        <v>1.2744794441524382E-2</v>
      </c>
      <c r="J51" s="79">
        <f t="shared" si="19"/>
        <v>4.1569835254557513E-2</v>
      </c>
      <c r="K51" s="79">
        <f t="shared" si="19"/>
        <v>-0.19257333553916592</v>
      </c>
      <c r="L51" s="79">
        <f t="shared" si="19"/>
        <v>-0.25508760450667939</v>
      </c>
      <c r="M51" s="79">
        <f t="shared" si="19"/>
        <v>-5.1461481369839454E-2</v>
      </c>
      <c r="N51" s="79">
        <f t="shared" si="19"/>
        <v>-0.14117456254230151</v>
      </c>
      <c r="O51" s="79">
        <f t="shared" si="19"/>
        <v>0.1610262436106342</v>
      </c>
      <c r="P51" s="79">
        <f t="shared" si="19"/>
        <v>-2.3275816926906338E-2</v>
      </c>
      <c r="Q51" s="79">
        <f t="shared" si="19"/>
        <v>-8.3313180636268094E-2</v>
      </c>
      <c r="R51" s="80">
        <f t="shared" si="19"/>
        <v>0.15305704942723855</v>
      </c>
    </row>
    <row r="52" spans="1:18" ht="15.5" x14ac:dyDescent="0.45">
      <c r="A52" s="74" t="s">
        <v>266</v>
      </c>
      <c r="B52" s="78">
        <f t="shared" ref="B52:G52" si="20">PEARSON($AA3:$AA40,U3:U40)</f>
        <v>0.21849328521019198</v>
      </c>
      <c r="C52" s="79">
        <f t="shared" si="20"/>
        <v>-9.5365176502292204E-2</v>
      </c>
      <c r="D52" s="79">
        <f t="shared" si="20"/>
        <v>-0.10454386295073358</v>
      </c>
      <c r="E52" s="79">
        <f t="shared" si="20"/>
        <v>0.22683489967646733</v>
      </c>
      <c r="F52" s="79">
        <f t="shared" si="20"/>
        <v>0.17451538105713746</v>
      </c>
      <c r="G52" s="79">
        <f t="shared" si="20"/>
        <v>-7.1541101217349162E-2</v>
      </c>
      <c r="H52" s="79">
        <f>PEARSON($AA3:$AA40,AA3:AA40)</f>
        <v>1</v>
      </c>
      <c r="I52" s="79">
        <f t="shared" ref="I52:R52" si="21">PEARSON($AA3:$AA40,AB3:AB40)</f>
        <v>1.6417919716038589E-2</v>
      </c>
      <c r="J52" s="79">
        <f t="shared" si="21"/>
        <v>-7.287799708006866E-2</v>
      </c>
      <c r="K52" s="79">
        <f t="shared" si="21"/>
        <v>0.15239625888078329</v>
      </c>
      <c r="L52" s="79">
        <f t="shared" si="21"/>
        <v>-0.30154077178111216</v>
      </c>
      <c r="M52" s="79">
        <f t="shared" si="21"/>
        <v>0.16856289037691749</v>
      </c>
      <c r="N52" s="79">
        <f t="shared" si="21"/>
        <v>-3.6158418111622237E-2</v>
      </c>
      <c r="O52" s="79">
        <f t="shared" si="21"/>
        <v>1.2031990963507664E-2</v>
      </c>
      <c r="P52" s="79">
        <f t="shared" si="21"/>
        <v>-0.2070279554544672</v>
      </c>
      <c r="Q52" s="79">
        <f t="shared" si="21"/>
        <v>9.9149638874018522E-2</v>
      </c>
      <c r="R52" s="80">
        <f t="shared" si="21"/>
        <v>-0.20444180459090852</v>
      </c>
    </row>
    <row r="53" spans="1:18" ht="12.5" customHeight="1" x14ac:dyDescent="0.4">
      <c r="A53" s="74" t="s">
        <v>255</v>
      </c>
      <c r="B53" s="78">
        <f t="shared" ref="B53:H53" si="22">PEARSON($AB3:$AB40,U3:U40)</f>
        <v>0.6756302346469536</v>
      </c>
      <c r="C53" s="79">
        <f t="shared" si="22"/>
        <v>-0.33651882196968197</v>
      </c>
      <c r="D53" s="79">
        <f t="shared" si="22"/>
        <v>1.5733907777096454E-3</v>
      </c>
      <c r="E53" s="79">
        <f t="shared" si="22"/>
        <v>-0.1201294712937007</v>
      </c>
      <c r="F53" s="79">
        <f t="shared" si="22"/>
        <v>9.643937402663871E-3</v>
      </c>
      <c r="G53" s="79">
        <f t="shared" si="22"/>
        <v>1.2744794441524382E-2</v>
      </c>
      <c r="H53" s="79">
        <f t="shared" si="22"/>
        <v>1.6417919716038589E-2</v>
      </c>
      <c r="I53" s="79">
        <f>PEARSON($AB3:$AB40,AB3:AB40)</f>
        <v>0.99999999999999989</v>
      </c>
      <c r="J53" s="79">
        <f t="shared" ref="J53:R53" si="23">PEARSON($AB4:$AB40,AC4:AC40)</f>
        <v>-0.27919428673008145</v>
      </c>
      <c r="K53" s="79">
        <f t="shared" si="23"/>
        <v>-0.17254105801212061</v>
      </c>
      <c r="L53" s="79">
        <f t="shared" si="23"/>
        <v>1.6160521894892435E-2</v>
      </c>
      <c r="M53" s="79">
        <f t="shared" si="23"/>
        <v>-9.8674243717644952E-2</v>
      </c>
      <c r="N53" s="79">
        <f t="shared" si="23"/>
        <v>0.14001208617131417</v>
      </c>
      <c r="O53" s="79">
        <f t="shared" si="23"/>
        <v>3.0937038326759463E-2</v>
      </c>
      <c r="P53" s="79">
        <f t="shared" si="23"/>
        <v>-4.9943883692294529E-2</v>
      </c>
      <c r="Q53" s="79">
        <f t="shared" si="23"/>
        <v>-1.3213748657651472E-2</v>
      </c>
      <c r="R53" s="80">
        <f t="shared" si="23"/>
        <v>5.1322921137125221E-2</v>
      </c>
    </row>
    <row r="54" spans="1:18" x14ac:dyDescent="0.4">
      <c r="A54" s="74" t="s">
        <v>256</v>
      </c>
      <c r="B54" s="78">
        <f t="shared" ref="B54:I54" si="24">PEARSON($AC3:$AC40,U3:U40)</f>
        <v>-0.28371930623670494</v>
      </c>
      <c r="C54" s="79">
        <f t="shared" si="24"/>
        <v>0.97363931851804641</v>
      </c>
      <c r="D54" s="79">
        <f t="shared" si="24"/>
        <v>3.9472904603404843E-2</v>
      </c>
      <c r="E54" s="79">
        <f t="shared" si="24"/>
        <v>-0.15113933983491479</v>
      </c>
      <c r="F54" s="79">
        <f t="shared" si="24"/>
        <v>-0.40388904985916968</v>
      </c>
      <c r="G54" s="79">
        <f t="shared" si="24"/>
        <v>4.1569835254557513E-2</v>
      </c>
      <c r="H54" s="79">
        <f t="shared" si="24"/>
        <v>-7.287799708006866E-2</v>
      </c>
      <c r="I54" s="79">
        <f t="shared" si="24"/>
        <v>-0.26858423687342847</v>
      </c>
      <c r="J54" s="79">
        <f>PEARSON($AC3:$AC40,AC3:AC40)</f>
        <v>1</v>
      </c>
      <c r="K54" s="79">
        <f t="shared" ref="K54:R54" si="25">PEARSON($AC3:$AC40,AD3:AD40)</f>
        <v>-1.3883797172902886E-2</v>
      </c>
      <c r="L54" s="79">
        <f t="shared" si="25"/>
        <v>9.3285516103684879E-2</v>
      </c>
      <c r="M54" s="79">
        <f t="shared" si="25"/>
        <v>0.54167887848477292</v>
      </c>
      <c r="N54" s="79">
        <f t="shared" si="25"/>
        <v>-0.14811273466050029</v>
      </c>
      <c r="O54" s="79">
        <f t="shared" si="25"/>
        <v>-9.3441098317846874E-2</v>
      </c>
      <c r="P54" s="79">
        <f t="shared" si="25"/>
        <v>0.45852695051594089</v>
      </c>
      <c r="Q54" s="79">
        <f t="shared" si="25"/>
        <v>-9.7799404984585031E-2</v>
      </c>
      <c r="R54" s="80">
        <f t="shared" si="25"/>
        <v>-0.15321613321788621</v>
      </c>
    </row>
    <row r="55" spans="1:18" ht="15.5" x14ac:dyDescent="0.45">
      <c r="A55" s="74" t="s">
        <v>267</v>
      </c>
      <c r="B55" s="78">
        <f t="shared" ref="B55:J55" si="26">PEARSON($AD3:$AD40,U3:U40)</f>
        <v>-9.4836818537370471E-2</v>
      </c>
      <c r="C55" s="79">
        <f t="shared" si="26"/>
        <v>8.31426001761148E-2</v>
      </c>
      <c r="D55" s="79">
        <f t="shared" si="26"/>
        <v>-0.12726869309591987</v>
      </c>
      <c r="E55" s="79">
        <f t="shared" si="26"/>
        <v>5.3293154699905081E-2</v>
      </c>
      <c r="F55" s="79">
        <f t="shared" si="26"/>
        <v>-7.0195134166779905E-3</v>
      </c>
      <c r="G55" s="79">
        <f t="shared" si="26"/>
        <v>-0.19257333553916592</v>
      </c>
      <c r="H55" s="79">
        <f t="shared" si="26"/>
        <v>0.15239625888078329</v>
      </c>
      <c r="I55" s="79">
        <f t="shared" si="26"/>
        <v>-0.20899520723705367</v>
      </c>
      <c r="J55" s="79">
        <f t="shared" si="26"/>
        <v>-1.3883797172902886E-2</v>
      </c>
      <c r="K55" s="79">
        <f>PEARSON($AD3:$AD40,AD3:AD40)</f>
        <v>0.99999999999999989</v>
      </c>
      <c r="L55" s="79">
        <f t="shared" ref="L55:R55" si="27">PEARSON($AD3:$AD40,AE3:AE40)</f>
        <v>0.26211609976101791</v>
      </c>
      <c r="M55" s="79">
        <f t="shared" si="27"/>
        <v>-9.6036988401284155E-3</v>
      </c>
      <c r="N55" s="79">
        <f t="shared" si="27"/>
        <v>0.29098809106458784</v>
      </c>
      <c r="O55" s="79">
        <f t="shared" si="27"/>
        <v>-7.4756785825560432E-2</v>
      </c>
      <c r="P55" s="79">
        <f t="shared" si="27"/>
        <v>-9.215515490733045E-2</v>
      </c>
      <c r="Q55" s="79">
        <f t="shared" si="27"/>
        <v>7.62253174796369E-2</v>
      </c>
      <c r="R55" s="80">
        <f t="shared" si="27"/>
        <v>5.5754039784134131E-2</v>
      </c>
    </row>
    <row r="56" spans="1:18" x14ac:dyDescent="0.4">
      <c r="A56" s="81" t="s">
        <v>258</v>
      </c>
      <c r="B56" s="78">
        <f t="shared" ref="B56:K56" si="28">PEARSON($AE3:$AE40,U3:U40)</f>
        <v>-0.19261531407092397</v>
      </c>
      <c r="C56" s="79">
        <f t="shared" si="28"/>
        <v>0.15380783502135234</v>
      </c>
      <c r="D56" s="79">
        <f t="shared" si="28"/>
        <v>4.5334997097932052E-4</v>
      </c>
      <c r="E56" s="79">
        <f t="shared" si="28"/>
        <v>-2.4407526566192984E-5</v>
      </c>
      <c r="F56" s="79">
        <f t="shared" si="28"/>
        <v>-0.46961849814966394</v>
      </c>
      <c r="G56" s="79">
        <f t="shared" si="28"/>
        <v>-0.25508760450667939</v>
      </c>
      <c r="H56" s="79">
        <f t="shared" si="28"/>
        <v>-0.30154077178111216</v>
      </c>
      <c r="I56" s="79">
        <f t="shared" si="28"/>
        <v>-1.2020228810891917E-2</v>
      </c>
      <c r="J56" s="79">
        <f t="shared" si="28"/>
        <v>9.3285516103684879E-2</v>
      </c>
      <c r="K56" s="79">
        <f t="shared" si="28"/>
        <v>0.26211609976101791</v>
      </c>
      <c r="L56" s="79">
        <f>PEARSON($AE3:$AE40,AE3:AE40)</f>
        <v>1.0000000000000002</v>
      </c>
      <c r="M56" s="79">
        <f t="shared" ref="M56:R56" si="29">PEARSON($AE3:$AE40,AF3:AF40)</f>
        <v>8.6184080216874612E-2</v>
      </c>
      <c r="N56" s="79">
        <f t="shared" si="29"/>
        <v>0.28654494170075157</v>
      </c>
      <c r="O56" s="79">
        <f t="shared" si="29"/>
        <v>0.2257349800536243</v>
      </c>
      <c r="P56" s="79">
        <f t="shared" si="29"/>
        <v>8.7452881325143242E-2</v>
      </c>
      <c r="Q56" s="79">
        <f t="shared" si="29"/>
        <v>-0.23784803788358327</v>
      </c>
      <c r="R56" s="80">
        <f t="shared" si="29"/>
        <v>-9.8501638814461473E-2</v>
      </c>
    </row>
    <row r="57" spans="1:18" x14ac:dyDescent="0.4">
      <c r="A57" s="81" t="s">
        <v>259</v>
      </c>
      <c r="B57" s="78">
        <f t="shared" ref="B57:L57" si="30">PEARSON($AF3:$AF40,U3:U40)</f>
        <v>-9.1615907428319987E-2</v>
      </c>
      <c r="C57" s="79">
        <f t="shared" si="30"/>
        <v>0.51840144147065037</v>
      </c>
      <c r="D57" s="79">
        <f t="shared" si="30"/>
        <v>-6.569528967390878E-2</v>
      </c>
      <c r="E57" s="79">
        <f t="shared" si="30"/>
        <v>0.21226810442202634</v>
      </c>
      <c r="F57" s="79">
        <f t="shared" si="30"/>
        <v>-0.38599225673734916</v>
      </c>
      <c r="G57" s="79">
        <f t="shared" si="30"/>
        <v>-5.1461481369839454E-2</v>
      </c>
      <c r="H57" s="79">
        <f t="shared" si="30"/>
        <v>0.16856289037691749</v>
      </c>
      <c r="I57" s="79">
        <f t="shared" si="30"/>
        <v>-8.6918620311033937E-2</v>
      </c>
      <c r="J57" s="79">
        <f t="shared" si="30"/>
        <v>0.54167887848477292</v>
      </c>
      <c r="K57" s="79">
        <f t="shared" si="30"/>
        <v>-9.6036988401284155E-3</v>
      </c>
      <c r="L57" s="79">
        <f t="shared" si="30"/>
        <v>8.6184080216874612E-2</v>
      </c>
      <c r="M57" s="79">
        <f>PEARSON($AF3:$AF40,AF3:AF40)</f>
        <v>1</v>
      </c>
      <c r="N57" s="79">
        <f t="shared" ref="N57:R57" si="31">PEARSON($AF3:$AF40,AG3:AG40)</f>
        <v>-0.1330244040759257</v>
      </c>
      <c r="O57" s="79">
        <f t="shared" si="31"/>
        <v>0.1831574704221848</v>
      </c>
      <c r="P57" s="79">
        <f t="shared" si="31"/>
        <v>0.28775132590382774</v>
      </c>
      <c r="Q57" s="79">
        <f t="shared" si="31"/>
        <v>4.7776850093939831E-2</v>
      </c>
      <c r="R57" s="80">
        <f t="shared" si="31"/>
        <v>-9.0753795560966563E-2</v>
      </c>
    </row>
    <row r="58" spans="1:18" ht="15.5" x14ac:dyDescent="0.45">
      <c r="A58" s="81" t="s">
        <v>268</v>
      </c>
      <c r="B58" s="78">
        <f t="shared" ref="B58:M58" si="32">PEARSON($AG3:$AG40,U3:U40)</f>
        <v>0.1677069743396972</v>
      </c>
      <c r="C58" s="79">
        <f t="shared" si="32"/>
        <v>-5.1059792523215033E-2</v>
      </c>
      <c r="D58" s="79">
        <f t="shared" si="32"/>
        <v>-0.11556461867200278</v>
      </c>
      <c r="E58" s="79">
        <f t="shared" si="32"/>
        <v>0.12354716172368524</v>
      </c>
      <c r="F58" s="79">
        <f t="shared" si="32"/>
        <v>-0.13478978806132422</v>
      </c>
      <c r="G58" s="79">
        <f t="shared" si="32"/>
        <v>-0.14117456254230151</v>
      </c>
      <c r="H58" s="79">
        <f t="shared" si="32"/>
        <v>-3.6158418111622237E-2</v>
      </c>
      <c r="I58" s="79">
        <f t="shared" si="32"/>
        <v>0.11691175267566242</v>
      </c>
      <c r="J58" s="79">
        <f t="shared" si="32"/>
        <v>-0.14811273466050029</v>
      </c>
      <c r="K58" s="79">
        <f t="shared" si="32"/>
        <v>0.29098809106458784</v>
      </c>
      <c r="L58" s="79">
        <f t="shared" si="32"/>
        <v>0.28654494170075157</v>
      </c>
      <c r="M58" s="79">
        <f t="shared" si="32"/>
        <v>-0.1330244040759257</v>
      </c>
      <c r="N58" s="79">
        <f>PEARSON($AG3:$AG40,AG3:AG40)</f>
        <v>0.99999999999999989</v>
      </c>
      <c r="O58" s="79">
        <f t="shared" ref="O58:R58" si="33">PEARSON($AG3:$AG40,AH3:AH40)</f>
        <v>-2.640279192216206E-2</v>
      </c>
      <c r="P58" s="79">
        <f t="shared" si="33"/>
        <v>-0.12606872893472648</v>
      </c>
      <c r="Q58" s="79">
        <f t="shared" si="33"/>
        <v>-0.14134245784023078</v>
      </c>
      <c r="R58" s="80">
        <f t="shared" si="33"/>
        <v>5.4064006564398907E-2</v>
      </c>
    </row>
    <row r="59" spans="1:18" ht="15.5" x14ac:dyDescent="0.45">
      <c r="A59" s="81" t="s">
        <v>269</v>
      </c>
      <c r="B59" s="78">
        <f t="shared" ref="B59:N59" si="34">PEARSON($AH3:$AH40,U3:U40)</f>
        <v>-0.11215056364420217</v>
      </c>
      <c r="C59" s="79">
        <f t="shared" si="34"/>
        <v>-0.14239360995279352</v>
      </c>
      <c r="D59" s="79">
        <f t="shared" si="34"/>
        <v>-0.13451794255679975</v>
      </c>
      <c r="E59" s="79">
        <f t="shared" si="34"/>
        <v>-0.21445321790571015</v>
      </c>
      <c r="F59" s="79">
        <f t="shared" si="34"/>
        <v>-0.48105014269363505</v>
      </c>
      <c r="G59" s="79">
        <f t="shared" si="34"/>
        <v>0.1610262436106342</v>
      </c>
      <c r="H59" s="79">
        <f t="shared" si="34"/>
        <v>1.2031990963507664E-2</v>
      </c>
      <c r="I59" s="79">
        <f t="shared" si="34"/>
        <v>5.1181062460794166E-2</v>
      </c>
      <c r="J59" s="79">
        <f t="shared" si="34"/>
        <v>-9.3441098317846874E-2</v>
      </c>
      <c r="K59" s="79">
        <f t="shared" si="34"/>
        <v>-7.4756785825560432E-2</v>
      </c>
      <c r="L59" s="79">
        <f t="shared" si="34"/>
        <v>0.2257349800536243</v>
      </c>
      <c r="M59" s="79">
        <f t="shared" si="34"/>
        <v>0.1831574704221848</v>
      </c>
      <c r="N59" s="79">
        <f t="shared" si="34"/>
        <v>-2.640279192216206E-2</v>
      </c>
      <c r="O59" s="79">
        <f>PEARSON($AH3:$AH40,AH3:AH40)</f>
        <v>1</v>
      </c>
      <c r="P59" s="79">
        <f t="shared" ref="P59:R59" si="35">PEARSON($AH3:$AH40,AI3:AI40)</f>
        <v>3.1974179423350214E-2</v>
      </c>
      <c r="Q59" s="79">
        <f t="shared" si="35"/>
        <v>0.11635189542942033</v>
      </c>
      <c r="R59" s="80">
        <f t="shared" si="35"/>
        <v>-0.26771790115835453</v>
      </c>
    </row>
    <row r="60" spans="1:18" x14ac:dyDescent="0.4">
      <c r="A60" s="81" t="s">
        <v>260</v>
      </c>
      <c r="B60" s="78">
        <f t="shared" ref="B60:O60" si="36">PEARSON($AI3:$AI40,U3:U40)</f>
        <v>-0.23594877727342908</v>
      </c>
      <c r="C60" s="79">
        <f t="shared" si="36"/>
        <v>0.42885800388816481</v>
      </c>
      <c r="D60" s="79">
        <f t="shared" si="36"/>
        <v>8.7180303187045938E-3</v>
      </c>
      <c r="E60" s="79">
        <f t="shared" si="36"/>
        <v>5.4258045593901259E-2</v>
      </c>
      <c r="F60" s="79">
        <f t="shared" si="36"/>
        <v>-0.45677977714845858</v>
      </c>
      <c r="G60" s="79">
        <f t="shared" si="36"/>
        <v>-2.3275816926906338E-2</v>
      </c>
      <c r="H60" s="79">
        <f t="shared" si="36"/>
        <v>-0.2070279554544672</v>
      </c>
      <c r="I60" s="79">
        <f t="shared" si="36"/>
        <v>-0.104534173454748</v>
      </c>
      <c r="J60" s="79">
        <f t="shared" si="36"/>
        <v>0.45852695051594089</v>
      </c>
      <c r="K60" s="79">
        <f t="shared" si="36"/>
        <v>-9.215515490733045E-2</v>
      </c>
      <c r="L60" s="79">
        <f t="shared" si="36"/>
        <v>8.7452881325143242E-2</v>
      </c>
      <c r="M60" s="79">
        <f t="shared" si="36"/>
        <v>0.28775132590382774</v>
      </c>
      <c r="N60" s="79">
        <f t="shared" si="36"/>
        <v>-0.12606872893472648</v>
      </c>
      <c r="O60" s="79">
        <f t="shared" si="36"/>
        <v>3.1974179423350214E-2</v>
      </c>
      <c r="P60" s="79">
        <f>PEARSON($AI3:$AI40,AI3:AI40)</f>
        <v>1.0000000000000002</v>
      </c>
      <c r="Q60" s="79">
        <f t="shared" ref="Q60:R60" si="37">PEARSON($AI3:$AI40,AJ3:AJ40)</f>
        <v>0.16567832311787284</v>
      </c>
      <c r="R60" s="80">
        <f t="shared" si="37"/>
        <v>-0.11523488465244035</v>
      </c>
    </row>
    <row r="61" spans="1:18" ht="15.5" x14ac:dyDescent="0.45">
      <c r="A61" s="81" t="s">
        <v>270</v>
      </c>
      <c r="B61" s="78">
        <f t="shared" ref="B61:P61" si="38">PEARSON($AJ3:$AJ40,U3:U40)</f>
        <v>5.7175471596544819E-2</v>
      </c>
      <c r="C61" s="79">
        <f t="shared" si="38"/>
        <v>-0.12051316671008332</v>
      </c>
      <c r="D61" s="79">
        <f t="shared" si="38"/>
        <v>-0.12055363013075875</v>
      </c>
      <c r="E61" s="79">
        <f t="shared" si="38"/>
        <v>-0.10462954340683842</v>
      </c>
      <c r="F61" s="79">
        <f t="shared" si="38"/>
        <v>-4.1872491719457519E-2</v>
      </c>
      <c r="G61" s="79">
        <f t="shared" si="38"/>
        <v>-8.3313180636268094E-2</v>
      </c>
      <c r="H61" s="79">
        <f t="shared" si="38"/>
        <v>9.9149638874018522E-2</v>
      </c>
      <c r="I61" s="79">
        <f t="shared" si="38"/>
        <v>-5.8689296553390918E-2</v>
      </c>
      <c r="J61" s="79">
        <f t="shared" si="38"/>
        <v>-9.7799404984585031E-2</v>
      </c>
      <c r="K61" s="79">
        <f t="shared" si="38"/>
        <v>7.62253174796369E-2</v>
      </c>
      <c r="L61" s="79">
        <f t="shared" si="38"/>
        <v>-0.23784803788358327</v>
      </c>
      <c r="M61" s="79">
        <f t="shared" si="38"/>
        <v>4.7776850093939831E-2</v>
      </c>
      <c r="N61" s="79">
        <f t="shared" si="38"/>
        <v>-0.14134245784023078</v>
      </c>
      <c r="O61" s="79">
        <f t="shared" si="38"/>
        <v>0.11635189542942033</v>
      </c>
      <c r="P61" s="79">
        <f t="shared" si="38"/>
        <v>0.16567832311787284</v>
      </c>
      <c r="Q61" s="79">
        <f>PEARSON($AJ3:$AJ40,AJ3:AJ40)</f>
        <v>0.99999999999999989</v>
      </c>
      <c r="R61" s="80">
        <f>PEARSON($AJ3:$AJ40,AK3:AK40)</f>
        <v>2.8568366486488389E-2</v>
      </c>
    </row>
    <row r="62" spans="1:18" ht="16" thickBot="1" x14ac:dyDescent="0.5">
      <c r="A62" s="82" t="s">
        <v>271</v>
      </c>
      <c r="B62" s="83">
        <f t="shared" ref="B62:Q62" si="39">PEARSON($AK3:$AK40,U3:U40)</f>
        <v>-4.4706670252962079E-2</v>
      </c>
      <c r="C62" s="84">
        <f t="shared" si="39"/>
        <v>-0.16858650270164796</v>
      </c>
      <c r="D62" s="84">
        <f t="shared" si="39"/>
        <v>-8.0543884367940743E-2</v>
      </c>
      <c r="E62" s="84">
        <f t="shared" si="39"/>
        <v>0.11542105392039963</v>
      </c>
      <c r="F62" s="84">
        <f t="shared" si="39"/>
        <v>0.23499249679843004</v>
      </c>
      <c r="G62" s="84">
        <f t="shared" si="39"/>
        <v>0.15305704942723855</v>
      </c>
      <c r="H62" s="84">
        <f t="shared" si="39"/>
        <v>-0.20444180459090852</v>
      </c>
      <c r="I62" s="84">
        <f t="shared" si="39"/>
        <v>7.1104601085606622E-2</v>
      </c>
      <c r="J62" s="84">
        <f t="shared" si="39"/>
        <v>-0.15321613321788621</v>
      </c>
      <c r="K62" s="84">
        <f t="shared" si="39"/>
        <v>5.5754039784134131E-2</v>
      </c>
      <c r="L62" s="84">
        <f t="shared" si="39"/>
        <v>-9.8501638814461473E-2</v>
      </c>
      <c r="M62" s="84">
        <f t="shared" si="39"/>
        <v>-9.0753795560966563E-2</v>
      </c>
      <c r="N62" s="84">
        <f t="shared" si="39"/>
        <v>5.4064006564398907E-2</v>
      </c>
      <c r="O62" s="84">
        <f t="shared" si="39"/>
        <v>-0.26771790115835453</v>
      </c>
      <c r="P62" s="84">
        <f t="shared" si="39"/>
        <v>-0.11523488465244035</v>
      </c>
      <c r="Q62" s="84">
        <f t="shared" si="39"/>
        <v>2.8568366486488389E-2</v>
      </c>
      <c r="R62" s="85">
        <f>PEARSON($AK3:$AK40,AK3:AK40)</f>
        <v>1</v>
      </c>
    </row>
    <row r="64" spans="1:18" ht="15" thickBot="1" x14ac:dyDescent="0.45"/>
    <row r="65" spans="1:18" ht="15.5" x14ac:dyDescent="0.45">
      <c r="A65" s="70"/>
      <c r="B65" s="86" t="s">
        <v>248</v>
      </c>
      <c r="C65" s="86" t="s">
        <v>262</v>
      </c>
      <c r="D65" s="86" t="s">
        <v>263</v>
      </c>
      <c r="E65" s="86" t="s">
        <v>264</v>
      </c>
      <c r="F65" s="86" t="s">
        <v>252</v>
      </c>
      <c r="G65" s="86" t="s">
        <v>265</v>
      </c>
      <c r="H65" s="86" t="s">
        <v>266</v>
      </c>
      <c r="I65" s="86" t="s">
        <v>255</v>
      </c>
      <c r="J65" s="86" t="s">
        <v>256</v>
      </c>
      <c r="K65" s="86" t="s">
        <v>267</v>
      </c>
      <c r="L65" s="87" t="s">
        <v>258</v>
      </c>
      <c r="M65" s="87" t="s">
        <v>259</v>
      </c>
      <c r="N65" s="87" t="s">
        <v>268</v>
      </c>
      <c r="O65" s="87" t="s">
        <v>269</v>
      </c>
      <c r="P65" s="87" t="s">
        <v>260</v>
      </c>
      <c r="Q65" s="87" t="s">
        <v>270</v>
      </c>
      <c r="R65" s="88" t="s">
        <v>271</v>
      </c>
    </row>
    <row r="66" spans="1:18" x14ac:dyDescent="0.4">
      <c r="A66" s="89" t="s">
        <v>248</v>
      </c>
      <c r="B66" s="90">
        <v>1</v>
      </c>
      <c r="C66" s="38">
        <v>-0.33188218422397436</v>
      </c>
      <c r="D66" s="38">
        <v>-4.4386560167151062E-2</v>
      </c>
      <c r="E66" s="38">
        <v>6.1232437578303885E-2</v>
      </c>
      <c r="F66" s="38">
        <v>0.19250874341175497</v>
      </c>
      <c r="G66" s="38">
        <v>-0.17264616254827064</v>
      </c>
      <c r="H66" s="38">
        <v>0.21849328521019198</v>
      </c>
      <c r="I66" s="38">
        <v>0.6756302346469536</v>
      </c>
      <c r="J66" s="38">
        <v>-0.28371930623670494</v>
      </c>
      <c r="K66" s="38">
        <v>-9.4836818537370471E-2</v>
      </c>
      <c r="L66" s="38">
        <v>-0.19261531407092397</v>
      </c>
      <c r="M66" s="38">
        <v>-9.1615907428319987E-2</v>
      </c>
      <c r="N66" s="38">
        <v>0.1677069743396972</v>
      </c>
      <c r="O66" s="38">
        <v>-0.11215056364420217</v>
      </c>
      <c r="P66" s="38">
        <v>-0.23594877727342908</v>
      </c>
      <c r="Q66" s="38">
        <v>5.7175471596544819E-2</v>
      </c>
      <c r="R66" s="91">
        <v>-4.4706670252962079E-2</v>
      </c>
    </row>
    <row r="67" spans="1:18" ht="15.5" x14ac:dyDescent="0.45">
      <c r="A67" s="89" t="s">
        <v>262</v>
      </c>
      <c r="B67" s="38">
        <v>-0.33188218422397436</v>
      </c>
      <c r="C67" s="90">
        <v>1.0000000000000002</v>
      </c>
      <c r="D67" s="38">
        <v>6.1666494415175688E-2</v>
      </c>
      <c r="E67" s="38">
        <v>-0.1260655054245523</v>
      </c>
      <c r="F67" s="38">
        <v>-0.40627457810489109</v>
      </c>
      <c r="G67" s="38">
        <v>-1.6236124693406011E-2</v>
      </c>
      <c r="H67" s="38">
        <v>-9.5365176502292204E-2</v>
      </c>
      <c r="I67" s="38">
        <v>-0.33651882196968197</v>
      </c>
      <c r="J67" s="38">
        <v>0.97363931851804641</v>
      </c>
      <c r="K67" s="38">
        <v>8.31426001761148E-2</v>
      </c>
      <c r="L67" s="38">
        <v>0.15380783502135234</v>
      </c>
      <c r="M67" s="38">
        <v>0.51840144147065037</v>
      </c>
      <c r="N67" s="38">
        <v>-5.1059792523215033E-2</v>
      </c>
      <c r="O67" s="38">
        <v>-0.14239360995279352</v>
      </c>
      <c r="P67" s="38">
        <v>0.42885800388816481</v>
      </c>
      <c r="Q67" s="38">
        <v>-0.12051316671008332</v>
      </c>
      <c r="R67" s="91">
        <v>-0.16858650270164796</v>
      </c>
    </row>
    <row r="68" spans="1:18" ht="15.5" x14ac:dyDescent="0.45">
      <c r="A68" s="89" t="s">
        <v>263</v>
      </c>
      <c r="B68" s="38">
        <v>-4.4386560167151062E-2</v>
      </c>
      <c r="C68" s="38">
        <v>6.1666494415175688E-2</v>
      </c>
      <c r="D68" s="90">
        <v>1.0000000000000002</v>
      </c>
      <c r="E68" s="38">
        <v>-5.8416763975904035E-2</v>
      </c>
      <c r="F68" s="38">
        <v>-0.51396696729983127</v>
      </c>
      <c r="G68" s="38">
        <v>4.2548353289385325E-2</v>
      </c>
      <c r="H68" s="38">
        <v>-0.10454386295073358</v>
      </c>
      <c r="I68" s="38">
        <v>1.5733907777096454E-3</v>
      </c>
      <c r="J68" s="38">
        <v>3.9472904603404843E-2</v>
      </c>
      <c r="K68" s="38">
        <v>-0.12726869309591987</v>
      </c>
      <c r="L68" s="38">
        <v>4.5334997097932052E-4</v>
      </c>
      <c r="M68" s="38">
        <v>-6.569528967390878E-2</v>
      </c>
      <c r="N68" s="38">
        <v>-0.11556461867200278</v>
      </c>
      <c r="O68" s="38">
        <v>-0.13451794255679975</v>
      </c>
      <c r="P68" s="38">
        <v>8.7180303187045938E-3</v>
      </c>
      <c r="Q68" s="38">
        <v>-0.12055363013075875</v>
      </c>
      <c r="R68" s="91">
        <v>-8.0543884367940743E-2</v>
      </c>
    </row>
    <row r="69" spans="1:18" ht="15.5" x14ac:dyDescent="0.45">
      <c r="A69" s="89" t="s">
        <v>264</v>
      </c>
      <c r="B69" s="38">
        <v>6.1232437578303885E-2</v>
      </c>
      <c r="C69" s="38">
        <v>-0.1260655054245523</v>
      </c>
      <c r="D69" s="38">
        <v>-5.8416763975904035E-2</v>
      </c>
      <c r="E69" s="90">
        <v>1</v>
      </c>
      <c r="F69" s="38">
        <v>0.13113844984507703</v>
      </c>
      <c r="G69" s="38">
        <v>-0.23050014927065929</v>
      </c>
      <c r="H69" s="38">
        <v>0.22683489967646733</v>
      </c>
      <c r="I69" s="38">
        <v>-0.1201294712937007</v>
      </c>
      <c r="J69" s="38">
        <v>-0.15113933983491479</v>
      </c>
      <c r="K69" s="38">
        <v>5.3293154699905081E-2</v>
      </c>
      <c r="L69" s="38">
        <v>-2.4407526566192984E-5</v>
      </c>
      <c r="M69" s="38">
        <v>0.21226810442202634</v>
      </c>
      <c r="N69" s="38">
        <v>0.12354716172368524</v>
      </c>
      <c r="O69" s="38">
        <v>-0.21445321790571015</v>
      </c>
      <c r="P69" s="38">
        <v>5.4258045593901259E-2</v>
      </c>
      <c r="Q69" s="38">
        <v>-0.10462954340683842</v>
      </c>
      <c r="R69" s="91">
        <v>0.11542105392039963</v>
      </c>
    </row>
    <row r="70" spans="1:18" x14ac:dyDescent="0.4">
      <c r="A70" s="89" t="s">
        <v>252</v>
      </c>
      <c r="B70" s="38">
        <v>0.19250874341175497</v>
      </c>
      <c r="C70" s="38">
        <v>-0.40627457810489109</v>
      </c>
      <c r="D70" s="38">
        <v>-0.51396696729983127</v>
      </c>
      <c r="E70" s="38">
        <v>0.13113844984507703</v>
      </c>
      <c r="F70" s="90">
        <v>0.99999999999999978</v>
      </c>
      <c r="G70" s="38">
        <v>-3.9282335097675612E-2</v>
      </c>
      <c r="H70" s="38">
        <v>0.17451538105713746</v>
      </c>
      <c r="I70" s="38">
        <v>9.643937402663871E-3</v>
      </c>
      <c r="J70" s="38">
        <v>-0.40388904985916968</v>
      </c>
      <c r="K70" s="38">
        <v>-7.0195134166779905E-3</v>
      </c>
      <c r="L70" s="38">
        <v>-0.46961849814966394</v>
      </c>
      <c r="M70" s="38">
        <v>-0.38599225673734916</v>
      </c>
      <c r="N70" s="38">
        <v>-0.13478978806132422</v>
      </c>
      <c r="O70" s="38">
        <v>-0.48105014269363505</v>
      </c>
      <c r="P70" s="38">
        <v>-0.45677977714845858</v>
      </c>
      <c r="Q70" s="38">
        <v>-4.1872491719457519E-2</v>
      </c>
      <c r="R70" s="91">
        <v>0.23499249679843004</v>
      </c>
    </row>
    <row r="71" spans="1:18" ht="15.5" x14ac:dyDescent="0.45">
      <c r="A71" s="89" t="s">
        <v>265</v>
      </c>
      <c r="B71" s="38">
        <v>-0.17264616254827064</v>
      </c>
      <c r="C71" s="38">
        <v>-1.6236124693406011E-2</v>
      </c>
      <c r="D71" s="38">
        <v>4.2548353289385325E-2</v>
      </c>
      <c r="E71" s="38">
        <v>-0.23050014927065929</v>
      </c>
      <c r="F71" s="38">
        <v>-3.9282335097675612E-2</v>
      </c>
      <c r="G71" s="90">
        <v>1</v>
      </c>
      <c r="H71" s="38">
        <v>-7.1541101217349162E-2</v>
      </c>
      <c r="I71" s="38">
        <v>1.2744794441524382E-2</v>
      </c>
      <c r="J71" s="38">
        <v>4.1569835254557513E-2</v>
      </c>
      <c r="K71" s="38">
        <v>-0.19257333553916592</v>
      </c>
      <c r="L71" s="38">
        <v>-0.25508760450667939</v>
      </c>
      <c r="M71" s="38">
        <v>-5.1461481369839454E-2</v>
      </c>
      <c r="N71" s="38">
        <v>-0.14117456254230151</v>
      </c>
      <c r="O71" s="38">
        <v>0.1610262436106342</v>
      </c>
      <c r="P71" s="38">
        <v>-2.3275816926906338E-2</v>
      </c>
      <c r="Q71" s="38">
        <v>-8.3313180636268094E-2</v>
      </c>
      <c r="R71" s="91">
        <v>0.15305704942723855</v>
      </c>
    </row>
    <row r="72" spans="1:18" ht="15.5" x14ac:dyDescent="0.45">
      <c r="A72" s="89" t="s">
        <v>266</v>
      </c>
      <c r="B72" s="38">
        <v>0.21849328521019198</v>
      </c>
      <c r="C72" s="38">
        <v>-9.5365176502292204E-2</v>
      </c>
      <c r="D72" s="38">
        <v>-0.10454386295073358</v>
      </c>
      <c r="E72" s="38">
        <v>0.22683489967646733</v>
      </c>
      <c r="F72" s="38">
        <v>0.17451538105713746</v>
      </c>
      <c r="G72" s="38">
        <v>-7.1541101217349162E-2</v>
      </c>
      <c r="H72" s="90">
        <v>1</v>
      </c>
      <c r="I72" s="38">
        <v>1.6417919716038589E-2</v>
      </c>
      <c r="J72" s="38">
        <v>-7.287799708006866E-2</v>
      </c>
      <c r="K72" s="38">
        <v>0.15239625888078329</v>
      </c>
      <c r="L72" s="38">
        <v>-0.30154077178111216</v>
      </c>
      <c r="M72" s="38">
        <v>0.16856289037691749</v>
      </c>
      <c r="N72" s="38">
        <v>-3.6158418111622237E-2</v>
      </c>
      <c r="O72" s="38">
        <v>1.2031990963507664E-2</v>
      </c>
      <c r="P72" s="38">
        <v>-0.2070279554544672</v>
      </c>
      <c r="Q72" s="38">
        <v>9.9149638874018522E-2</v>
      </c>
      <c r="R72" s="91">
        <v>-0.20444180459090852</v>
      </c>
    </row>
    <row r="73" spans="1:18" x14ac:dyDescent="0.4">
      <c r="A73" s="89" t="s">
        <v>255</v>
      </c>
      <c r="B73" s="38">
        <v>0.6756302346469536</v>
      </c>
      <c r="C73" s="38">
        <v>-0.33651882196968197</v>
      </c>
      <c r="D73" s="38">
        <v>1.5733907777096454E-3</v>
      </c>
      <c r="E73" s="38">
        <v>-0.1201294712937007</v>
      </c>
      <c r="F73" s="38">
        <v>9.643937402663871E-3</v>
      </c>
      <c r="G73" s="38">
        <v>1.2744794441524382E-2</v>
      </c>
      <c r="H73" s="38">
        <v>1.6417919716038589E-2</v>
      </c>
      <c r="I73" s="90">
        <v>0.99999999999999989</v>
      </c>
      <c r="J73" s="38">
        <v>-0.27919428673008145</v>
      </c>
      <c r="K73" s="38">
        <v>-0.17254105801212061</v>
      </c>
      <c r="L73" s="38">
        <v>1.6160521894892435E-2</v>
      </c>
      <c r="M73" s="38">
        <v>-9.8674243717644952E-2</v>
      </c>
      <c r="N73" s="38">
        <v>0.14001208617131417</v>
      </c>
      <c r="O73" s="38">
        <v>3.0937038326759463E-2</v>
      </c>
      <c r="P73" s="38">
        <v>-4.9943883692294529E-2</v>
      </c>
      <c r="Q73" s="38">
        <v>-1.3213748657651472E-2</v>
      </c>
      <c r="R73" s="91">
        <v>5.1322921137125221E-2</v>
      </c>
    </row>
    <row r="74" spans="1:18" x14ac:dyDescent="0.4">
      <c r="A74" s="89" t="s">
        <v>256</v>
      </c>
      <c r="B74" s="38">
        <v>-0.28371930623670494</v>
      </c>
      <c r="C74" s="38">
        <v>0.97363931851804641</v>
      </c>
      <c r="D74" s="38">
        <v>3.9472904603404843E-2</v>
      </c>
      <c r="E74" s="38">
        <v>-0.15113933983491479</v>
      </c>
      <c r="F74" s="38">
        <v>-0.40388904985916968</v>
      </c>
      <c r="G74" s="38">
        <v>4.1569835254557513E-2</v>
      </c>
      <c r="H74" s="38">
        <v>-7.287799708006866E-2</v>
      </c>
      <c r="I74" s="38">
        <v>-0.26858423687342847</v>
      </c>
      <c r="J74" s="90">
        <v>1</v>
      </c>
      <c r="K74" s="38">
        <v>-1.3883797172902886E-2</v>
      </c>
      <c r="L74" s="38">
        <v>9.3285516103684879E-2</v>
      </c>
      <c r="M74" s="38">
        <v>0.54167887848477292</v>
      </c>
      <c r="N74" s="38">
        <v>-0.14811273466050029</v>
      </c>
      <c r="O74" s="38">
        <v>-9.3441098317846874E-2</v>
      </c>
      <c r="P74" s="38">
        <v>0.45852695051594089</v>
      </c>
      <c r="Q74" s="38">
        <v>-9.7799404984585031E-2</v>
      </c>
      <c r="R74" s="91">
        <v>-0.15321613321788621</v>
      </c>
    </row>
    <row r="75" spans="1:18" ht="15.5" x14ac:dyDescent="0.45">
      <c r="A75" s="89" t="s">
        <v>267</v>
      </c>
      <c r="B75" s="38">
        <v>-9.4836818537370471E-2</v>
      </c>
      <c r="C75" s="38">
        <v>8.31426001761148E-2</v>
      </c>
      <c r="D75" s="38">
        <v>-0.12726869309591987</v>
      </c>
      <c r="E75" s="38">
        <v>5.3293154699905081E-2</v>
      </c>
      <c r="F75" s="38">
        <v>-7.0195134166779905E-3</v>
      </c>
      <c r="G75" s="38">
        <v>-0.19257333553916592</v>
      </c>
      <c r="H75" s="38">
        <v>0.15239625888078329</v>
      </c>
      <c r="I75" s="38">
        <v>-0.20899520723705367</v>
      </c>
      <c r="J75" s="38">
        <v>-1.3883797172902886E-2</v>
      </c>
      <c r="K75" s="90">
        <v>0.99999999999999989</v>
      </c>
      <c r="L75" s="38">
        <v>0.26211609976101791</v>
      </c>
      <c r="M75" s="38">
        <v>-9.6036988401284155E-3</v>
      </c>
      <c r="N75" s="38">
        <v>0.29098809106458784</v>
      </c>
      <c r="O75" s="38">
        <v>-7.4756785825560432E-2</v>
      </c>
      <c r="P75" s="38">
        <v>-9.215515490733045E-2</v>
      </c>
      <c r="Q75" s="38">
        <v>7.62253174796369E-2</v>
      </c>
      <c r="R75" s="91">
        <v>5.5754039784134131E-2</v>
      </c>
    </row>
    <row r="76" spans="1:18" x14ac:dyDescent="0.4">
      <c r="A76" s="92" t="s">
        <v>258</v>
      </c>
      <c r="B76" s="38">
        <v>-0.19261531407092397</v>
      </c>
      <c r="C76" s="38">
        <v>0.15380783502135234</v>
      </c>
      <c r="D76" s="38">
        <v>4.5334997097932052E-4</v>
      </c>
      <c r="E76" s="38">
        <v>-2.4407526566192984E-5</v>
      </c>
      <c r="F76" s="38">
        <v>-0.46961849814966394</v>
      </c>
      <c r="G76" s="38">
        <v>-0.25508760450667939</v>
      </c>
      <c r="H76" s="38">
        <v>-0.30154077178111216</v>
      </c>
      <c r="I76" s="38">
        <v>-1.2020228810891917E-2</v>
      </c>
      <c r="J76" s="38">
        <v>9.3285516103684879E-2</v>
      </c>
      <c r="K76" s="38">
        <v>0.26211609976101791</v>
      </c>
      <c r="L76" s="90">
        <v>1.0000000000000002</v>
      </c>
      <c r="M76" s="38">
        <v>8.6184080216874612E-2</v>
      </c>
      <c r="N76" s="38">
        <v>0.28654494170075157</v>
      </c>
      <c r="O76" s="38">
        <v>0.2257349800536243</v>
      </c>
      <c r="P76" s="38">
        <v>8.7452881325143242E-2</v>
      </c>
      <c r="Q76" s="38">
        <v>-0.23784803788358327</v>
      </c>
      <c r="R76" s="91">
        <v>-9.8501638814461473E-2</v>
      </c>
    </row>
    <row r="77" spans="1:18" x14ac:dyDescent="0.4">
      <c r="A77" s="92" t="s">
        <v>259</v>
      </c>
      <c r="B77" s="38">
        <v>-9.1615907428319987E-2</v>
      </c>
      <c r="C77" s="38">
        <v>0.51840144147065037</v>
      </c>
      <c r="D77" s="38">
        <v>-6.569528967390878E-2</v>
      </c>
      <c r="E77" s="38">
        <v>0.21226810442202634</v>
      </c>
      <c r="F77" s="38">
        <v>-0.38599225673734916</v>
      </c>
      <c r="G77" s="38">
        <v>-5.1461481369839454E-2</v>
      </c>
      <c r="H77" s="38">
        <v>0.16856289037691749</v>
      </c>
      <c r="I77" s="38">
        <v>-8.6918620311033937E-2</v>
      </c>
      <c r="J77" s="38">
        <v>0.54167887848477292</v>
      </c>
      <c r="K77" s="38">
        <v>-9.6036988401284155E-3</v>
      </c>
      <c r="L77" s="38">
        <v>8.6184080216874612E-2</v>
      </c>
      <c r="M77" s="90">
        <v>1</v>
      </c>
      <c r="N77" s="38">
        <v>-0.1330244040759257</v>
      </c>
      <c r="O77" s="38">
        <v>0.1831574704221848</v>
      </c>
      <c r="P77" s="38">
        <v>0.28775132590382774</v>
      </c>
      <c r="Q77" s="38">
        <v>4.7776850093939831E-2</v>
      </c>
      <c r="R77" s="91">
        <v>-9.0753795560966563E-2</v>
      </c>
    </row>
    <row r="78" spans="1:18" ht="15.5" x14ac:dyDescent="0.45">
      <c r="A78" s="92" t="s">
        <v>268</v>
      </c>
      <c r="B78" s="38">
        <v>0.1677069743396972</v>
      </c>
      <c r="C78" s="38">
        <v>-5.1059792523215033E-2</v>
      </c>
      <c r="D78" s="38">
        <v>-0.11556461867200278</v>
      </c>
      <c r="E78" s="38">
        <v>0.12354716172368524</v>
      </c>
      <c r="F78" s="38">
        <v>-0.13478978806132422</v>
      </c>
      <c r="G78" s="38">
        <v>-0.14117456254230151</v>
      </c>
      <c r="H78" s="38">
        <v>-3.6158418111622237E-2</v>
      </c>
      <c r="I78" s="38">
        <v>0.11691175267566242</v>
      </c>
      <c r="J78" s="38">
        <v>-0.14811273466050029</v>
      </c>
      <c r="K78" s="38">
        <v>0.29098809106458784</v>
      </c>
      <c r="L78" s="38">
        <v>0.28654494170075157</v>
      </c>
      <c r="M78" s="38">
        <v>-0.1330244040759257</v>
      </c>
      <c r="N78" s="90">
        <v>0.99999999999999989</v>
      </c>
      <c r="O78" s="38">
        <v>-2.640279192216206E-2</v>
      </c>
      <c r="P78" s="38">
        <v>-0.12606872893472648</v>
      </c>
      <c r="Q78" s="38">
        <v>-0.14134245784023078</v>
      </c>
      <c r="R78" s="91">
        <v>5.4064006564398907E-2</v>
      </c>
    </row>
    <row r="79" spans="1:18" ht="15.5" x14ac:dyDescent="0.45">
      <c r="A79" s="92" t="s">
        <v>269</v>
      </c>
      <c r="B79" s="38">
        <v>-0.11215056364420217</v>
      </c>
      <c r="C79" s="38">
        <v>-0.14239360995279352</v>
      </c>
      <c r="D79" s="38">
        <v>-0.13451794255679975</v>
      </c>
      <c r="E79" s="38">
        <v>-0.21445321790571015</v>
      </c>
      <c r="F79" s="38">
        <v>-0.48105014269363505</v>
      </c>
      <c r="G79" s="38">
        <v>0.1610262436106342</v>
      </c>
      <c r="H79" s="38">
        <v>1.2031990963507664E-2</v>
      </c>
      <c r="I79" s="38">
        <v>5.1181062460794166E-2</v>
      </c>
      <c r="J79" s="38">
        <v>-9.3441098317846874E-2</v>
      </c>
      <c r="K79" s="38">
        <v>-7.4756785825560432E-2</v>
      </c>
      <c r="L79" s="38">
        <v>0.2257349800536243</v>
      </c>
      <c r="M79" s="38">
        <v>0.1831574704221848</v>
      </c>
      <c r="N79" s="38">
        <v>-2.640279192216206E-2</v>
      </c>
      <c r="O79" s="90">
        <v>1</v>
      </c>
      <c r="P79" s="38">
        <v>3.1974179423350214E-2</v>
      </c>
      <c r="Q79" s="38">
        <v>0.11635189542942033</v>
      </c>
      <c r="R79" s="91">
        <v>-0.26771790115835453</v>
      </c>
    </row>
    <row r="80" spans="1:18" x14ac:dyDescent="0.4">
      <c r="A80" s="92" t="s">
        <v>260</v>
      </c>
      <c r="B80" s="38">
        <v>-0.23594877727342908</v>
      </c>
      <c r="C80" s="38">
        <v>0.42885800388816481</v>
      </c>
      <c r="D80" s="38">
        <v>8.7180303187045938E-3</v>
      </c>
      <c r="E80" s="38">
        <v>5.4258045593901259E-2</v>
      </c>
      <c r="F80" s="38">
        <v>-0.45677977714845858</v>
      </c>
      <c r="G80" s="38">
        <v>-2.3275816926906338E-2</v>
      </c>
      <c r="H80" s="38">
        <v>-0.2070279554544672</v>
      </c>
      <c r="I80" s="38">
        <v>-0.104534173454748</v>
      </c>
      <c r="J80" s="38">
        <v>0.45852695051594089</v>
      </c>
      <c r="K80" s="38">
        <v>-9.215515490733045E-2</v>
      </c>
      <c r="L80" s="38">
        <v>8.7452881325143242E-2</v>
      </c>
      <c r="M80" s="38">
        <v>0.28775132590382774</v>
      </c>
      <c r="N80" s="38">
        <v>-0.12606872893472648</v>
      </c>
      <c r="O80" s="38">
        <v>3.1974179423350214E-2</v>
      </c>
      <c r="P80" s="90">
        <v>1.0000000000000002</v>
      </c>
      <c r="Q80" s="38">
        <v>0.16567832311787284</v>
      </c>
      <c r="R80" s="91">
        <v>-0.11523488465244035</v>
      </c>
    </row>
    <row r="81" spans="1:18" ht="15.5" x14ac:dyDescent="0.45">
      <c r="A81" s="92" t="s">
        <v>270</v>
      </c>
      <c r="B81" s="38">
        <v>5.7175471596544819E-2</v>
      </c>
      <c r="C81" s="38">
        <v>-0.12051316671008332</v>
      </c>
      <c r="D81" s="38">
        <v>-0.12055363013075875</v>
      </c>
      <c r="E81" s="38">
        <v>-0.10462954340683842</v>
      </c>
      <c r="F81" s="38">
        <v>-4.1872491719457519E-2</v>
      </c>
      <c r="G81" s="38">
        <v>-8.3313180636268094E-2</v>
      </c>
      <c r="H81" s="38">
        <v>9.9149638874018522E-2</v>
      </c>
      <c r="I81" s="38">
        <v>-5.8689296553390918E-2</v>
      </c>
      <c r="J81" s="38">
        <v>-9.7799404984585031E-2</v>
      </c>
      <c r="K81" s="38">
        <v>7.62253174796369E-2</v>
      </c>
      <c r="L81" s="38">
        <v>-0.23784803788358327</v>
      </c>
      <c r="M81" s="38">
        <v>4.7776850093939831E-2</v>
      </c>
      <c r="N81" s="38">
        <v>-0.14134245784023078</v>
      </c>
      <c r="O81" s="38">
        <v>0.11635189542942033</v>
      </c>
      <c r="P81" s="38">
        <v>0.16567832311787284</v>
      </c>
      <c r="Q81" s="90">
        <v>0.99999999999999989</v>
      </c>
      <c r="R81" s="91">
        <v>2.8568366486488389E-2</v>
      </c>
    </row>
    <row r="82" spans="1:18" ht="16" thickBot="1" x14ac:dyDescent="0.5">
      <c r="A82" s="93" t="s">
        <v>271</v>
      </c>
      <c r="B82" s="94">
        <v>-4.4706670252962079E-2</v>
      </c>
      <c r="C82" s="94">
        <v>-0.16858650270164796</v>
      </c>
      <c r="D82" s="94">
        <v>-8.0543884367940743E-2</v>
      </c>
      <c r="E82" s="94">
        <v>0.11542105392039963</v>
      </c>
      <c r="F82" s="94">
        <v>0.23499249679843004</v>
      </c>
      <c r="G82" s="94">
        <v>0.15305704942723855</v>
      </c>
      <c r="H82" s="94">
        <v>-0.20444180459090852</v>
      </c>
      <c r="I82" s="94">
        <v>7.1104601085606622E-2</v>
      </c>
      <c r="J82" s="94">
        <v>-0.15321613321788621</v>
      </c>
      <c r="K82" s="94">
        <v>5.5754039784134131E-2</v>
      </c>
      <c r="L82" s="94">
        <v>-9.8501638814461473E-2</v>
      </c>
      <c r="M82" s="94">
        <v>-9.0753795560966563E-2</v>
      </c>
      <c r="N82" s="94">
        <v>5.4064006564398907E-2</v>
      </c>
      <c r="O82" s="94">
        <v>-0.26771790115835453</v>
      </c>
      <c r="P82" s="94">
        <v>-0.11523488465244035</v>
      </c>
      <c r="Q82" s="94">
        <v>2.8568366486488389E-2</v>
      </c>
      <c r="R82" s="95">
        <v>1</v>
      </c>
    </row>
  </sheetData>
  <mergeCells count="2">
    <mergeCell ref="A1:R1"/>
    <mergeCell ref="T1:AL1"/>
  </mergeCells>
  <conditionalFormatting sqref="B46:R62">
    <cfRule type="colorScale" priority="2">
      <colorScale>
        <cfvo type="num" val="0.25"/>
        <cfvo type="num" val="0.45"/>
        <cfvo type="max"/>
        <color theme="0"/>
        <color rgb="FF0070C0"/>
        <color rgb="FF63BE7B"/>
      </colorScale>
    </cfRule>
  </conditionalFormatting>
  <conditionalFormatting sqref="C66:R66 B82:Q82 B81:P81 R81 B80:O80 Q80:R80 B79:N79 P79:R79 B78:M78 O78:R78 B77:L77 N77:R77 B76:K76 M76:R76 B75:J75 L75:R75 B74:I74 K74:R74 B73:H73 J73:R73 B72:G72 I72:R72 B71:F71 H71:R71 B70:E70 G70:R70 B69:D69 F69:R69 B68:C68 E68:R68 B67 D67:R67">
    <cfRule type="colorScale" priority="1">
      <colorScale>
        <cfvo type="min"/>
        <cfvo type="num" val="-0.1"/>
        <color rgb="FFC00000"/>
        <color theme="0"/>
      </colorScale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9195D-9031-4B4F-B3A7-A52756830DE7}">
  <dimension ref="A2:K18"/>
  <sheetViews>
    <sheetView workbookViewId="0">
      <selection activeCell="R13" sqref="R13"/>
    </sheetView>
  </sheetViews>
  <sheetFormatPr defaultColWidth="8.6328125" defaultRowHeight="15.5" x14ac:dyDescent="0.4"/>
  <cols>
    <col min="1" max="1" width="8.6328125" style="30"/>
    <col min="2" max="2" width="9.1796875" style="30" bestFit="1" customWidth="1"/>
    <col min="3" max="10" width="8.6328125" style="30"/>
    <col min="11" max="11" width="20" style="30" bestFit="1" customWidth="1"/>
    <col min="12" max="16384" width="8.6328125" style="30"/>
  </cols>
  <sheetData>
    <row r="2" spans="1:11" ht="17" x14ac:dyDescent="0.45">
      <c r="C2" s="117" t="s">
        <v>197</v>
      </c>
      <c r="D2" s="117"/>
      <c r="E2" s="117"/>
      <c r="F2" s="117"/>
      <c r="G2" s="117"/>
      <c r="H2" s="117"/>
      <c r="I2" s="117"/>
      <c r="J2" s="117"/>
      <c r="K2" s="117"/>
    </row>
    <row r="4" spans="1:11" ht="16" thickBot="1" x14ac:dyDescent="0.45">
      <c r="A4" s="31"/>
      <c r="B4" s="32"/>
      <c r="C4" s="32"/>
      <c r="D4" s="1"/>
      <c r="E4" s="111" t="s">
        <v>0</v>
      </c>
      <c r="F4" s="112"/>
      <c r="G4" s="112"/>
      <c r="H4" s="113"/>
      <c r="I4" s="2"/>
      <c r="J4" s="3"/>
      <c r="K4" s="4"/>
    </row>
    <row r="5" spans="1:11" ht="16" thickBot="1" x14ac:dyDescent="0.45">
      <c r="A5" s="31"/>
      <c r="B5" s="31"/>
      <c r="C5" s="31"/>
      <c r="D5" s="5"/>
      <c r="E5" s="114" t="s">
        <v>1</v>
      </c>
      <c r="F5" s="115"/>
      <c r="G5" s="115"/>
      <c r="H5" s="116"/>
      <c r="I5" s="8" t="s">
        <v>2</v>
      </c>
      <c r="J5" s="9"/>
      <c r="K5" s="10"/>
    </row>
    <row r="6" spans="1:11" ht="16" thickBot="1" x14ac:dyDescent="0.45">
      <c r="A6" s="33" t="s">
        <v>3</v>
      </c>
      <c r="B6" s="34" t="s">
        <v>4</v>
      </c>
      <c r="C6" s="35" t="s">
        <v>5</v>
      </c>
      <c r="D6" s="11" t="s">
        <v>6</v>
      </c>
      <c r="E6" s="7" t="s">
        <v>7</v>
      </c>
      <c r="F6" s="12" t="s">
        <v>8</v>
      </c>
      <c r="G6" s="6" t="s">
        <v>9</v>
      </c>
      <c r="H6" s="12" t="s">
        <v>8</v>
      </c>
      <c r="I6" s="6" t="s">
        <v>9</v>
      </c>
      <c r="J6" s="13" t="s">
        <v>10</v>
      </c>
      <c r="K6" s="14" t="s">
        <v>11</v>
      </c>
    </row>
    <row r="7" spans="1:11" x14ac:dyDescent="0.4">
      <c r="A7" s="31">
        <v>1</v>
      </c>
      <c r="B7" s="36">
        <v>45090</v>
      </c>
      <c r="C7" s="31">
        <v>26426</v>
      </c>
      <c r="D7" s="5" t="s">
        <v>12</v>
      </c>
      <c r="E7" s="15">
        <v>4.2641999999999998</v>
      </c>
      <c r="F7" s="15">
        <v>4.8975730951382621E-2</v>
      </c>
      <c r="G7" s="15">
        <v>-11.270250000000001</v>
      </c>
      <c r="H7" s="15">
        <v>6.7311111373128452E-2</v>
      </c>
      <c r="I7" s="15">
        <f t="shared" ref="I7:I18" si="0">1.03086*G7+30.86</f>
        <v>19.241950084999999</v>
      </c>
      <c r="J7" s="16" t="s">
        <v>13</v>
      </c>
      <c r="K7" s="17"/>
    </row>
    <row r="8" spans="1:11" x14ac:dyDescent="0.4">
      <c r="A8" s="31">
        <v>2</v>
      </c>
      <c r="B8" s="36">
        <v>45090</v>
      </c>
      <c r="C8" s="31">
        <v>26427</v>
      </c>
      <c r="D8" s="5" t="s">
        <v>14</v>
      </c>
      <c r="E8" s="15">
        <v>4.083874999999999</v>
      </c>
      <c r="F8" s="15">
        <v>0.10874404745613822</v>
      </c>
      <c r="G8" s="15">
        <v>-11.267749999999999</v>
      </c>
      <c r="H8" s="15">
        <v>6.1964851788274523E-2</v>
      </c>
      <c r="I8" s="15">
        <f t="shared" si="0"/>
        <v>19.244527235</v>
      </c>
      <c r="J8" s="16" t="s">
        <v>13</v>
      </c>
      <c r="K8" s="17"/>
    </row>
    <row r="9" spans="1:11" x14ac:dyDescent="0.4">
      <c r="A9" s="31">
        <v>3</v>
      </c>
      <c r="B9" s="36">
        <v>45090</v>
      </c>
      <c r="C9" s="31">
        <v>26428</v>
      </c>
      <c r="D9" s="5" t="s">
        <v>15</v>
      </c>
      <c r="E9" s="15">
        <v>4.2823000000000002</v>
      </c>
      <c r="F9" s="15">
        <v>9.7162006749323362E-2</v>
      </c>
      <c r="G9" s="15">
        <v>-11.563874999999999</v>
      </c>
      <c r="H9" s="15">
        <v>9.6579260565758177E-2</v>
      </c>
      <c r="I9" s="15">
        <f t="shared" si="0"/>
        <v>18.939263817499999</v>
      </c>
      <c r="J9" s="18" t="s">
        <v>16</v>
      </c>
      <c r="K9" s="19" t="s">
        <v>17</v>
      </c>
    </row>
    <row r="10" spans="1:11" x14ac:dyDescent="0.4">
      <c r="A10" s="31">
        <v>4</v>
      </c>
      <c r="B10" s="36">
        <v>45090</v>
      </c>
      <c r="C10" s="31">
        <v>26429</v>
      </c>
      <c r="D10" s="5" t="s">
        <v>18</v>
      </c>
      <c r="E10" s="15">
        <v>4.2556666666666674</v>
      </c>
      <c r="F10" s="15">
        <v>0.10215413191186457</v>
      </c>
      <c r="G10" s="15">
        <v>-11.54875</v>
      </c>
      <c r="H10" s="15">
        <v>0.10289349556007622</v>
      </c>
      <c r="I10" s="15">
        <f t="shared" si="0"/>
        <v>18.954855574999996</v>
      </c>
      <c r="J10" s="18" t="s">
        <v>19</v>
      </c>
      <c r="K10" s="19" t="s">
        <v>17</v>
      </c>
    </row>
    <row r="11" spans="1:11" x14ac:dyDescent="0.4">
      <c r="A11" s="31">
        <v>5</v>
      </c>
      <c r="B11" s="36">
        <v>45098</v>
      </c>
      <c r="C11" s="31">
        <v>26430</v>
      </c>
      <c r="D11" s="5" t="s">
        <v>20</v>
      </c>
      <c r="E11" s="15">
        <v>3.9836249999999995</v>
      </c>
      <c r="F11" s="15">
        <v>8.7007286230193645E-2</v>
      </c>
      <c r="G11" s="15">
        <v>-10.992285714285716</v>
      </c>
      <c r="H11" s="15">
        <v>7.5693932574357706E-2</v>
      </c>
      <c r="I11" s="15">
        <f t="shared" si="0"/>
        <v>19.528492348571426</v>
      </c>
      <c r="J11" s="16" t="s">
        <v>13</v>
      </c>
      <c r="K11" s="19"/>
    </row>
    <row r="12" spans="1:11" x14ac:dyDescent="0.4">
      <c r="A12" s="31">
        <v>6</v>
      </c>
      <c r="B12" s="36">
        <v>45090</v>
      </c>
      <c r="C12" s="31">
        <v>26431</v>
      </c>
      <c r="D12" s="5" t="s">
        <v>21</v>
      </c>
      <c r="E12" s="15">
        <v>4.0999999999999996</v>
      </c>
      <c r="F12" s="15">
        <v>9.6976514911830458E-2</v>
      </c>
      <c r="G12" s="15">
        <v>-11.054375000000002</v>
      </c>
      <c r="H12" s="15">
        <v>6.1662532036422447E-2</v>
      </c>
      <c r="I12" s="15">
        <f t="shared" si="0"/>
        <v>19.464486987499996</v>
      </c>
      <c r="J12" s="16" t="s">
        <v>13</v>
      </c>
      <c r="K12" s="17"/>
    </row>
    <row r="13" spans="1:11" x14ac:dyDescent="0.4">
      <c r="A13" s="31">
        <v>7</v>
      </c>
      <c r="B13" s="36">
        <v>45090</v>
      </c>
      <c r="C13" s="31">
        <v>26432</v>
      </c>
      <c r="D13" s="5" t="s">
        <v>22</v>
      </c>
      <c r="E13" s="15">
        <v>-3.092857142857143</v>
      </c>
      <c r="F13" s="15">
        <v>7.8071395895954368E-2</v>
      </c>
      <c r="G13" s="15">
        <v>-9.8427499999999988</v>
      </c>
      <c r="H13" s="15">
        <v>8.3455291709308294E-2</v>
      </c>
      <c r="I13" s="15">
        <f t="shared" si="0"/>
        <v>20.713502734999999</v>
      </c>
      <c r="J13" s="18" t="s">
        <v>23</v>
      </c>
      <c r="K13" s="19" t="s">
        <v>17</v>
      </c>
    </row>
    <row r="14" spans="1:11" x14ac:dyDescent="0.4">
      <c r="A14" s="31">
        <v>8</v>
      </c>
      <c r="B14" s="36">
        <v>45090</v>
      </c>
      <c r="C14" s="31">
        <v>26433</v>
      </c>
      <c r="D14" s="5" t="s">
        <v>24</v>
      </c>
      <c r="E14" s="15">
        <v>3.7733999999999996</v>
      </c>
      <c r="F14" s="15">
        <v>6.606284886379038E-2</v>
      </c>
      <c r="G14" s="15">
        <v>-11.314875000000001</v>
      </c>
      <c r="H14" s="15">
        <v>8.4592193999885656E-2</v>
      </c>
      <c r="I14" s="15">
        <f t="shared" si="0"/>
        <v>19.195947957499996</v>
      </c>
      <c r="J14" s="16" t="s">
        <v>13</v>
      </c>
      <c r="K14" s="17"/>
    </row>
    <row r="15" spans="1:11" x14ac:dyDescent="0.4">
      <c r="A15" s="31">
        <v>9</v>
      </c>
      <c r="B15" s="36">
        <v>45090</v>
      </c>
      <c r="C15" s="31">
        <v>26434</v>
      </c>
      <c r="D15" s="5" t="s">
        <v>25</v>
      </c>
      <c r="E15" s="15">
        <v>3.8975999999999993</v>
      </c>
      <c r="F15" s="15">
        <v>0.10415821299030296</v>
      </c>
      <c r="G15" s="15">
        <v>-11.513999999999999</v>
      </c>
      <c r="H15" s="15">
        <v>3.0156733434319117E-2</v>
      </c>
      <c r="I15" s="15">
        <f t="shared" si="0"/>
        <v>18.990677959999999</v>
      </c>
      <c r="J15" s="16" t="s">
        <v>13</v>
      </c>
      <c r="K15" s="17"/>
    </row>
    <row r="16" spans="1:11" x14ac:dyDescent="0.4">
      <c r="A16" s="31">
        <v>10</v>
      </c>
      <c r="B16" s="36">
        <v>45090</v>
      </c>
      <c r="C16" s="31">
        <v>26435</v>
      </c>
      <c r="D16" s="5" t="s">
        <v>26</v>
      </c>
      <c r="E16" s="15">
        <v>4.9146666666666672</v>
      </c>
      <c r="F16" s="15">
        <v>8.3332266659840115E-2</v>
      </c>
      <c r="G16" s="15">
        <v>-11.053249999999998</v>
      </c>
      <c r="H16" s="15">
        <v>6.6893839135496791E-2</v>
      </c>
      <c r="I16" s="15">
        <f t="shared" si="0"/>
        <v>19.465646704999997</v>
      </c>
      <c r="J16" s="16" t="s">
        <v>13</v>
      </c>
      <c r="K16" s="17"/>
    </row>
    <row r="17" spans="1:11" x14ac:dyDescent="0.4">
      <c r="A17" s="31">
        <v>11</v>
      </c>
      <c r="B17" s="36">
        <v>45090</v>
      </c>
      <c r="C17" s="31">
        <v>26436</v>
      </c>
      <c r="D17" s="5" t="s">
        <v>27</v>
      </c>
      <c r="E17" s="15">
        <v>4.2224444444444442</v>
      </c>
      <c r="F17" s="15">
        <v>9.2831986824465737E-2</v>
      </c>
      <c r="G17" s="15">
        <v>-11.553750000000001</v>
      </c>
      <c r="H17" s="15">
        <v>4.2543255298914097E-2</v>
      </c>
      <c r="I17" s="15">
        <f t="shared" si="0"/>
        <v>18.949701274999995</v>
      </c>
      <c r="J17" s="16" t="s">
        <v>13</v>
      </c>
      <c r="K17" s="17"/>
    </row>
    <row r="18" spans="1:11" x14ac:dyDescent="0.4">
      <c r="A18" s="31">
        <v>12</v>
      </c>
      <c r="B18" s="36">
        <v>45090</v>
      </c>
      <c r="C18" s="31">
        <v>26437</v>
      </c>
      <c r="D18" s="20" t="s">
        <v>28</v>
      </c>
      <c r="E18" s="21">
        <v>4.3768000000000002</v>
      </c>
      <c r="F18" s="21">
        <v>0.103851657871109</v>
      </c>
      <c r="G18" s="21">
        <v>-10.945749999999999</v>
      </c>
      <c r="H18" s="21">
        <v>8.7064426063199307E-2</v>
      </c>
      <c r="I18" s="21">
        <f t="shared" si="0"/>
        <v>19.576464155</v>
      </c>
      <c r="J18" s="22" t="s">
        <v>13</v>
      </c>
      <c r="K18" s="23"/>
    </row>
  </sheetData>
  <mergeCells count="3">
    <mergeCell ref="E4:H4"/>
    <mergeCell ref="E5:H5"/>
    <mergeCell ref="C2:K2"/>
  </mergeCells>
  <conditionalFormatting sqref="J9:J10">
    <cfRule type="cellIs" dxfId="7" priority="1" stopIfTrue="1" operator="between">
      <formula>1500</formula>
      <formula>1999</formula>
    </cfRule>
    <cfRule type="containsText" dxfId="6" priority="2" stopIfTrue="1" operator="containsText" text="diluiu">
      <formula>NOT(ISERROR(SEARCH("diluiu",J9)))</formula>
    </cfRule>
    <cfRule type="containsText" dxfId="5" priority="3" stopIfTrue="1" operator="containsText" text="sinal baixo">
      <formula>NOT(ISERROR(SEARCH("sinal baixo",J9)))</formula>
    </cfRule>
    <cfRule type="containsText" dxfId="4" priority="4" stopIfTrue="1" operator="containsText" text="ok">
      <formula>NOT(ISERROR(SEARCH("ok",J9)))</formula>
    </cfRule>
  </conditionalFormatting>
  <conditionalFormatting sqref="J13">
    <cfRule type="cellIs" dxfId="3" priority="5" stopIfTrue="1" operator="between">
      <formula>1500</formula>
      <formula>1999</formula>
    </cfRule>
    <cfRule type="containsText" dxfId="2" priority="6" stopIfTrue="1" operator="containsText" text="diluiu">
      <formula>NOT(ISERROR(SEARCH("diluiu",J13)))</formula>
    </cfRule>
    <cfRule type="containsText" dxfId="1" priority="7" stopIfTrue="1" operator="containsText" text="sinal baixo">
      <formula>NOT(ISERROR(SEARCH("sinal baixo",J13)))</formula>
    </cfRule>
    <cfRule type="containsText" dxfId="0" priority="8" stopIfTrue="1" operator="containsText" text="ok">
      <formula>NOT(ISERROR(SEARCH("ok",J13)))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C5D5D-9AAF-46F7-A77F-3EC7B9634E42}">
  <dimension ref="A1:O109"/>
  <sheetViews>
    <sheetView zoomScale="98" zoomScaleNormal="98" workbookViewId="0">
      <selection activeCell="B2" sqref="B2"/>
    </sheetView>
  </sheetViews>
  <sheetFormatPr defaultColWidth="8.6328125" defaultRowHeight="14.5" x14ac:dyDescent="0.4"/>
  <cols>
    <col min="1" max="1" width="11" style="38" bestFit="1" customWidth="1"/>
    <col min="2" max="2" width="10.81640625" style="38" bestFit="1" customWidth="1"/>
    <col min="3" max="16384" width="8.6328125" style="38"/>
  </cols>
  <sheetData>
    <row r="1" spans="1:15" ht="15.5" customHeight="1" x14ac:dyDescent="0.4">
      <c r="A1" s="118" t="s">
        <v>198</v>
      </c>
      <c r="B1" s="118"/>
      <c r="C1" s="118"/>
      <c r="D1" s="37"/>
      <c r="E1" s="118" t="s">
        <v>198</v>
      </c>
      <c r="F1" s="118"/>
      <c r="G1" s="118"/>
      <c r="I1" s="118" t="s">
        <v>198</v>
      </c>
      <c r="J1" s="118"/>
      <c r="K1" s="118"/>
      <c r="M1" s="118" t="s">
        <v>198</v>
      </c>
      <c r="N1" s="118"/>
      <c r="O1" s="118"/>
    </row>
    <row r="2" spans="1:15" s="39" customFormat="1" x14ac:dyDescent="0.4">
      <c r="B2" s="39" t="s">
        <v>82</v>
      </c>
      <c r="C2" s="39" t="s">
        <v>278</v>
      </c>
      <c r="F2" s="39" t="s">
        <v>82</v>
      </c>
      <c r="G2" s="39" t="s">
        <v>278</v>
      </c>
      <c r="J2" s="39" t="s">
        <v>82</v>
      </c>
      <c r="K2" s="39" t="s">
        <v>278</v>
      </c>
      <c r="N2" s="39" t="s">
        <v>82</v>
      </c>
      <c r="O2" s="39" t="s">
        <v>278</v>
      </c>
    </row>
    <row r="3" spans="1:15" s="40" customFormat="1" x14ac:dyDescent="0.4">
      <c r="A3" s="40" t="s">
        <v>117</v>
      </c>
      <c r="E3" s="41" t="s">
        <v>77</v>
      </c>
      <c r="F3" s="41"/>
      <c r="G3" s="41"/>
      <c r="I3" s="40" t="s">
        <v>281</v>
      </c>
      <c r="M3" s="40" t="s">
        <v>282</v>
      </c>
    </row>
    <row r="4" spans="1:15" x14ac:dyDescent="0.4">
      <c r="A4" s="38" t="s">
        <v>24</v>
      </c>
      <c r="B4" s="38">
        <v>0.70884570619799503</v>
      </c>
      <c r="C4" s="38">
        <v>1.12812661007627E-4</v>
      </c>
      <c r="E4" s="42" t="s">
        <v>12</v>
      </c>
      <c r="F4" s="42">
        <v>0.70899743845404495</v>
      </c>
      <c r="G4" s="42">
        <v>1.55760372307406E-4</v>
      </c>
      <c r="I4" s="38" t="s">
        <v>83</v>
      </c>
      <c r="J4" s="38">
        <v>0.70921353705494095</v>
      </c>
      <c r="K4" s="38">
        <v>8.57983438035977E-5</v>
      </c>
      <c r="M4" s="38" t="s">
        <v>105</v>
      </c>
      <c r="N4" s="38">
        <v>0.70703725828665798</v>
      </c>
      <c r="O4" s="38">
        <v>1.1575232902136199E-4</v>
      </c>
    </row>
    <row r="5" spans="1:15" x14ac:dyDescent="0.4">
      <c r="A5" s="38" t="s">
        <v>25</v>
      </c>
      <c r="B5" s="38">
        <v>0.70898011523955196</v>
      </c>
      <c r="C5" s="38">
        <v>1.33844759521458E-4</v>
      </c>
      <c r="E5" s="42" t="s">
        <v>14</v>
      </c>
      <c r="F5" s="42">
        <v>0.70875673076111001</v>
      </c>
      <c r="G5" s="42">
        <v>2.7620536575939501E-4</v>
      </c>
      <c r="I5" s="38" t="s">
        <v>84</v>
      </c>
      <c r="J5" s="38">
        <v>0.70919515445571302</v>
      </c>
      <c r="K5" s="38">
        <v>9.9962245603219595E-5</v>
      </c>
      <c r="M5" s="38" t="s">
        <v>106</v>
      </c>
      <c r="N5" s="38">
        <v>0.70689252996613505</v>
      </c>
      <c r="O5" s="38">
        <v>9.5317008384169101E-5</v>
      </c>
    </row>
    <row r="6" spans="1:15" x14ac:dyDescent="0.4">
      <c r="A6" s="38" t="s">
        <v>26</v>
      </c>
      <c r="B6" s="38">
        <v>0.70890358465613901</v>
      </c>
      <c r="C6" s="38">
        <v>1.52630025772755E-4</v>
      </c>
      <c r="E6" s="42" t="s">
        <v>15</v>
      </c>
      <c r="F6" s="42">
        <v>0.70914714049547301</v>
      </c>
      <c r="G6" s="42">
        <v>3.18229870157007E-4</v>
      </c>
      <c r="I6" s="38" t="s">
        <v>85</v>
      </c>
      <c r="J6" s="38">
        <v>0.70920860187321599</v>
      </c>
      <c r="K6" s="38">
        <v>1.12933310368149E-4</v>
      </c>
      <c r="M6" s="38" t="s">
        <v>107</v>
      </c>
      <c r="N6" s="38">
        <v>0.706906313357899</v>
      </c>
      <c r="O6" s="38">
        <v>1.5108515728767E-4</v>
      </c>
    </row>
    <row r="7" spans="1:15" x14ac:dyDescent="0.4">
      <c r="A7" s="38" t="s">
        <v>27</v>
      </c>
      <c r="B7" s="38">
        <v>0.70894381599120604</v>
      </c>
      <c r="C7" s="38">
        <v>1.12935195198782E-4</v>
      </c>
      <c r="E7" s="42" t="s">
        <v>18</v>
      </c>
      <c r="F7" s="42">
        <v>0.70912283190708603</v>
      </c>
      <c r="G7" s="42">
        <v>4.1935516517773997E-4</v>
      </c>
      <c r="I7" s="38" t="s">
        <v>86</v>
      </c>
      <c r="J7" s="38">
        <v>0.709254848902382</v>
      </c>
      <c r="K7" s="38">
        <v>1.13829176555853E-4</v>
      </c>
      <c r="M7" s="38" t="s">
        <v>108</v>
      </c>
      <c r="N7" s="38">
        <v>0.706938904374253</v>
      </c>
      <c r="O7" s="38">
        <v>1.4202913583772199E-4</v>
      </c>
    </row>
    <row r="8" spans="1:15" x14ac:dyDescent="0.4">
      <c r="A8" s="38" t="s">
        <v>28</v>
      </c>
      <c r="B8" s="38">
        <v>0.70893310320283498</v>
      </c>
      <c r="C8" s="38">
        <v>1.5102816381952299E-4</v>
      </c>
      <c r="E8" s="42" t="s">
        <v>20</v>
      </c>
      <c r="F8" s="42">
        <v>0.70882910910071195</v>
      </c>
      <c r="G8" s="42">
        <v>2.5455403008734401E-4</v>
      </c>
      <c r="I8" s="38" t="s">
        <v>87</v>
      </c>
      <c r="J8" s="38">
        <v>0.70919106923430397</v>
      </c>
      <c r="K8" s="38">
        <v>1.1206935237616E-4</v>
      </c>
      <c r="M8" s="38" t="s">
        <v>109</v>
      </c>
      <c r="N8" s="38">
        <v>0.70680427728596396</v>
      </c>
      <c r="O8" s="38">
        <v>1.4061357865385399E-4</v>
      </c>
    </row>
    <row r="9" spans="1:15" x14ac:dyDescent="0.4">
      <c r="A9" s="38" t="s">
        <v>35</v>
      </c>
      <c r="B9" s="38">
        <v>0.70892731635666095</v>
      </c>
      <c r="C9" s="38">
        <v>1.4268151473933899E-4</v>
      </c>
      <c r="E9" s="42" t="s">
        <v>21</v>
      </c>
      <c r="F9" s="42">
        <v>0.70888064764780201</v>
      </c>
      <c r="G9" s="42">
        <v>2.1480422201662299E-4</v>
      </c>
      <c r="I9" s="38" t="s">
        <v>88</v>
      </c>
      <c r="J9" s="38">
        <v>0.70928539678790103</v>
      </c>
      <c r="K9" s="38">
        <v>1.2920339752096701E-4</v>
      </c>
      <c r="M9" s="38" t="s">
        <v>110</v>
      </c>
      <c r="N9" s="38">
        <v>0.70697705916159603</v>
      </c>
      <c r="O9" s="38">
        <v>1.18953395501464E-4</v>
      </c>
    </row>
    <row r="10" spans="1:15" x14ac:dyDescent="0.4">
      <c r="A10" s="38" t="s">
        <v>36</v>
      </c>
      <c r="B10" s="38">
        <v>0.70914652765764596</v>
      </c>
      <c r="C10" s="38">
        <v>1.6161345492930499E-4</v>
      </c>
      <c r="E10" s="42" t="s">
        <v>22</v>
      </c>
      <c r="F10" s="42">
        <v>0.70899187567422295</v>
      </c>
      <c r="G10" s="42">
        <v>3.2788676306155399E-4</v>
      </c>
      <c r="I10" s="38" t="s">
        <v>89</v>
      </c>
      <c r="J10" s="38">
        <v>0.70935096273385001</v>
      </c>
      <c r="K10" s="38">
        <v>1.2486470470642299E-4</v>
      </c>
      <c r="M10" s="38" t="s">
        <v>111</v>
      </c>
      <c r="N10" s="38">
        <v>0.706978011627311</v>
      </c>
      <c r="O10" s="38">
        <v>1.2889844092704101E-4</v>
      </c>
    </row>
    <row r="11" spans="1:15" x14ac:dyDescent="0.4">
      <c r="A11" s="38" t="s">
        <v>37</v>
      </c>
      <c r="B11" s="38">
        <v>0.70892372093484401</v>
      </c>
      <c r="C11" s="38">
        <v>1.78823154233486E-4</v>
      </c>
      <c r="E11" s="42" t="s">
        <v>78</v>
      </c>
      <c r="F11" s="42">
        <v>0.70907873230900398</v>
      </c>
      <c r="G11" s="42">
        <v>4.3175970121102098E-4</v>
      </c>
      <c r="I11" s="38" t="s">
        <v>90</v>
      </c>
      <c r="J11" s="38">
        <v>0.70921500343649502</v>
      </c>
      <c r="K11" s="38">
        <v>1.3860767261424201E-4</v>
      </c>
      <c r="M11" s="38" t="s">
        <v>112</v>
      </c>
      <c r="N11" s="38">
        <v>0.70692204718718799</v>
      </c>
      <c r="O11" s="38">
        <v>9.3366447856572398E-5</v>
      </c>
    </row>
    <row r="12" spans="1:15" x14ac:dyDescent="0.4">
      <c r="A12" s="38" t="s">
        <v>38</v>
      </c>
      <c r="B12" s="38">
        <v>0.70892346814756302</v>
      </c>
      <c r="C12" s="38">
        <v>1.19390572018819E-4</v>
      </c>
      <c r="E12" s="42" t="s">
        <v>79</v>
      </c>
      <c r="F12" s="42">
        <v>0.70934115855655899</v>
      </c>
      <c r="G12" s="42">
        <v>2.8979260133532499E-4</v>
      </c>
      <c r="I12" s="38" t="s">
        <v>91</v>
      </c>
      <c r="J12" s="38">
        <v>0.70920510184482499</v>
      </c>
      <c r="K12" s="38">
        <v>1.0588678771102801E-4</v>
      </c>
      <c r="M12" s="38" t="s">
        <v>113</v>
      </c>
      <c r="N12" s="38">
        <v>0.70680237194095696</v>
      </c>
      <c r="O12" s="38">
        <v>9.5520960423677701E-5</v>
      </c>
    </row>
    <row r="13" spans="1:15" x14ac:dyDescent="0.4">
      <c r="A13" s="38" t="s">
        <v>39</v>
      </c>
      <c r="B13" s="38">
        <v>0.70888668457356296</v>
      </c>
      <c r="C13" s="38">
        <v>1.3214924514529501E-4</v>
      </c>
      <c r="E13" s="42" t="s">
        <v>80</v>
      </c>
      <c r="F13" s="42">
        <v>0.70915522774933704</v>
      </c>
      <c r="G13" s="42">
        <v>3.6298299239888201E-4</v>
      </c>
      <c r="I13" s="38" t="s">
        <v>92</v>
      </c>
      <c r="J13" s="38">
        <v>0.70914959126445198</v>
      </c>
      <c r="K13" s="38">
        <v>1.4423625371034601E-4</v>
      </c>
      <c r="M13" s="38" t="s">
        <v>114</v>
      </c>
      <c r="N13" s="38">
        <v>0.706929937426791</v>
      </c>
      <c r="O13" s="38">
        <v>9.1610707573723001E-5</v>
      </c>
    </row>
    <row r="14" spans="1:15" x14ac:dyDescent="0.4">
      <c r="A14" s="38" t="s">
        <v>40</v>
      </c>
      <c r="B14" s="38">
        <v>0.70885041320840803</v>
      </c>
      <c r="C14" s="38">
        <v>9.5653659557469703E-5</v>
      </c>
      <c r="E14" s="42" t="s">
        <v>81</v>
      </c>
      <c r="F14" s="42">
        <v>0.70893220681206504</v>
      </c>
      <c r="G14" s="42">
        <v>2.0176868379397799E-4</v>
      </c>
      <c r="I14" s="38" t="s">
        <v>93</v>
      </c>
      <c r="J14" s="38">
        <v>0.70916349966840497</v>
      </c>
      <c r="K14" s="38">
        <v>1.0517021485696401E-4</v>
      </c>
      <c r="M14" s="38" t="s">
        <v>115</v>
      </c>
      <c r="N14" s="38">
        <v>0.70677562429222696</v>
      </c>
      <c r="O14" s="38">
        <v>1.01430185839729E-4</v>
      </c>
    </row>
    <row r="15" spans="1:15" x14ac:dyDescent="0.4">
      <c r="A15" s="38" t="s">
        <v>118</v>
      </c>
      <c r="B15" s="38">
        <v>0.708853844244692</v>
      </c>
      <c r="C15" s="38">
        <v>1.13197172164888E-4</v>
      </c>
      <c r="E15" s="42" t="s">
        <v>152</v>
      </c>
      <c r="F15" s="42">
        <v>0.70889382225874997</v>
      </c>
      <c r="G15" s="42">
        <v>2.5470363310163498E-4</v>
      </c>
      <c r="I15" s="38" t="s">
        <v>94</v>
      </c>
      <c r="J15" s="38">
        <v>0.70923150419270997</v>
      </c>
      <c r="K15" s="38">
        <v>1.06334274838792E-4</v>
      </c>
      <c r="M15" s="38" t="s">
        <v>116</v>
      </c>
      <c r="N15" s="38">
        <v>0.70689028457051895</v>
      </c>
      <c r="O15" s="38">
        <v>1.3467555912514799E-4</v>
      </c>
    </row>
    <row r="16" spans="1:15" x14ac:dyDescent="0.4">
      <c r="A16" s="38" t="s">
        <v>119</v>
      </c>
      <c r="B16" s="38">
        <v>0.70879528047568996</v>
      </c>
      <c r="C16" s="38">
        <v>1.17284681785546E-4</v>
      </c>
      <c r="E16" s="42" t="s">
        <v>153</v>
      </c>
      <c r="F16" s="42">
        <v>0.70880406479057201</v>
      </c>
      <c r="G16" s="42">
        <v>3.3609076581143699E-4</v>
      </c>
      <c r="I16" s="38" t="s">
        <v>95</v>
      </c>
      <c r="J16" s="38">
        <v>0.70920733955478898</v>
      </c>
      <c r="K16" s="38">
        <v>1.20633408438987E-4</v>
      </c>
      <c r="M16" s="38" t="s">
        <v>199</v>
      </c>
      <c r="N16" s="42">
        <v>0.70690485418511495</v>
      </c>
      <c r="O16" s="42">
        <v>1.2430515533495799E-4</v>
      </c>
    </row>
    <row r="17" spans="1:15" x14ac:dyDescent="0.4">
      <c r="A17" s="38" t="s">
        <v>120</v>
      </c>
      <c r="B17" s="38">
        <v>0.70876856919428899</v>
      </c>
      <c r="C17" s="38">
        <v>1.21785337957341E-4</v>
      </c>
      <c r="E17" s="42" t="s">
        <v>154</v>
      </c>
      <c r="F17" s="42">
        <v>0.70890316759476901</v>
      </c>
      <c r="G17" s="42">
        <v>1.8855535756677E-4</v>
      </c>
      <c r="I17" s="38" t="s">
        <v>96</v>
      </c>
      <c r="J17" s="38">
        <v>0.70923111249165105</v>
      </c>
      <c r="K17" s="38">
        <v>9.6665958620370702E-5</v>
      </c>
      <c r="M17" s="38" t="s">
        <v>200</v>
      </c>
      <c r="N17" s="42">
        <v>0.70684785220582402</v>
      </c>
      <c r="O17" s="42">
        <v>8.93621432496134E-5</v>
      </c>
    </row>
    <row r="18" spans="1:15" x14ac:dyDescent="0.4">
      <c r="A18" s="38" t="s">
        <v>121</v>
      </c>
      <c r="B18" s="38">
        <v>0.70883810308181106</v>
      </c>
      <c r="C18" s="38">
        <v>7.9423501191951698E-5</v>
      </c>
      <c r="E18" s="42" t="s">
        <v>155</v>
      </c>
      <c r="F18" s="42">
        <v>0.70896371311801099</v>
      </c>
      <c r="G18" s="42">
        <v>2.4509482009241299E-4</v>
      </c>
      <c r="I18" s="38" t="s">
        <v>97</v>
      </c>
      <c r="J18" s="38">
        <v>0.70916468782736597</v>
      </c>
      <c r="K18" s="38">
        <v>1.89947369068346E-4</v>
      </c>
      <c r="M18" s="38" t="s">
        <v>201</v>
      </c>
      <c r="N18" s="42">
        <v>0.706833853343944</v>
      </c>
      <c r="O18" s="42">
        <v>1.24546704722873E-4</v>
      </c>
    </row>
    <row r="19" spans="1:15" x14ac:dyDescent="0.4">
      <c r="A19" s="38" t="s">
        <v>122</v>
      </c>
      <c r="B19" s="38">
        <v>0.70871887520923105</v>
      </c>
      <c r="C19" s="38">
        <v>1.33535467218022E-4</v>
      </c>
      <c r="E19" s="42" t="s">
        <v>156</v>
      </c>
      <c r="F19" s="42">
        <v>0.70957464820869398</v>
      </c>
      <c r="G19" s="42">
        <v>4.0419625868625401E-4</v>
      </c>
      <c r="I19" s="38" t="s">
        <v>98</v>
      </c>
      <c r="J19" s="38">
        <v>0.70920951920314401</v>
      </c>
      <c r="K19" s="38">
        <v>1.20941278899375E-4</v>
      </c>
      <c r="M19" s="38" t="s">
        <v>202</v>
      </c>
      <c r="N19" s="42">
        <v>0.70681349642632396</v>
      </c>
      <c r="O19" s="42">
        <v>1.1221663723977801E-4</v>
      </c>
    </row>
    <row r="20" spans="1:15" x14ac:dyDescent="0.4">
      <c r="A20" s="38" t="s">
        <v>123</v>
      </c>
      <c r="B20" s="38">
        <v>0.70886304973569703</v>
      </c>
      <c r="C20" s="38">
        <v>9.7307227483638502E-5</v>
      </c>
      <c r="E20" s="42" t="s">
        <v>157</v>
      </c>
      <c r="F20" s="42">
        <v>0.70918722959539604</v>
      </c>
      <c r="G20" s="42">
        <v>3.2616466869547599E-4</v>
      </c>
      <c r="I20" s="38" t="s">
        <v>99</v>
      </c>
      <c r="J20" s="38">
        <v>0.70922280320227504</v>
      </c>
      <c r="K20" s="38">
        <v>1.2774291175007699E-4</v>
      </c>
      <c r="M20" s="38" t="s">
        <v>203</v>
      </c>
      <c r="N20" s="42">
        <v>0.70685875358118999</v>
      </c>
      <c r="O20" s="42">
        <v>1.3497457446372301E-4</v>
      </c>
    </row>
    <row r="21" spans="1:15" x14ac:dyDescent="0.4">
      <c r="A21" s="38" t="s">
        <v>124</v>
      </c>
      <c r="B21" s="38">
        <v>0.70875773940549303</v>
      </c>
      <c r="C21" s="38">
        <v>1.24640917216756E-4</v>
      </c>
      <c r="E21" s="42" t="s">
        <v>158</v>
      </c>
      <c r="F21" s="42">
        <v>0.70923296384748602</v>
      </c>
      <c r="G21" s="42">
        <v>3.1509780064918201E-4</v>
      </c>
      <c r="I21" s="38" t="s">
        <v>100</v>
      </c>
      <c r="J21" s="38">
        <v>0.709217957476174</v>
      </c>
      <c r="K21" s="38">
        <v>1.25547713196282E-4</v>
      </c>
      <c r="M21" s="38" t="s">
        <v>204</v>
      </c>
      <c r="N21" s="42">
        <v>0.70681599622856395</v>
      </c>
      <c r="O21" s="42">
        <v>1.3128510491503299E-4</v>
      </c>
    </row>
    <row r="22" spans="1:15" x14ac:dyDescent="0.4">
      <c r="A22" s="38" t="s">
        <v>125</v>
      </c>
      <c r="B22" s="38">
        <v>0.70886850146498803</v>
      </c>
      <c r="C22" s="38">
        <v>9.7699482773044605E-5</v>
      </c>
      <c r="E22" s="42" t="s">
        <v>159</v>
      </c>
      <c r="F22" s="42">
        <v>0.709428783688555</v>
      </c>
      <c r="G22" s="42">
        <v>2.4426853190578099E-4</v>
      </c>
      <c r="I22" s="38" t="s">
        <v>101</v>
      </c>
      <c r="J22" s="38">
        <v>0.709249241618645</v>
      </c>
      <c r="K22" s="38">
        <v>1.1534019879320099E-4</v>
      </c>
      <c r="M22" s="38" t="s">
        <v>205</v>
      </c>
      <c r="N22" s="42">
        <v>0.70688952151670403</v>
      </c>
      <c r="O22" s="42">
        <v>1.0617659584716E-4</v>
      </c>
    </row>
    <row r="23" spans="1:15" x14ac:dyDescent="0.4">
      <c r="A23" s="38" t="s">
        <v>126</v>
      </c>
      <c r="B23" s="38">
        <v>0.70885596275810403</v>
      </c>
      <c r="C23" s="38">
        <v>1.1844936097565801E-4</v>
      </c>
      <c r="E23" s="42" t="s">
        <v>160</v>
      </c>
      <c r="F23" s="42">
        <v>0.70951354876027894</v>
      </c>
      <c r="G23" s="42">
        <v>3.7427894001326902E-4</v>
      </c>
      <c r="I23" s="38" t="s">
        <v>102</v>
      </c>
      <c r="J23" s="38">
        <v>0.70926205901905903</v>
      </c>
      <c r="K23" s="38">
        <v>1.7362484280329099E-4</v>
      </c>
      <c r="M23" s="38" t="s">
        <v>206</v>
      </c>
      <c r="N23" s="42">
        <v>0.70701633337664405</v>
      </c>
      <c r="O23" s="42">
        <v>1.08038982966291E-4</v>
      </c>
    </row>
    <row r="24" spans="1:15" x14ac:dyDescent="0.4">
      <c r="A24" s="38" t="s">
        <v>127</v>
      </c>
      <c r="B24" s="38">
        <v>0.70879797872373695</v>
      </c>
      <c r="C24" s="38">
        <v>1.02849596965879E-4</v>
      </c>
      <c r="E24" s="42" t="s">
        <v>161</v>
      </c>
      <c r="F24" s="42">
        <v>0.71064402393785597</v>
      </c>
      <c r="G24" s="42">
        <v>1.16035979718484E-3</v>
      </c>
      <c r="I24" s="38" t="s">
        <v>103</v>
      </c>
      <c r="J24" s="38">
        <v>0.70920335967916903</v>
      </c>
      <c r="K24" s="38">
        <v>1.16398597877615E-4</v>
      </c>
      <c r="M24" s="38" t="s">
        <v>207</v>
      </c>
      <c r="N24" s="42">
        <v>0.70696776562524799</v>
      </c>
      <c r="O24" s="42">
        <v>1.9178667529056199E-4</v>
      </c>
    </row>
    <row r="25" spans="1:15" x14ac:dyDescent="0.4">
      <c r="A25" s="38" t="s">
        <v>128</v>
      </c>
      <c r="B25" s="38">
        <v>0.708816497191461</v>
      </c>
      <c r="C25" s="38">
        <v>8.2267888448965497E-5</v>
      </c>
      <c r="E25" s="42" t="s">
        <v>162</v>
      </c>
      <c r="F25" s="42">
        <v>0.70931340826260103</v>
      </c>
      <c r="G25" s="42">
        <v>4.3030620533246499E-4</v>
      </c>
      <c r="I25" s="38" t="s">
        <v>104</v>
      </c>
      <c r="J25" s="38">
        <v>0.70922313589363395</v>
      </c>
      <c r="K25" s="38">
        <v>1.4863250718677901E-4</v>
      </c>
    </row>
    <row r="26" spans="1:15" x14ac:dyDescent="0.4">
      <c r="A26" s="38" t="s">
        <v>129</v>
      </c>
      <c r="B26" s="38">
        <v>0.70910674739414303</v>
      </c>
      <c r="C26" s="38">
        <v>1.29925223632003E-4</v>
      </c>
      <c r="E26" s="42" t="s">
        <v>163</v>
      </c>
      <c r="F26" s="42">
        <v>0.70908495331423105</v>
      </c>
      <c r="G26" s="42">
        <v>6.3648786455906196E-4</v>
      </c>
    </row>
    <row r="27" spans="1:15" x14ac:dyDescent="0.4">
      <c r="A27" s="38" t="s">
        <v>130</v>
      </c>
      <c r="B27" s="38">
        <v>0.70894124777071599</v>
      </c>
      <c r="C27" s="38">
        <v>1.74632308672426E-4</v>
      </c>
      <c r="E27" s="42" t="s">
        <v>164</v>
      </c>
      <c r="F27" s="42">
        <v>0.70879165622700702</v>
      </c>
      <c r="G27" s="42">
        <v>2.6231732742157198E-4</v>
      </c>
    </row>
    <row r="28" spans="1:15" x14ac:dyDescent="0.4">
      <c r="A28" s="38" t="s">
        <v>131</v>
      </c>
      <c r="B28" s="38">
        <v>0.70891020919957903</v>
      </c>
      <c r="C28" s="38">
        <v>1.4780086427222899E-4</v>
      </c>
      <c r="E28" s="42" t="s">
        <v>165</v>
      </c>
      <c r="F28" s="42">
        <v>0.70913926016764595</v>
      </c>
      <c r="G28" s="42">
        <v>7.20023042792213E-4</v>
      </c>
    </row>
    <row r="29" spans="1:15" x14ac:dyDescent="0.4">
      <c r="A29" s="38" t="s">
        <v>132</v>
      </c>
      <c r="B29" s="38">
        <v>0.70881083608970197</v>
      </c>
      <c r="C29" s="38">
        <v>9.6957251900999395E-5</v>
      </c>
    </row>
    <row r="30" spans="1:15" x14ac:dyDescent="0.4">
      <c r="A30" s="38" t="s">
        <v>133</v>
      </c>
      <c r="B30" s="38">
        <v>0.70886218398349399</v>
      </c>
      <c r="C30" s="38">
        <v>1.0026698266411699E-4</v>
      </c>
    </row>
    <row r="31" spans="1:15" x14ac:dyDescent="0.4">
      <c r="A31" s="38" t="s">
        <v>134</v>
      </c>
      <c r="B31" s="38">
        <v>0.70879606450006205</v>
      </c>
      <c r="C31" s="38">
        <v>1.07379476154618E-4</v>
      </c>
    </row>
    <row r="32" spans="1:15" x14ac:dyDescent="0.4">
      <c r="A32" s="38" t="s">
        <v>135</v>
      </c>
      <c r="B32" s="38">
        <v>0.70900913403840105</v>
      </c>
      <c r="C32" s="38">
        <v>1.6283675934649001E-4</v>
      </c>
    </row>
    <row r="33" spans="1:3" x14ac:dyDescent="0.4">
      <c r="A33" s="38" t="s">
        <v>136</v>
      </c>
      <c r="B33" s="38">
        <v>0.70882585850486302</v>
      </c>
      <c r="C33" s="38">
        <v>1.3024950173754499E-4</v>
      </c>
    </row>
    <row r="34" spans="1:3" x14ac:dyDescent="0.4">
      <c r="A34" s="38" t="s">
        <v>137</v>
      </c>
      <c r="B34" s="38">
        <v>0.70881982928513698</v>
      </c>
      <c r="C34" s="38">
        <v>1.10620034770652E-4</v>
      </c>
    </row>
    <row r="35" spans="1:3" x14ac:dyDescent="0.4">
      <c r="A35" s="38" t="s">
        <v>138</v>
      </c>
      <c r="B35" s="38">
        <v>0.70885615594304896</v>
      </c>
      <c r="C35" s="38">
        <v>1.4138398287921199E-4</v>
      </c>
    </row>
    <row r="36" spans="1:3" x14ac:dyDescent="0.4">
      <c r="A36" s="38" t="s">
        <v>139</v>
      </c>
      <c r="B36" s="38">
        <v>0.70881022574718</v>
      </c>
      <c r="C36" s="38">
        <v>1.01636581868199E-4</v>
      </c>
    </row>
    <row r="37" spans="1:3" x14ac:dyDescent="0.4">
      <c r="A37" s="38" t="s">
        <v>140</v>
      </c>
      <c r="B37" s="38">
        <v>0.70890607966461905</v>
      </c>
      <c r="C37" s="38">
        <v>1.2813946740888001E-4</v>
      </c>
    </row>
    <row r="38" spans="1:3" x14ac:dyDescent="0.4">
      <c r="A38" s="38" t="s">
        <v>141</v>
      </c>
      <c r="B38" s="38">
        <v>0.70886718182721697</v>
      </c>
      <c r="C38" s="38">
        <v>1.2063893747110899E-4</v>
      </c>
    </row>
    <row r="39" spans="1:3" x14ac:dyDescent="0.4">
      <c r="A39" s="38" t="s">
        <v>142</v>
      </c>
      <c r="B39" s="38">
        <v>0.70875008353856395</v>
      </c>
      <c r="C39" s="38">
        <v>1.39905168377577E-4</v>
      </c>
    </row>
    <row r="40" spans="1:3" x14ac:dyDescent="0.4">
      <c r="A40" s="38" t="s">
        <v>143</v>
      </c>
      <c r="B40" s="38">
        <v>0.70900180205996899</v>
      </c>
      <c r="C40" s="38">
        <v>1.2955633858461501E-4</v>
      </c>
    </row>
    <row r="41" spans="1:3" x14ac:dyDescent="0.4">
      <c r="A41" s="38" t="s">
        <v>144</v>
      </c>
      <c r="B41" s="38">
        <v>0.70893598736558605</v>
      </c>
      <c r="C41" s="38">
        <v>1.13926293690156E-4</v>
      </c>
    </row>
    <row r="42" spans="1:3" x14ac:dyDescent="0.4">
      <c r="A42" s="38" t="s">
        <v>145</v>
      </c>
      <c r="B42" s="38">
        <v>0.70882352012146699</v>
      </c>
      <c r="C42" s="38">
        <v>1.17631385817671E-4</v>
      </c>
    </row>
    <row r="43" spans="1:3" x14ac:dyDescent="0.4">
      <c r="A43" s="38" t="s">
        <v>146</v>
      </c>
      <c r="B43" s="38">
        <v>0.70884747394959602</v>
      </c>
      <c r="C43" s="38">
        <v>1.59109140034398E-4</v>
      </c>
    </row>
    <row r="44" spans="1:3" x14ac:dyDescent="0.4">
      <c r="A44" s="38" t="s">
        <v>147</v>
      </c>
      <c r="B44" s="38">
        <v>0.70886018453786603</v>
      </c>
      <c r="C44" s="38">
        <v>1.15507368263834E-4</v>
      </c>
    </row>
    <row r="45" spans="1:3" x14ac:dyDescent="0.4">
      <c r="A45" s="38" t="s">
        <v>148</v>
      </c>
      <c r="B45" s="38">
        <v>0.70881166403314699</v>
      </c>
      <c r="C45" s="38">
        <v>1.2773911537730399E-4</v>
      </c>
    </row>
    <row r="46" spans="1:3" x14ac:dyDescent="0.4">
      <c r="A46" s="38" t="s">
        <v>149</v>
      </c>
      <c r="B46" s="38">
        <v>0.70887835675307898</v>
      </c>
      <c r="C46" s="38">
        <v>1.15475881349986E-4</v>
      </c>
    </row>
    <row r="47" spans="1:3" x14ac:dyDescent="0.4">
      <c r="A47" s="38" t="s">
        <v>150</v>
      </c>
      <c r="B47" s="38">
        <v>0.70877349444575</v>
      </c>
      <c r="C47" s="38">
        <v>9.2917340575257495E-5</v>
      </c>
    </row>
    <row r="48" spans="1:3" x14ac:dyDescent="0.4">
      <c r="A48" s="38" t="s">
        <v>151</v>
      </c>
      <c r="B48" s="38">
        <v>0.70886898205096904</v>
      </c>
      <c r="C48" s="38">
        <v>1.2805554271711701E-4</v>
      </c>
    </row>
    <row r="50" s="40" customFormat="1" x14ac:dyDescent="0.4"/>
    <row r="74" s="40" customFormat="1" x14ac:dyDescent="0.4"/>
    <row r="88" s="40" customFormat="1" x14ac:dyDescent="0.4"/>
    <row r="109" s="40" customFormat="1" x14ac:dyDescent="0.4"/>
  </sheetData>
  <mergeCells count="4">
    <mergeCell ref="E1:G1"/>
    <mergeCell ref="I1:K1"/>
    <mergeCell ref="A1:C1"/>
    <mergeCell ref="M1:O1"/>
  </mergeCells>
  <phoneticPr fontId="11" type="noConversion"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FF602-6BD9-4DD9-B332-1EE697BA69B1}">
  <dimension ref="A1:AE73"/>
  <sheetViews>
    <sheetView workbookViewId="0">
      <selection activeCell="D78" sqref="D78"/>
    </sheetView>
  </sheetViews>
  <sheetFormatPr defaultColWidth="8.6328125" defaultRowHeight="14.5" x14ac:dyDescent="0.4"/>
  <cols>
    <col min="1" max="1" width="12" style="38" bestFit="1" customWidth="1"/>
    <col min="2" max="2" width="6.36328125" style="38" bestFit="1" customWidth="1"/>
    <col min="3" max="3" width="5.36328125" style="38" bestFit="1" customWidth="1"/>
    <col min="4" max="7" width="7.36328125" style="38" bestFit="1" customWidth="1"/>
    <col min="8" max="9" width="6.36328125" style="38" bestFit="1" customWidth="1"/>
    <col min="10" max="10" width="6.81640625" style="38" bestFit="1" customWidth="1"/>
    <col min="11" max="11" width="6.36328125" style="38" bestFit="1" customWidth="1"/>
    <col min="12" max="12" width="5.81640625" style="38" bestFit="1" customWidth="1"/>
    <col min="13" max="13" width="5.36328125" style="38" bestFit="1" customWidth="1"/>
    <col min="14" max="14" width="5.453125" style="38" bestFit="1" customWidth="1"/>
    <col min="15" max="15" width="5.1796875" style="38" bestFit="1" customWidth="1"/>
    <col min="16" max="16" width="5.81640625" style="38" bestFit="1" customWidth="1"/>
    <col min="17" max="17" width="5.36328125" style="38" bestFit="1" customWidth="1"/>
    <col min="18" max="18" width="5.453125" style="38" bestFit="1" customWidth="1"/>
    <col min="19" max="19" width="5.1796875" style="38" bestFit="1" customWidth="1"/>
    <col min="20" max="20" width="5.453125" style="38" bestFit="1" customWidth="1"/>
    <col min="21" max="21" width="5.36328125" style="38" bestFit="1" customWidth="1"/>
    <col min="22" max="22" width="5.453125" style="38" bestFit="1" customWidth="1"/>
    <col min="23" max="23" width="5.1796875" style="38" bestFit="1" customWidth="1"/>
    <col min="24" max="24" width="5.453125" style="38" bestFit="1" customWidth="1"/>
    <col min="25" max="25" width="5.1796875" style="38" bestFit="1" customWidth="1"/>
    <col min="26" max="26" width="5.453125" style="38" bestFit="1" customWidth="1"/>
    <col min="27" max="27" width="5.1796875" style="38" bestFit="1" customWidth="1"/>
    <col min="28" max="28" width="5.453125" style="38" bestFit="1" customWidth="1"/>
    <col min="29" max="29" width="5.1796875" style="38" bestFit="1" customWidth="1"/>
    <col min="30" max="30" width="5.453125" style="38" bestFit="1" customWidth="1"/>
    <col min="31" max="31" width="5.36328125" style="38" bestFit="1" customWidth="1"/>
    <col min="32" max="16384" width="8.6328125" style="38"/>
  </cols>
  <sheetData>
    <row r="1" spans="1:31" ht="16" x14ac:dyDescent="0.4">
      <c r="B1" s="119" t="s">
        <v>216</v>
      </c>
      <c r="C1" s="119"/>
      <c r="D1" s="119" t="s">
        <v>217</v>
      </c>
      <c r="E1" s="119"/>
      <c r="F1" s="119" t="s">
        <v>218</v>
      </c>
      <c r="G1" s="119"/>
      <c r="H1" s="119" t="s">
        <v>219</v>
      </c>
      <c r="I1" s="119"/>
      <c r="J1" s="119" t="s">
        <v>220</v>
      </c>
      <c r="K1" s="119"/>
      <c r="L1" s="119" t="s">
        <v>221</v>
      </c>
      <c r="M1" s="119"/>
      <c r="N1" s="119" t="s">
        <v>222</v>
      </c>
      <c r="O1" s="119"/>
      <c r="P1" s="119" t="s">
        <v>223</v>
      </c>
      <c r="Q1" s="119"/>
      <c r="R1" s="119" t="s">
        <v>224</v>
      </c>
      <c r="S1" s="119"/>
      <c r="T1" s="119" t="s">
        <v>225</v>
      </c>
      <c r="U1" s="119"/>
      <c r="V1" s="119" t="s">
        <v>226</v>
      </c>
      <c r="W1" s="119"/>
      <c r="X1" s="119" t="s">
        <v>227</v>
      </c>
      <c r="Y1" s="119"/>
      <c r="Z1" s="119" t="s">
        <v>228</v>
      </c>
      <c r="AA1" s="119"/>
      <c r="AB1" s="119" t="s">
        <v>229</v>
      </c>
      <c r="AC1" s="119"/>
      <c r="AD1" s="119" t="s">
        <v>230</v>
      </c>
      <c r="AE1" s="119"/>
    </row>
    <row r="2" spans="1:31" x14ac:dyDescent="0.4">
      <c r="A2" s="40"/>
      <c r="B2" s="40" t="s">
        <v>82</v>
      </c>
      <c r="C2" s="40" t="s">
        <v>278</v>
      </c>
      <c r="D2" s="40" t="s">
        <v>82</v>
      </c>
      <c r="E2" s="40" t="s">
        <v>278</v>
      </c>
      <c r="F2" s="40" t="s">
        <v>82</v>
      </c>
      <c r="G2" s="40" t="s">
        <v>278</v>
      </c>
      <c r="H2" s="40" t="s">
        <v>82</v>
      </c>
      <c r="I2" s="40" t="s">
        <v>278</v>
      </c>
      <c r="J2" s="40" t="s">
        <v>82</v>
      </c>
      <c r="K2" s="40" t="s">
        <v>278</v>
      </c>
      <c r="L2" s="40" t="s">
        <v>82</v>
      </c>
      <c r="M2" s="40" t="s">
        <v>278</v>
      </c>
      <c r="N2" s="40" t="s">
        <v>82</v>
      </c>
      <c r="O2" s="40" t="s">
        <v>278</v>
      </c>
      <c r="P2" s="40" t="s">
        <v>82</v>
      </c>
      <c r="Q2" s="40" t="s">
        <v>278</v>
      </c>
      <c r="R2" s="40" t="s">
        <v>82</v>
      </c>
      <c r="S2" s="40" t="s">
        <v>278</v>
      </c>
      <c r="T2" s="40" t="s">
        <v>82</v>
      </c>
      <c r="U2" s="40" t="s">
        <v>278</v>
      </c>
      <c r="V2" s="40" t="s">
        <v>82</v>
      </c>
      <c r="W2" s="40" t="s">
        <v>278</v>
      </c>
      <c r="X2" s="40" t="s">
        <v>82</v>
      </c>
      <c r="Y2" s="40" t="s">
        <v>278</v>
      </c>
      <c r="Z2" s="40" t="s">
        <v>82</v>
      </c>
      <c r="AA2" s="40" t="s">
        <v>278</v>
      </c>
      <c r="AB2" s="40" t="s">
        <v>82</v>
      </c>
      <c r="AC2" s="40" t="s">
        <v>278</v>
      </c>
      <c r="AD2" s="40" t="s">
        <v>82</v>
      </c>
      <c r="AE2" s="40" t="s">
        <v>278</v>
      </c>
    </row>
    <row r="3" spans="1:31" x14ac:dyDescent="0.4">
      <c r="A3" s="40" t="s">
        <v>34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</row>
    <row r="4" spans="1:31" x14ac:dyDescent="0.4">
      <c r="A4" s="38" t="s">
        <v>24</v>
      </c>
      <c r="B4" s="57">
        <v>27.109899075591699</v>
      </c>
      <c r="C4" s="57">
        <v>5.6786970460611998</v>
      </c>
      <c r="D4" s="57">
        <v>58.271841717775501</v>
      </c>
      <c r="E4" s="57">
        <v>9.9928600934984502</v>
      </c>
      <c r="F4" s="57">
        <v>100.523159512544</v>
      </c>
      <c r="G4" s="57">
        <v>33.070382001106601</v>
      </c>
      <c r="H4" s="57">
        <v>12.749752597392</v>
      </c>
      <c r="I4" s="57">
        <v>2.1031277746547699</v>
      </c>
      <c r="J4" s="57">
        <v>40.246387732053499</v>
      </c>
      <c r="K4" s="57">
        <v>4.94397668616174</v>
      </c>
      <c r="L4" s="57">
        <v>9.24701400767451</v>
      </c>
      <c r="M4" s="57">
        <v>1.4042706949129999</v>
      </c>
      <c r="N4" s="57">
        <v>1.88914487336285</v>
      </c>
      <c r="O4" s="57">
        <v>0.323930075814505</v>
      </c>
      <c r="P4" s="57">
        <v>7.57753602160673</v>
      </c>
      <c r="Q4" s="57">
        <v>1.3603410691528599</v>
      </c>
      <c r="R4" s="57">
        <v>0.92037628182496201</v>
      </c>
      <c r="S4" s="57">
        <v>0.18325685114593901</v>
      </c>
      <c r="T4" s="57">
        <v>4.9225321167841001</v>
      </c>
      <c r="U4" s="57">
        <v>0.94163013513216898</v>
      </c>
      <c r="V4" s="57">
        <v>0.8978985686323</v>
      </c>
      <c r="W4" s="57">
        <v>0.172825642683794</v>
      </c>
      <c r="X4" s="57">
        <v>2.1903700048405201</v>
      </c>
      <c r="Y4" s="57">
        <v>0.430391156563808</v>
      </c>
      <c r="Z4" s="57">
        <v>0.23045471492945999</v>
      </c>
      <c r="AA4" s="57">
        <v>5.9494183368839403E-2</v>
      </c>
      <c r="AB4" s="57">
        <v>1.98697128370936</v>
      </c>
      <c r="AC4" s="57">
        <v>0.57032239715227395</v>
      </c>
      <c r="AD4" s="57">
        <v>0.30976198092544199</v>
      </c>
      <c r="AE4" s="57">
        <v>7.7682103619975698E-2</v>
      </c>
    </row>
    <row r="5" spans="1:31" x14ac:dyDescent="0.4">
      <c r="A5" s="38" t="s">
        <v>25</v>
      </c>
      <c r="B5" s="57">
        <v>46.931085365315397</v>
      </c>
      <c r="C5" s="57">
        <v>12.0117789533804</v>
      </c>
      <c r="D5" s="57">
        <v>72.874976541260693</v>
      </c>
      <c r="E5" s="57">
        <v>13.5609520552477</v>
      </c>
      <c r="F5" s="57">
        <v>164.13744160588399</v>
      </c>
      <c r="G5" s="57">
        <v>108.24508554715</v>
      </c>
      <c r="H5" s="57">
        <v>14.0682150026795</v>
      </c>
      <c r="I5" s="57">
        <v>2.0821466307321499</v>
      </c>
      <c r="J5" s="57">
        <v>62.296141856741798</v>
      </c>
      <c r="K5" s="57">
        <v>17.0202840622926</v>
      </c>
      <c r="L5" s="57">
        <v>9.8680968381281495</v>
      </c>
      <c r="M5" s="57">
        <v>1.2563512391067799</v>
      </c>
      <c r="N5" s="57">
        <v>3.8957191581536201</v>
      </c>
      <c r="O5" s="57">
        <v>1.47107933554807</v>
      </c>
      <c r="P5" s="57">
        <v>10.6691484878494</v>
      </c>
      <c r="Q5" s="57">
        <v>2.1220630515408199</v>
      </c>
      <c r="R5" s="57">
        <v>1.39545228744107</v>
      </c>
      <c r="S5" s="57">
        <v>0.31923730817649099</v>
      </c>
      <c r="T5" s="57">
        <v>6.9528412207621999</v>
      </c>
      <c r="U5" s="57">
        <v>1.65495600592381</v>
      </c>
      <c r="V5" s="57">
        <v>1.4427943215547501</v>
      </c>
      <c r="W5" s="57">
        <v>0.374282564768394</v>
      </c>
      <c r="X5" s="57">
        <v>4.3985079841087797</v>
      </c>
      <c r="Y5" s="57">
        <v>1.32826616323906</v>
      </c>
      <c r="Z5" s="57">
        <v>0.69447820244838299</v>
      </c>
      <c r="AA5" s="57">
        <v>0.26726528955025097</v>
      </c>
      <c r="AB5" s="57">
        <v>4.02855733720763</v>
      </c>
      <c r="AC5" s="57">
        <v>1.33925121727551</v>
      </c>
      <c r="AD5" s="57">
        <v>0.73290295098130498</v>
      </c>
      <c r="AE5" s="57">
        <v>0.27647729928764803</v>
      </c>
    </row>
    <row r="6" spans="1:31" x14ac:dyDescent="0.4">
      <c r="A6" s="38" t="s">
        <v>26</v>
      </c>
      <c r="B6" s="57">
        <v>26.081654442958602</v>
      </c>
      <c r="C6" s="57">
        <v>3.4068945941586701</v>
      </c>
      <c r="D6" s="57">
        <v>54.944300511859602</v>
      </c>
      <c r="E6" s="57">
        <v>4.8014547326601198</v>
      </c>
      <c r="F6" s="57">
        <v>180.27598633928</v>
      </c>
      <c r="G6" s="57">
        <v>59.463215530949903</v>
      </c>
      <c r="H6" s="57">
        <v>17.819586892934399</v>
      </c>
      <c r="I6" s="57">
        <v>2.3397988962208398</v>
      </c>
      <c r="J6" s="57">
        <v>59.889036380280601</v>
      </c>
      <c r="K6" s="57">
        <v>5.4449636389267404</v>
      </c>
      <c r="L6" s="57">
        <v>12.0973761978236</v>
      </c>
      <c r="M6" s="57">
        <v>0.83704863063567103</v>
      </c>
      <c r="N6" s="57">
        <v>2.3948627911724598</v>
      </c>
      <c r="O6" s="57">
        <v>0.27103345730595702</v>
      </c>
      <c r="P6" s="57">
        <v>8.8512443034527895</v>
      </c>
      <c r="Q6" s="57">
        <v>0.94076448843760097</v>
      </c>
      <c r="R6" s="57">
        <v>1.2957228499814599</v>
      </c>
      <c r="S6" s="57">
        <v>0.16191118852348099</v>
      </c>
      <c r="T6" s="57">
        <v>5.4272994437048201</v>
      </c>
      <c r="U6" s="57">
        <v>0.54769930765409103</v>
      </c>
      <c r="V6" s="57">
        <v>0.97025805423817701</v>
      </c>
      <c r="W6" s="57">
        <v>0.10799147757171999</v>
      </c>
      <c r="X6" s="57">
        <v>2.31017372173859</v>
      </c>
      <c r="Y6" s="57">
        <v>0.39399912135503101</v>
      </c>
      <c r="Z6" s="57">
        <v>0.22224430838353401</v>
      </c>
      <c r="AA6" s="57">
        <v>4.3987231262844699E-2</v>
      </c>
      <c r="AB6" s="57">
        <v>1.9212821957783499</v>
      </c>
      <c r="AC6" s="57">
        <v>0.500420408665462</v>
      </c>
      <c r="AD6" s="57">
        <v>0.23776829427211099</v>
      </c>
      <c r="AE6" s="57">
        <v>6.6709333346795005E-2</v>
      </c>
    </row>
    <row r="7" spans="1:31" x14ac:dyDescent="0.4">
      <c r="A7" s="38" t="s">
        <v>27</v>
      </c>
      <c r="B7" s="57">
        <v>21.415693368493599</v>
      </c>
      <c r="C7" s="57">
        <v>1.04914109652646</v>
      </c>
      <c r="D7" s="57">
        <v>39.549218710469702</v>
      </c>
      <c r="E7" s="57">
        <v>3.3977540266614601</v>
      </c>
      <c r="F7" s="57">
        <v>121.269257406725</v>
      </c>
      <c r="G7" s="57">
        <v>19.581214087827899</v>
      </c>
      <c r="H7" s="57">
        <v>18.2753626030532</v>
      </c>
      <c r="I7" s="57">
        <v>5.3121891743410998</v>
      </c>
      <c r="J7" s="57">
        <v>62.082627694094697</v>
      </c>
      <c r="K7" s="57">
        <v>12.7772319471612</v>
      </c>
      <c r="L7" s="57">
        <v>11.339816520558999</v>
      </c>
      <c r="M7" s="57">
        <v>1.15356597531417</v>
      </c>
      <c r="N7" s="57">
        <v>2.35879838178584</v>
      </c>
      <c r="O7" s="57">
        <v>0.286439809254808</v>
      </c>
      <c r="P7" s="57">
        <v>10.3738238119925</v>
      </c>
      <c r="Q7" s="57">
        <v>2.5967376595995999</v>
      </c>
      <c r="R7" s="57">
        <v>1.0837006159144</v>
      </c>
      <c r="S7" s="57">
        <v>9.2990567020730303E-2</v>
      </c>
      <c r="T7" s="57">
        <v>4.8174995783905796</v>
      </c>
      <c r="U7" s="57">
        <v>0.39394924193196601</v>
      </c>
      <c r="V7" s="57">
        <v>0.83892655301379104</v>
      </c>
      <c r="W7" s="57">
        <v>8.3346900893565098E-2</v>
      </c>
      <c r="X7" s="57">
        <v>1.9285816577563599</v>
      </c>
      <c r="Y7" s="57">
        <v>0.170638897719565</v>
      </c>
      <c r="Z7" s="57">
        <v>0.21145466046920999</v>
      </c>
      <c r="AA7" s="57">
        <v>3.1090201564847601E-2</v>
      </c>
      <c r="AB7" s="57">
        <v>1.37070588369488</v>
      </c>
      <c r="AC7" s="57">
        <v>0.22770876902619799</v>
      </c>
      <c r="AD7" s="57">
        <v>0.174785286737308</v>
      </c>
      <c r="AE7" s="57">
        <v>3.4600416667590297E-2</v>
      </c>
    </row>
    <row r="8" spans="1:31" x14ac:dyDescent="0.4">
      <c r="A8" s="38" t="s">
        <v>28</v>
      </c>
      <c r="B8" s="57">
        <v>35.8301845713777</v>
      </c>
      <c r="C8" s="57">
        <v>8.6559042577743703</v>
      </c>
      <c r="D8" s="57">
        <v>63.867374505444403</v>
      </c>
      <c r="E8" s="57">
        <v>14.784580605365001</v>
      </c>
      <c r="F8" s="57">
        <v>126.97897238183501</v>
      </c>
      <c r="G8" s="57">
        <v>74.045814444219999</v>
      </c>
      <c r="H8" s="57">
        <v>19.2574692612265</v>
      </c>
      <c r="I8" s="57">
        <v>7.7406915743331801</v>
      </c>
      <c r="J8" s="57">
        <v>52.317581039602103</v>
      </c>
      <c r="K8" s="57">
        <v>10.628125173374</v>
      </c>
      <c r="L8" s="57">
        <v>12.0655999257761</v>
      </c>
      <c r="M8" s="57">
        <v>2.1828785438789402</v>
      </c>
      <c r="N8" s="57">
        <v>2.3715310249003698</v>
      </c>
      <c r="O8" s="57">
        <v>0.42350867286219201</v>
      </c>
      <c r="P8" s="57">
        <v>10.199890784503699</v>
      </c>
      <c r="Q8" s="57">
        <v>2.18402622657569</v>
      </c>
      <c r="R8" s="57">
        <v>1.2411640330061899</v>
      </c>
      <c r="S8" s="57">
        <v>0.232326540384653</v>
      </c>
      <c r="T8" s="57">
        <v>6.2087585324826398</v>
      </c>
      <c r="U8" s="57">
        <v>1.2703913047203399</v>
      </c>
      <c r="V8" s="57">
        <v>1.38549715273359</v>
      </c>
      <c r="W8" s="57">
        <v>0.33173663967103401</v>
      </c>
      <c r="X8" s="57">
        <v>3.2831421934869902</v>
      </c>
      <c r="Y8" s="57">
        <v>0.75847601470443804</v>
      </c>
      <c r="Z8" s="57">
        <v>0.441836949225341</v>
      </c>
      <c r="AA8" s="57">
        <v>0.112013326132871</v>
      </c>
      <c r="AB8" s="57">
        <v>3.2708168387750201</v>
      </c>
      <c r="AC8" s="57">
        <v>0.87286995828012903</v>
      </c>
      <c r="AD8" s="57">
        <v>0.41567943152501702</v>
      </c>
      <c r="AE8" s="57">
        <v>9.7187854663089907E-2</v>
      </c>
    </row>
    <row r="9" spans="1:31" x14ac:dyDescent="0.4">
      <c r="A9" s="38" t="s">
        <v>35</v>
      </c>
      <c r="B9" s="57">
        <v>19.685685734197101</v>
      </c>
      <c r="C9" s="57">
        <v>5.2352051189240303</v>
      </c>
      <c r="D9" s="57">
        <v>42.975469128569202</v>
      </c>
      <c r="E9" s="57">
        <v>8.4982451099121992</v>
      </c>
      <c r="F9" s="57">
        <v>160.408724110587</v>
      </c>
      <c r="G9" s="57">
        <v>139.94393944580199</v>
      </c>
      <c r="H9" s="57">
        <v>9.5201229702840298</v>
      </c>
      <c r="I9" s="57">
        <v>2.6855972313704402</v>
      </c>
      <c r="J9" s="57">
        <v>28.6028008360435</v>
      </c>
      <c r="K9" s="57">
        <v>5.5528871584878496</v>
      </c>
      <c r="L9" s="57">
        <v>5.6424558751149601</v>
      </c>
      <c r="M9" s="57">
        <v>1.06245616885175</v>
      </c>
      <c r="N9" s="57">
        <v>1.5791037507969501</v>
      </c>
      <c r="O9" s="57">
        <v>0.37555338160416302</v>
      </c>
      <c r="P9" s="57">
        <v>4.9035639248325404</v>
      </c>
      <c r="Q9" s="57">
        <v>1.13255805423337</v>
      </c>
      <c r="R9" s="57">
        <v>0.62384061526508905</v>
      </c>
      <c r="S9" s="57">
        <v>0.16578892071583601</v>
      </c>
      <c r="T9" s="57">
        <v>3.1813175704402998</v>
      </c>
      <c r="U9" s="57">
        <v>0.87594187980417404</v>
      </c>
      <c r="V9" s="57">
        <v>0.63609255665606501</v>
      </c>
      <c r="W9" s="57">
        <v>0.18275318041042601</v>
      </c>
      <c r="X9" s="57">
        <v>1.6627562786021199</v>
      </c>
      <c r="Y9" s="57">
        <v>0.53492288450485204</v>
      </c>
      <c r="Z9" s="57">
        <v>0.18473049354246199</v>
      </c>
      <c r="AA9" s="57">
        <v>5.6603216247718399E-2</v>
      </c>
      <c r="AB9" s="57">
        <v>1.3337831810501199</v>
      </c>
      <c r="AC9" s="57">
        <v>0.45107951928498802</v>
      </c>
      <c r="AD9" s="57">
        <v>0.201148599820962</v>
      </c>
      <c r="AE9" s="57">
        <v>6.2008571895699902E-2</v>
      </c>
    </row>
    <row r="10" spans="1:31" x14ac:dyDescent="0.4">
      <c r="A10" s="38" t="s">
        <v>36</v>
      </c>
      <c r="B10" s="57">
        <v>27.0140972795304</v>
      </c>
      <c r="C10" s="57">
        <v>7.2689970981553698</v>
      </c>
      <c r="D10" s="57">
        <v>48.303448819592802</v>
      </c>
      <c r="E10" s="57">
        <v>10.2472990857843</v>
      </c>
      <c r="F10" s="57">
        <v>99.065794010607306</v>
      </c>
      <c r="G10" s="57">
        <v>40.943317976523097</v>
      </c>
      <c r="H10" s="57">
        <v>12.0513191534558</v>
      </c>
      <c r="I10" s="57">
        <v>3.1355667816507</v>
      </c>
      <c r="J10" s="57">
        <v>36.448613723702998</v>
      </c>
      <c r="K10" s="57">
        <v>9.2816654791790594</v>
      </c>
      <c r="L10" s="57">
        <v>8.4813532900594808</v>
      </c>
      <c r="M10" s="57">
        <v>2.5200911218433801</v>
      </c>
      <c r="N10" s="57">
        <v>2.34653719776276</v>
      </c>
      <c r="O10" s="57">
        <v>0.83602022919891605</v>
      </c>
      <c r="P10" s="57">
        <v>6.7584398187190304</v>
      </c>
      <c r="Q10" s="57">
        <v>1.6785487691043699</v>
      </c>
      <c r="R10" s="57">
        <v>0.75687230754052603</v>
      </c>
      <c r="S10" s="57">
        <v>0.20696867428476901</v>
      </c>
      <c r="T10" s="57">
        <v>4.4046700346978103</v>
      </c>
      <c r="U10" s="57">
        <v>1.2317588436495901</v>
      </c>
      <c r="V10" s="57">
        <v>0.76743485665618405</v>
      </c>
      <c r="W10" s="57">
        <v>0.20442768515074899</v>
      </c>
      <c r="X10" s="57">
        <v>2.51298427551479</v>
      </c>
      <c r="Y10" s="57">
        <v>0.78212490089311804</v>
      </c>
      <c r="Z10" s="57">
        <v>0.33555080155316602</v>
      </c>
      <c r="AA10" s="57">
        <v>0.11947216436596</v>
      </c>
      <c r="AB10" s="57">
        <v>2.1127736495279699</v>
      </c>
      <c r="AC10" s="57">
        <v>0.77014701970935595</v>
      </c>
      <c r="AD10" s="57">
        <v>0.40275068339584003</v>
      </c>
      <c r="AE10" s="57">
        <v>0.15321515096226301</v>
      </c>
    </row>
    <row r="11" spans="1:31" x14ac:dyDescent="0.4">
      <c r="A11" s="38" t="s">
        <v>37</v>
      </c>
      <c r="B11" s="57">
        <v>42.872918162453203</v>
      </c>
      <c r="C11" s="57">
        <v>10.979093966495499</v>
      </c>
      <c r="D11" s="57">
        <v>55.283809504626099</v>
      </c>
      <c r="E11" s="57">
        <v>10.8135282192879</v>
      </c>
      <c r="F11" s="57">
        <v>64.919193051931998</v>
      </c>
      <c r="G11" s="57">
        <v>15.4281326191395</v>
      </c>
      <c r="H11" s="57">
        <v>14.391917288460901</v>
      </c>
      <c r="I11" s="57">
        <v>3.3880015474690999</v>
      </c>
      <c r="J11" s="57">
        <v>41.1553165467109</v>
      </c>
      <c r="K11" s="57">
        <v>10.4768951767545</v>
      </c>
      <c r="L11" s="57">
        <v>19.627478925296</v>
      </c>
      <c r="M11" s="57">
        <v>20.532410509519199</v>
      </c>
      <c r="N11" s="57">
        <v>4.3895236334952603</v>
      </c>
      <c r="O11" s="57">
        <v>3.44376933448995</v>
      </c>
      <c r="P11" s="57">
        <v>9.3991539356362903</v>
      </c>
      <c r="Q11" s="57">
        <v>3.0084284094230198</v>
      </c>
      <c r="R11" s="57">
        <v>1.89666612181009</v>
      </c>
      <c r="S11" s="57">
        <v>1.4751013815793299</v>
      </c>
      <c r="T11" s="57">
        <v>7.7213354718945801</v>
      </c>
      <c r="U11" s="57">
        <v>2.5061709100342702</v>
      </c>
      <c r="V11" s="57">
        <v>1.53042101993234</v>
      </c>
      <c r="W11" s="57">
        <v>0.41197710388849101</v>
      </c>
      <c r="X11" s="57">
        <v>5.0594067609210898</v>
      </c>
      <c r="Y11" s="57">
        <v>1.5332895260555699</v>
      </c>
      <c r="Z11" s="57">
        <v>0.64324672404059202</v>
      </c>
      <c r="AA11" s="57">
        <v>0.21081657897627401</v>
      </c>
      <c r="AB11" s="57">
        <v>5.4071138425146996</v>
      </c>
      <c r="AC11" s="57">
        <v>1.6484191385803999</v>
      </c>
      <c r="AD11" s="57">
        <v>0.61808304240836098</v>
      </c>
      <c r="AE11" s="57">
        <v>0.16073993467772299</v>
      </c>
    </row>
    <row r="12" spans="1:31" x14ac:dyDescent="0.4">
      <c r="A12" s="38" t="s">
        <v>38</v>
      </c>
      <c r="B12" s="57">
        <v>35.4994989535465</v>
      </c>
      <c r="C12" s="57">
        <v>3.6836160593663001</v>
      </c>
      <c r="D12" s="57">
        <v>60.187222764394797</v>
      </c>
      <c r="E12" s="57">
        <v>7.7816888405276696</v>
      </c>
      <c r="F12" s="57">
        <v>133.011378486962</v>
      </c>
      <c r="G12" s="57">
        <v>58.767614255583297</v>
      </c>
      <c r="H12" s="57">
        <v>17.444001810014001</v>
      </c>
      <c r="I12" s="57">
        <v>3.4515716478372398</v>
      </c>
      <c r="J12" s="57">
        <v>61.381080608450297</v>
      </c>
      <c r="K12" s="57">
        <v>12.3652611200673</v>
      </c>
      <c r="L12" s="57">
        <v>13.0154997181334</v>
      </c>
      <c r="M12" s="57">
        <v>1.87278099100711</v>
      </c>
      <c r="N12" s="57">
        <v>2.6180668765013899</v>
      </c>
      <c r="O12" s="57">
        <v>0.44103307879277598</v>
      </c>
      <c r="P12" s="57">
        <v>10.341964333456</v>
      </c>
      <c r="Q12" s="57">
        <v>1.4283334912777701</v>
      </c>
      <c r="R12" s="57">
        <v>1.45882937875996</v>
      </c>
      <c r="S12" s="57">
        <v>0.30313289300928598</v>
      </c>
      <c r="T12" s="57">
        <v>7.3754631811145899</v>
      </c>
      <c r="U12" s="57">
        <v>1.1726727827958101</v>
      </c>
      <c r="V12" s="57">
        <v>1.24428570416992</v>
      </c>
      <c r="W12" s="57">
        <v>0.16711503782053</v>
      </c>
      <c r="X12" s="57">
        <v>3.1394646724445701</v>
      </c>
      <c r="Y12" s="57">
        <v>0.56730656834844095</v>
      </c>
      <c r="Z12" s="57">
        <v>0.362021128769897</v>
      </c>
      <c r="AA12" s="57">
        <v>6.1404810889923098E-2</v>
      </c>
      <c r="AB12" s="57">
        <v>2.5094837357250599</v>
      </c>
      <c r="AC12" s="57">
        <v>0.41923193026969802</v>
      </c>
      <c r="AD12" s="57">
        <v>0.26958130078218201</v>
      </c>
      <c r="AE12" s="57">
        <v>6.8920957545915804E-2</v>
      </c>
    </row>
    <row r="13" spans="1:31" x14ac:dyDescent="0.4">
      <c r="A13" s="38" t="s">
        <v>39</v>
      </c>
      <c r="B13" s="57">
        <v>33.892186694784797</v>
      </c>
      <c r="C13" s="57">
        <v>7.9591538805024404</v>
      </c>
      <c r="D13" s="57">
        <v>50.3505796966788</v>
      </c>
      <c r="E13" s="57">
        <v>14.4857809806301</v>
      </c>
      <c r="F13" s="57">
        <v>128.19922995966701</v>
      </c>
      <c r="G13" s="57">
        <v>48.062070055777099</v>
      </c>
      <c r="H13" s="57">
        <v>13.351540117519001</v>
      </c>
      <c r="I13" s="57">
        <v>3.0848327810310399</v>
      </c>
      <c r="J13" s="57">
        <v>51.913500708166801</v>
      </c>
      <c r="K13" s="57">
        <v>14.6480770402034</v>
      </c>
      <c r="L13" s="57">
        <v>8.4957179246950005</v>
      </c>
      <c r="M13" s="57">
        <v>1.52907755109868</v>
      </c>
      <c r="N13" s="57">
        <v>2.1794770050908401</v>
      </c>
      <c r="O13" s="57">
        <v>0.39323341210499402</v>
      </c>
      <c r="P13" s="57">
        <v>9.2945554286255199</v>
      </c>
      <c r="Q13" s="57">
        <v>2.0497476631834002</v>
      </c>
      <c r="R13" s="57">
        <v>1.0194401176471799</v>
      </c>
      <c r="S13" s="57">
        <v>0.196167458713665</v>
      </c>
      <c r="T13" s="57">
        <v>5.6829121799995201</v>
      </c>
      <c r="U13" s="57">
        <v>1.25671036082923</v>
      </c>
      <c r="V13" s="57">
        <v>1.2642417686521601</v>
      </c>
      <c r="W13" s="57">
        <v>0.31764821507274099</v>
      </c>
      <c r="X13" s="57">
        <v>2.9005855921831101</v>
      </c>
      <c r="Y13" s="57">
        <v>0.68461604575967105</v>
      </c>
      <c r="Z13" s="57">
        <v>0.588031141540034</v>
      </c>
      <c r="AA13" s="57">
        <v>0.20677540769719799</v>
      </c>
      <c r="AB13" s="57">
        <v>3.6983426800023902</v>
      </c>
      <c r="AC13" s="57">
        <v>1.3768257663049599</v>
      </c>
      <c r="AD13" s="57">
        <v>0.46093819014017401</v>
      </c>
      <c r="AE13" s="57">
        <v>0.15939720764666901</v>
      </c>
    </row>
    <row r="14" spans="1:31" x14ac:dyDescent="0.4">
      <c r="A14" s="38" t="s">
        <v>40</v>
      </c>
      <c r="B14" s="57">
        <v>13.620594759471199</v>
      </c>
      <c r="C14" s="57">
        <v>0.66613224414585503</v>
      </c>
      <c r="D14" s="57">
        <v>29.020656272060901</v>
      </c>
      <c r="E14" s="57">
        <v>2.2206397673790601</v>
      </c>
      <c r="F14" s="57">
        <v>92.150010950396705</v>
      </c>
      <c r="G14" s="57">
        <v>22.084400869392699</v>
      </c>
      <c r="H14" s="57">
        <v>8.5527857684276896</v>
      </c>
      <c r="I14" s="57">
        <v>0.90149173769534796</v>
      </c>
      <c r="J14" s="57">
        <v>32.724605455876599</v>
      </c>
      <c r="K14" s="57">
        <v>3.29730928474733</v>
      </c>
      <c r="L14" s="57">
        <v>7.4116037814335698</v>
      </c>
      <c r="M14" s="57">
        <v>0.949242214364859</v>
      </c>
      <c r="N14" s="57">
        <v>1.46448551060065</v>
      </c>
      <c r="O14" s="57">
        <v>0.167819644525072</v>
      </c>
      <c r="P14" s="57">
        <v>5.3588155694048201</v>
      </c>
      <c r="Q14" s="57">
        <v>0.49634214493678003</v>
      </c>
      <c r="R14" s="57">
        <v>0.65061660807544797</v>
      </c>
      <c r="S14" s="57">
        <v>6.19896752371977E-2</v>
      </c>
      <c r="T14" s="57">
        <v>2.7775933624843199</v>
      </c>
      <c r="U14" s="57">
        <v>0.218511372285563</v>
      </c>
      <c r="V14" s="57">
        <v>0.509893667626518</v>
      </c>
      <c r="W14" s="57">
        <v>4.5461786717822798E-2</v>
      </c>
      <c r="X14" s="57">
        <v>0.95377694189645301</v>
      </c>
      <c r="Y14" s="57">
        <v>8.4511091205020206E-2</v>
      </c>
      <c r="Z14" s="57">
        <v>0.100278349290871</v>
      </c>
      <c r="AA14" s="57">
        <v>1.6590561615950201E-2</v>
      </c>
      <c r="AB14" s="57">
        <v>0.48946951158294699</v>
      </c>
      <c r="AC14" s="57">
        <v>0.100947881707627</v>
      </c>
      <c r="AD14" s="57">
        <v>7.6056529326862604E-2</v>
      </c>
      <c r="AE14" s="57">
        <v>1.4816699940805001E-2</v>
      </c>
    </row>
    <row r="15" spans="1:31" x14ac:dyDescent="0.4"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</row>
    <row r="16" spans="1:31" x14ac:dyDescent="0.4">
      <c r="A16" s="40" t="s">
        <v>77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</row>
    <row r="17" spans="1:31" x14ac:dyDescent="0.4">
      <c r="A17" s="38" t="s">
        <v>12</v>
      </c>
      <c r="B17" s="57">
        <v>250.19233359611101</v>
      </c>
      <c r="C17" s="57">
        <v>54.948542726139003</v>
      </c>
      <c r="D17" s="57">
        <v>419.594972821488</v>
      </c>
      <c r="E17" s="57">
        <v>148.41007781433899</v>
      </c>
      <c r="F17" s="57">
        <v>2107.8861775372202</v>
      </c>
      <c r="G17" s="57">
        <v>1467.7715031750099</v>
      </c>
      <c r="H17" s="57">
        <v>78.134882159107605</v>
      </c>
      <c r="I17" s="57">
        <v>23.029749580210002</v>
      </c>
      <c r="J17" s="57">
        <v>403.79554216696999</v>
      </c>
      <c r="K17" s="57">
        <v>192.91983516198999</v>
      </c>
      <c r="L17" s="57">
        <v>89.013269039582994</v>
      </c>
      <c r="M17" s="57">
        <v>42.140459274147801</v>
      </c>
      <c r="N17" s="57">
        <v>18.945045796312598</v>
      </c>
      <c r="O17" s="57">
        <v>4.95534280699286</v>
      </c>
      <c r="P17" s="57">
        <v>77.421793357587006</v>
      </c>
      <c r="Q17" s="57">
        <v>44.140058990982197</v>
      </c>
      <c r="R17" s="57">
        <v>8.2788422656251193</v>
      </c>
      <c r="S17" s="57">
        <v>2.77734451926302</v>
      </c>
      <c r="T17" s="57">
        <v>41.422177297914303</v>
      </c>
      <c r="U17" s="57">
        <v>9.5627920068373697</v>
      </c>
      <c r="V17" s="57">
        <v>10.649582371547</v>
      </c>
      <c r="W17" s="57">
        <v>2.52720789038914</v>
      </c>
      <c r="X17" s="57">
        <v>29.119747302218101</v>
      </c>
      <c r="Y17" s="57">
        <v>7.2872884310330797</v>
      </c>
      <c r="Z17" s="57">
        <v>3.5236424037829699</v>
      </c>
      <c r="AA17" s="57">
        <v>1.1867958977145701</v>
      </c>
      <c r="AB17" s="57">
        <v>33.370676182213103</v>
      </c>
      <c r="AC17" s="57">
        <v>7.9970106045963396</v>
      </c>
      <c r="AD17" s="57">
        <v>3.9968624622662801</v>
      </c>
      <c r="AE17" s="57">
        <v>1.33034576148484</v>
      </c>
    </row>
    <row r="18" spans="1:31" x14ac:dyDescent="0.4">
      <c r="A18" s="38" t="s">
        <v>14</v>
      </c>
      <c r="B18" s="57">
        <v>45.5773227786879</v>
      </c>
      <c r="C18" s="57">
        <v>12.325799675575499</v>
      </c>
      <c r="D18" s="57">
        <v>79.388792576437396</v>
      </c>
      <c r="E18" s="57">
        <v>28.157659399897199</v>
      </c>
      <c r="F18" s="57">
        <v>214.44230074786</v>
      </c>
      <c r="G18" s="57">
        <v>100.000035193652</v>
      </c>
      <c r="H18" s="57">
        <v>25.548078970295801</v>
      </c>
      <c r="I18" s="57">
        <v>12.332560070579101</v>
      </c>
      <c r="J18" s="57">
        <v>68.402508773692901</v>
      </c>
      <c r="K18" s="57">
        <v>11.160885963721199</v>
      </c>
      <c r="L18" s="57">
        <v>16.3554818666871</v>
      </c>
      <c r="M18" s="57">
        <v>3.7529253273312602</v>
      </c>
      <c r="N18" s="57">
        <v>2.8716201536778998</v>
      </c>
      <c r="O18" s="57">
        <v>0.39956519793943701</v>
      </c>
      <c r="P18" s="57">
        <v>12.636593855008201</v>
      </c>
      <c r="Q18" s="57">
        <v>2.3729076925603798</v>
      </c>
      <c r="R18" s="57">
        <v>1.57665228573003</v>
      </c>
      <c r="S18" s="57">
        <v>0.32570845703154799</v>
      </c>
      <c r="T18" s="57">
        <v>8.6578918669360494</v>
      </c>
      <c r="U18" s="57">
        <v>1.8888349947924099</v>
      </c>
      <c r="V18" s="57">
        <v>1.60911008981012</v>
      </c>
      <c r="W18" s="57">
        <v>0.431538814630337</v>
      </c>
      <c r="X18" s="57">
        <v>4.7964513166240099</v>
      </c>
      <c r="Y18" s="57">
        <v>1.64363297203558</v>
      </c>
      <c r="Z18" s="57">
        <v>0.59352987531026502</v>
      </c>
      <c r="AA18" s="57">
        <v>0.22881363463825399</v>
      </c>
      <c r="AB18" s="57">
        <v>4.5419754106527002</v>
      </c>
      <c r="AC18" s="57">
        <v>2.20700197638073</v>
      </c>
      <c r="AD18" s="57">
        <v>0.72485239642989896</v>
      </c>
      <c r="AE18" s="57">
        <v>0.41090592775760898</v>
      </c>
    </row>
    <row r="19" spans="1:31" x14ac:dyDescent="0.4">
      <c r="A19" s="38" t="s">
        <v>15</v>
      </c>
      <c r="B19" s="57">
        <v>115.333524217846</v>
      </c>
      <c r="C19" s="57">
        <v>12.8106207818832</v>
      </c>
      <c r="D19" s="57">
        <v>101.095360384233</v>
      </c>
      <c r="E19" s="57">
        <v>26.349480248417699</v>
      </c>
      <c r="F19" s="57">
        <v>515.17782108568201</v>
      </c>
      <c r="G19" s="57">
        <v>419.79347556243698</v>
      </c>
      <c r="H19" s="57">
        <v>17.434795780843299</v>
      </c>
      <c r="I19" s="57">
        <v>2.9114567756075802</v>
      </c>
      <c r="J19" s="57">
        <v>59.070395296951297</v>
      </c>
      <c r="K19" s="57">
        <v>11.691537770752101</v>
      </c>
      <c r="L19" s="57">
        <v>15.5370470923522</v>
      </c>
      <c r="M19" s="57">
        <v>3.3640988974222199</v>
      </c>
      <c r="N19" s="57">
        <v>3.35347853968941</v>
      </c>
      <c r="O19" s="57">
        <v>0.48737753601009398</v>
      </c>
      <c r="P19" s="57">
        <v>15.899994651694699</v>
      </c>
      <c r="Q19" s="57">
        <v>1.9628232982440901</v>
      </c>
      <c r="R19" s="57">
        <v>2.8419959663621901</v>
      </c>
      <c r="S19" s="57">
        <v>0.58042180973116297</v>
      </c>
      <c r="T19" s="57">
        <v>16.3807732389891</v>
      </c>
      <c r="U19" s="57">
        <v>1.5952348893634201</v>
      </c>
      <c r="V19" s="57">
        <v>3.2061270280432801</v>
      </c>
      <c r="W19" s="57">
        <v>0.23788479287964401</v>
      </c>
      <c r="X19" s="57">
        <v>8.8664768327928396</v>
      </c>
      <c r="Y19" s="57">
        <v>1.0559584970083</v>
      </c>
      <c r="Z19" s="57">
        <v>1.11219670013626</v>
      </c>
      <c r="AA19" s="57">
        <v>0.20023393692602801</v>
      </c>
      <c r="AB19" s="57">
        <v>7.4900213709337402</v>
      </c>
      <c r="AC19" s="57">
        <v>2.1413254144115799</v>
      </c>
      <c r="AD19" s="57">
        <v>1.07995772244371</v>
      </c>
      <c r="AE19" s="57">
        <v>0.23785327818848101</v>
      </c>
    </row>
    <row r="20" spans="1:31" x14ac:dyDescent="0.4">
      <c r="A20" s="38" t="s">
        <v>18</v>
      </c>
      <c r="B20" s="57">
        <v>208.809907874808</v>
      </c>
      <c r="C20" s="57">
        <v>44.093907712208797</v>
      </c>
      <c r="D20" s="57">
        <v>341.27680091620198</v>
      </c>
      <c r="E20" s="57">
        <v>254.71185984223001</v>
      </c>
      <c r="F20" s="57">
        <v>433.84521450362701</v>
      </c>
      <c r="G20" s="57">
        <v>360.60614900620698</v>
      </c>
      <c r="H20" s="57">
        <v>57.997931211350199</v>
      </c>
      <c r="I20" s="57">
        <v>34.332591449259503</v>
      </c>
      <c r="J20" s="57">
        <v>160.99486618647501</v>
      </c>
      <c r="K20" s="57">
        <v>79.644494875885599</v>
      </c>
      <c r="L20" s="57">
        <v>38.135877670930398</v>
      </c>
      <c r="M20" s="57">
        <v>13.758868741984999</v>
      </c>
      <c r="N20" s="57">
        <v>8.2337390776750308</v>
      </c>
      <c r="O20" s="57">
        <v>2.5747633726599299</v>
      </c>
      <c r="P20" s="57">
        <v>35.549667758646102</v>
      </c>
      <c r="Q20" s="57">
        <v>9.5109476111591</v>
      </c>
      <c r="R20" s="57">
        <v>4.6819187465345902</v>
      </c>
      <c r="S20" s="57">
        <v>1.2416796140660999</v>
      </c>
      <c r="T20" s="57">
        <v>33.424812173351498</v>
      </c>
      <c r="U20" s="57">
        <v>8.0529014623246393</v>
      </c>
      <c r="V20" s="57">
        <v>8.8813195927106001</v>
      </c>
      <c r="W20" s="57">
        <v>2.1267740232496699</v>
      </c>
      <c r="X20" s="57">
        <v>26.166737658554499</v>
      </c>
      <c r="Y20" s="57">
        <v>5.8292064506745502</v>
      </c>
      <c r="Z20" s="57">
        <v>3.6124228696672498</v>
      </c>
      <c r="AA20" s="57">
        <v>1.0547490503452599</v>
      </c>
      <c r="AB20" s="57">
        <v>29.414408893395599</v>
      </c>
      <c r="AC20" s="57">
        <v>6.2819708575473703</v>
      </c>
      <c r="AD20" s="57">
        <v>3.77240445057978</v>
      </c>
      <c r="AE20" s="57">
        <v>1.2921464270377001</v>
      </c>
    </row>
    <row r="21" spans="1:31" x14ac:dyDescent="0.4">
      <c r="A21" s="38" t="s">
        <v>20</v>
      </c>
      <c r="B21" s="57">
        <v>42.345679780333597</v>
      </c>
      <c r="C21" s="57">
        <v>5.3202149973683603</v>
      </c>
      <c r="D21" s="57">
        <v>68.317635131774907</v>
      </c>
      <c r="E21" s="57">
        <v>35.4365462371766</v>
      </c>
      <c r="F21" s="57">
        <v>272.28556890543302</v>
      </c>
      <c r="G21" s="57">
        <v>288.96614969839499</v>
      </c>
      <c r="H21" s="57">
        <v>21.986050736683602</v>
      </c>
      <c r="I21" s="57">
        <v>12.675846800419899</v>
      </c>
      <c r="J21" s="57">
        <v>56.284588227262098</v>
      </c>
      <c r="K21" s="57">
        <v>37.657976851836899</v>
      </c>
      <c r="L21" s="57">
        <v>10.6662731062414</v>
      </c>
      <c r="M21" s="57">
        <v>5.4840372661782899</v>
      </c>
      <c r="N21" s="57">
        <v>2.4971910371419201</v>
      </c>
      <c r="O21" s="57">
        <v>0.71519083140084405</v>
      </c>
      <c r="P21" s="57">
        <v>10.030504896345301</v>
      </c>
      <c r="Q21" s="57">
        <v>4.9711217718164296</v>
      </c>
      <c r="R21" s="57">
        <v>1.22383938998696</v>
      </c>
      <c r="S21" s="57">
        <v>0.43642005489007901</v>
      </c>
      <c r="T21" s="57">
        <v>7.4471735581274396</v>
      </c>
      <c r="U21" s="57">
        <v>1.3873931888297</v>
      </c>
      <c r="V21" s="57">
        <v>1.48035559866433</v>
      </c>
      <c r="W21" s="57">
        <v>0.29462849985790901</v>
      </c>
      <c r="X21" s="57">
        <v>4.3598134403074598</v>
      </c>
      <c r="Y21" s="57">
        <v>0.93832737026041302</v>
      </c>
      <c r="Z21" s="57">
        <v>0.73349273680100902</v>
      </c>
      <c r="AA21" s="57">
        <v>0.177244041383052</v>
      </c>
      <c r="AB21" s="57">
        <v>5.7109437120350304</v>
      </c>
      <c r="AC21" s="57">
        <v>1.3917022545430899</v>
      </c>
      <c r="AD21" s="57">
        <v>0.60816042912872403</v>
      </c>
      <c r="AE21" s="57">
        <v>0.174982952908981</v>
      </c>
    </row>
    <row r="22" spans="1:31" x14ac:dyDescent="0.4">
      <c r="A22" s="38" t="s">
        <v>21</v>
      </c>
      <c r="B22" s="57">
        <v>61.184298030206001</v>
      </c>
      <c r="C22" s="57">
        <v>10.544698116592199</v>
      </c>
      <c r="D22" s="57">
        <v>104.42996806240799</v>
      </c>
      <c r="E22" s="57">
        <v>64.0798000826004</v>
      </c>
      <c r="F22" s="57">
        <v>180.96203248860601</v>
      </c>
      <c r="G22" s="57">
        <v>123.81053785828701</v>
      </c>
      <c r="H22" s="57">
        <v>25.033623498257199</v>
      </c>
      <c r="I22" s="57">
        <v>14.9047590202698</v>
      </c>
      <c r="J22" s="57">
        <v>75.419038547491098</v>
      </c>
      <c r="K22" s="57">
        <v>37.779729399167003</v>
      </c>
      <c r="L22" s="57">
        <v>16.486678765507101</v>
      </c>
      <c r="M22" s="57">
        <v>6.1679176543286403</v>
      </c>
      <c r="N22" s="57">
        <v>2.8521814855952998</v>
      </c>
      <c r="O22" s="57">
        <v>0.88585398039923902</v>
      </c>
      <c r="P22" s="57">
        <v>10.5613382782368</v>
      </c>
      <c r="Q22" s="57">
        <v>2.8454145829482198</v>
      </c>
      <c r="R22" s="57">
        <v>1.63610120968846</v>
      </c>
      <c r="S22" s="57">
        <v>0.40609752728836701</v>
      </c>
      <c r="T22" s="57">
        <v>9.9620873812708606</v>
      </c>
      <c r="U22" s="57">
        <v>2.0672215873341901</v>
      </c>
      <c r="V22" s="57">
        <v>2.2650477069189199</v>
      </c>
      <c r="W22" s="57">
        <v>0.43791367497672601</v>
      </c>
      <c r="X22" s="57">
        <v>6.6197610225255898</v>
      </c>
      <c r="Y22" s="57">
        <v>1.0935828707370301</v>
      </c>
      <c r="Z22" s="57">
        <v>0.95862254202147001</v>
      </c>
      <c r="AA22" s="57">
        <v>0.25370587781007098</v>
      </c>
      <c r="AB22" s="57">
        <v>7.9783637124580498</v>
      </c>
      <c r="AC22" s="57">
        <v>1.90028562559166</v>
      </c>
      <c r="AD22" s="57">
        <v>1.1457017528745299</v>
      </c>
      <c r="AE22" s="57">
        <v>0.35087033251070199</v>
      </c>
    </row>
    <row r="23" spans="1:31" x14ac:dyDescent="0.4">
      <c r="A23" s="38" t="s">
        <v>22</v>
      </c>
      <c r="B23" s="57">
        <v>38.019474124796702</v>
      </c>
      <c r="C23" s="57">
        <v>4.80345926008017</v>
      </c>
      <c r="D23" s="57">
        <v>66.432844187967106</v>
      </c>
      <c r="E23" s="57">
        <v>8.5360194654693409</v>
      </c>
      <c r="F23" s="57">
        <v>94.727776630068902</v>
      </c>
      <c r="G23" s="57">
        <v>10.389434323101201</v>
      </c>
      <c r="H23" s="57">
        <v>15.333396811239</v>
      </c>
      <c r="I23" s="57">
        <v>2.6097840806738999</v>
      </c>
      <c r="J23" s="57">
        <v>51.5638924839701</v>
      </c>
      <c r="K23" s="57">
        <v>10.341395456682701</v>
      </c>
      <c r="L23" s="57">
        <v>11.5460344207915</v>
      </c>
      <c r="M23" s="57">
        <v>2.0934414688710601</v>
      </c>
      <c r="N23" s="57">
        <v>2.6836556603763499</v>
      </c>
      <c r="O23" s="57">
        <v>0.47384189064480903</v>
      </c>
      <c r="P23" s="57">
        <v>8.1577138098110904</v>
      </c>
      <c r="Q23" s="57">
        <v>0.82947424279667403</v>
      </c>
      <c r="R23" s="57">
        <v>1.1844523395867499</v>
      </c>
      <c r="S23" s="57">
        <v>0.14252813571460801</v>
      </c>
      <c r="T23" s="57">
        <v>7.4636867165757499</v>
      </c>
      <c r="U23" s="57">
        <v>1.35544485835002</v>
      </c>
      <c r="V23" s="57">
        <v>1.34123954502897</v>
      </c>
      <c r="W23" s="57">
        <v>0.1995130313106</v>
      </c>
      <c r="X23" s="57">
        <v>3.5533913053775801</v>
      </c>
      <c r="Y23" s="57">
        <v>0.62310786182143196</v>
      </c>
      <c r="Z23" s="57">
        <v>0.52528467581129901</v>
      </c>
      <c r="AA23" s="57">
        <v>0.14113058227167699</v>
      </c>
      <c r="AB23" s="57">
        <v>3.0101898695184701</v>
      </c>
      <c r="AC23" s="57">
        <v>0.571231076174185</v>
      </c>
      <c r="AD23" s="57">
        <v>0.53003096438408603</v>
      </c>
      <c r="AE23" s="57">
        <v>0.1253340170702</v>
      </c>
    </row>
    <row r="24" spans="1:31" x14ac:dyDescent="0.4">
      <c r="A24" s="38" t="s">
        <v>78</v>
      </c>
      <c r="B24" s="57">
        <v>1376.80031285568</v>
      </c>
      <c r="C24" s="57">
        <v>440.39503418847499</v>
      </c>
      <c r="D24" s="57">
        <v>12212.536794473301</v>
      </c>
      <c r="E24" s="57">
        <v>13522.219843729899</v>
      </c>
      <c r="F24" s="57">
        <v>26011.692236655399</v>
      </c>
      <c r="G24" s="57">
        <v>25311.315469196601</v>
      </c>
      <c r="H24" s="57">
        <v>2170.6518030831198</v>
      </c>
      <c r="I24" s="57">
        <v>2208.7843509366699</v>
      </c>
      <c r="J24" s="57">
        <v>6777.3910521483103</v>
      </c>
      <c r="K24" s="57">
        <v>7440.2906648492099</v>
      </c>
      <c r="L24" s="57">
        <v>961.43372371196904</v>
      </c>
      <c r="M24" s="57">
        <v>971.957696675389</v>
      </c>
      <c r="N24" s="57">
        <v>115.701269957018</v>
      </c>
      <c r="O24" s="57">
        <v>92.051539345388605</v>
      </c>
      <c r="P24" s="57">
        <v>524.89137200400899</v>
      </c>
      <c r="Q24" s="57">
        <v>428.40765167068599</v>
      </c>
      <c r="R24" s="57">
        <v>60.382828204983298</v>
      </c>
      <c r="S24" s="57">
        <v>37.630967133020903</v>
      </c>
      <c r="T24" s="57">
        <v>286.688581347129</v>
      </c>
      <c r="U24" s="57">
        <v>122.03849878245001</v>
      </c>
      <c r="V24" s="57">
        <v>54.076721543597202</v>
      </c>
      <c r="W24" s="57">
        <v>18.229356368613999</v>
      </c>
      <c r="X24" s="57">
        <v>136.933090671217</v>
      </c>
      <c r="Y24" s="57">
        <v>32.5278057189417</v>
      </c>
      <c r="Z24" s="57">
        <v>17.009419083036398</v>
      </c>
      <c r="AA24" s="57">
        <v>4.12628199632125</v>
      </c>
      <c r="AB24" s="57">
        <v>135.16493939372799</v>
      </c>
      <c r="AC24" s="57">
        <v>32.130574678643598</v>
      </c>
      <c r="AD24" s="57">
        <v>18.806632277077998</v>
      </c>
      <c r="AE24" s="57">
        <v>4.5780106274705101</v>
      </c>
    </row>
    <row r="25" spans="1:31" x14ac:dyDescent="0.4">
      <c r="A25" s="38" t="s">
        <v>79</v>
      </c>
      <c r="B25" s="57">
        <v>1260.04784301055</v>
      </c>
      <c r="C25" s="57">
        <v>658.99781399495805</v>
      </c>
      <c r="D25" s="57">
        <v>309.403260023749</v>
      </c>
      <c r="E25" s="57">
        <v>66.815553067291603</v>
      </c>
      <c r="F25" s="57">
        <v>748.98448676701298</v>
      </c>
      <c r="G25" s="57">
        <v>350.23619974029998</v>
      </c>
      <c r="H25" s="57">
        <v>114.83343644991901</v>
      </c>
      <c r="I25" s="57">
        <v>58.301761818356098</v>
      </c>
      <c r="J25" s="57">
        <v>455.95889104595102</v>
      </c>
      <c r="K25" s="57">
        <v>233.159245647978</v>
      </c>
      <c r="L25" s="57">
        <v>103.47504696108599</v>
      </c>
      <c r="M25" s="57">
        <v>37.505440292841598</v>
      </c>
      <c r="N25" s="57">
        <v>32.755121461828899</v>
      </c>
      <c r="O25" s="57">
        <v>11.596652431909501</v>
      </c>
      <c r="P25" s="57">
        <v>165.85133697955001</v>
      </c>
      <c r="Q25" s="57">
        <v>60.668321934682901</v>
      </c>
      <c r="R25" s="57">
        <v>29.489541167231501</v>
      </c>
      <c r="S25" s="57">
        <v>12.8871186190699</v>
      </c>
      <c r="T25" s="57">
        <v>200.15363678257199</v>
      </c>
      <c r="U25" s="57">
        <v>92.722483670784698</v>
      </c>
      <c r="V25" s="57">
        <v>38.691947293612898</v>
      </c>
      <c r="W25" s="57">
        <v>19.3299393828528</v>
      </c>
      <c r="X25" s="57">
        <v>132.48081966392601</v>
      </c>
      <c r="Y25" s="57">
        <v>65.705760409612395</v>
      </c>
      <c r="Z25" s="57">
        <v>23.3045558886189</v>
      </c>
      <c r="AA25" s="57">
        <v>11.206043004447199</v>
      </c>
      <c r="AB25" s="57">
        <v>151.71047741408901</v>
      </c>
      <c r="AC25" s="57">
        <v>77.1684413742815</v>
      </c>
      <c r="AD25" s="57">
        <v>21.537339844553699</v>
      </c>
      <c r="AE25" s="57">
        <v>10.223821879700701</v>
      </c>
    </row>
    <row r="26" spans="1:31" x14ac:dyDescent="0.4">
      <c r="A26" s="38" t="s">
        <v>80</v>
      </c>
      <c r="B26" s="57">
        <v>465.31122758110502</v>
      </c>
      <c r="C26" s="57">
        <v>167.34825480015601</v>
      </c>
      <c r="D26" s="57">
        <v>497.76544342387302</v>
      </c>
      <c r="E26" s="57">
        <v>375.71443313787398</v>
      </c>
      <c r="F26" s="57">
        <v>460.31678215352002</v>
      </c>
      <c r="G26" s="57">
        <v>185.32993770937199</v>
      </c>
      <c r="H26" s="57">
        <v>83.721700939636705</v>
      </c>
      <c r="I26" s="57">
        <v>35.840382753775302</v>
      </c>
      <c r="J26" s="57">
        <v>253.351914322596</v>
      </c>
      <c r="K26" s="57">
        <v>116.74149852873499</v>
      </c>
      <c r="L26" s="57">
        <v>51.641461783862503</v>
      </c>
      <c r="M26" s="57">
        <v>18.506708728902201</v>
      </c>
      <c r="N26" s="57">
        <v>11.2771260497898</v>
      </c>
      <c r="O26" s="57">
        <v>4.3059139741002301</v>
      </c>
      <c r="P26" s="57">
        <v>58.012258023900102</v>
      </c>
      <c r="Q26" s="57">
        <v>26.2367728559787</v>
      </c>
      <c r="R26" s="57">
        <v>11.2978909652699</v>
      </c>
      <c r="S26" s="57">
        <v>4.0506832299138402</v>
      </c>
      <c r="T26" s="57">
        <v>76.5353875894629</v>
      </c>
      <c r="U26" s="57">
        <v>23.895257497038902</v>
      </c>
      <c r="V26" s="57">
        <v>14.9292650754475</v>
      </c>
      <c r="W26" s="57">
        <v>4.9347722740856002</v>
      </c>
      <c r="X26" s="57">
        <v>47.689123690219098</v>
      </c>
      <c r="Y26" s="57">
        <v>17.418353661351201</v>
      </c>
      <c r="Z26" s="57">
        <v>8.7362019475488797</v>
      </c>
      <c r="AA26" s="57">
        <v>3.7896097580766899</v>
      </c>
      <c r="AB26" s="57">
        <v>63.0474820611878</v>
      </c>
      <c r="AC26" s="57">
        <v>23.012228511734101</v>
      </c>
      <c r="AD26" s="57">
        <v>7.2634631497009297</v>
      </c>
      <c r="AE26" s="57">
        <v>2.5885377244108798</v>
      </c>
    </row>
    <row r="27" spans="1:31" x14ac:dyDescent="0.4">
      <c r="A27" s="38" t="s">
        <v>81</v>
      </c>
      <c r="B27" s="57">
        <v>719.87373266643897</v>
      </c>
      <c r="C27" s="57">
        <v>219.866268167718</v>
      </c>
      <c r="D27" s="57">
        <v>503.37355204119098</v>
      </c>
      <c r="E27" s="57">
        <v>182.379642642802</v>
      </c>
      <c r="F27" s="57">
        <v>1451.62978487448</v>
      </c>
      <c r="G27" s="57">
        <v>1098.46009602451</v>
      </c>
      <c r="H27" s="57">
        <v>113.46092950964299</v>
      </c>
      <c r="I27" s="57">
        <v>43.633936913004</v>
      </c>
      <c r="J27" s="57">
        <v>439.81935762681701</v>
      </c>
      <c r="K27" s="57">
        <v>188.60075204948399</v>
      </c>
      <c r="L27" s="57">
        <v>120.577546923521</v>
      </c>
      <c r="M27" s="57">
        <v>67.528557030875106</v>
      </c>
      <c r="N27" s="57">
        <v>21.211104491359102</v>
      </c>
      <c r="O27" s="57">
        <v>8.1874086338585297</v>
      </c>
      <c r="P27" s="57">
        <v>153.07390003064199</v>
      </c>
      <c r="Q27" s="57">
        <v>63.516696983720699</v>
      </c>
      <c r="R27" s="57">
        <v>20.3385845827619</v>
      </c>
      <c r="S27" s="57">
        <v>7.4641871699979703</v>
      </c>
      <c r="T27" s="57">
        <v>145.02236537457799</v>
      </c>
      <c r="U27" s="57">
        <v>53.278262338886002</v>
      </c>
      <c r="V27" s="57">
        <v>26.148013293945901</v>
      </c>
      <c r="W27" s="57">
        <v>8.6204244672832306</v>
      </c>
      <c r="X27" s="57">
        <v>87.245794252378801</v>
      </c>
      <c r="Y27" s="57">
        <v>29.261517834882898</v>
      </c>
      <c r="Z27" s="57">
        <v>13.5148354889964</v>
      </c>
      <c r="AA27" s="57">
        <v>4.4202439213119904</v>
      </c>
      <c r="AB27" s="57">
        <v>81.115380902465304</v>
      </c>
      <c r="AC27" s="57">
        <v>28.933780969831702</v>
      </c>
      <c r="AD27" s="57">
        <v>11.682316487868</v>
      </c>
      <c r="AE27" s="57">
        <v>4.05503398638968</v>
      </c>
    </row>
    <row r="28" spans="1:31" x14ac:dyDescent="0.4"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</row>
    <row r="29" spans="1:31" x14ac:dyDescent="0.4">
      <c r="A29" s="40" t="s">
        <v>32</v>
      </c>
      <c r="B29" s="58" t="s">
        <v>279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</row>
    <row r="30" spans="1:31" x14ac:dyDescent="0.4">
      <c r="A30" s="38" t="s">
        <v>68</v>
      </c>
      <c r="B30" s="57">
        <v>40.1454944581549</v>
      </c>
      <c r="C30" s="57">
        <v>3.2527017487423402</v>
      </c>
      <c r="D30" s="57">
        <v>38.407573742242697</v>
      </c>
      <c r="E30" s="57">
        <v>3.15303767318985</v>
      </c>
      <c r="F30" s="57">
        <v>69.444006773449203</v>
      </c>
      <c r="G30" s="57">
        <v>52.7949746121499</v>
      </c>
      <c r="H30" s="57">
        <v>39.408730603839999</v>
      </c>
      <c r="I30" s="57">
        <v>2.8576016744711099</v>
      </c>
      <c r="J30" s="57">
        <v>35.879841738894299</v>
      </c>
      <c r="K30" s="57">
        <v>3.1803534048298698</v>
      </c>
      <c r="L30" s="57">
        <v>40.022192139973598</v>
      </c>
      <c r="M30" s="57">
        <v>3.5752706729953299</v>
      </c>
      <c r="N30" s="57">
        <v>37.361706144564998</v>
      </c>
      <c r="O30" s="57">
        <v>2.3369821116139602</v>
      </c>
      <c r="P30" s="57">
        <v>38.7734513109856</v>
      </c>
      <c r="Q30" s="57">
        <v>5.5230458427745202</v>
      </c>
      <c r="R30" s="57">
        <v>39.090968815601897</v>
      </c>
      <c r="S30" s="57">
        <v>2.8937449505637201</v>
      </c>
      <c r="T30" s="57">
        <v>39.131569633597501</v>
      </c>
      <c r="U30" s="57">
        <v>4.0574353030903998</v>
      </c>
      <c r="V30" s="57">
        <v>38.5323020110012</v>
      </c>
      <c r="W30" s="57">
        <v>2.0746121082521198</v>
      </c>
      <c r="X30" s="57">
        <v>39.648532898923101</v>
      </c>
      <c r="Y30" s="57">
        <v>3.62101539457566</v>
      </c>
      <c r="Z30" s="57">
        <v>37.9406757473159</v>
      </c>
      <c r="AA30" s="57">
        <v>2.99079205631904</v>
      </c>
      <c r="AB30" s="57">
        <v>38.472833273295599</v>
      </c>
      <c r="AC30" s="57">
        <v>5.1705454280205796</v>
      </c>
      <c r="AD30" s="57">
        <v>36.834867176532903</v>
      </c>
      <c r="AE30" s="57">
        <v>2.2536140642335099</v>
      </c>
    </row>
    <row r="31" spans="1:31" x14ac:dyDescent="0.4">
      <c r="A31" s="38" t="s">
        <v>69</v>
      </c>
      <c r="B31" s="57">
        <v>39.054272035545203</v>
      </c>
      <c r="C31" s="57">
        <v>2.43866421194044</v>
      </c>
      <c r="D31" s="57">
        <v>35.276367445272598</v>
      </c>
      <c r="E31" s="57">
        <v>2.6339719597645201</v>
      </c>
      <c r="F31" s="57">
        <v>37.716829066954801</v>
      </c>
      <c r="G31" s="57">
        <v>1.5211708923312199</v>
      </c>
      <c r="H31" s="57">
        <v>36.371001765814498</v>
      </c>
      <c r="I31" s="57">
        <v>2.922667673286</v>
      </c>
      <c r="J31" s="57">
        <v>36.736559485281603</v>
      </c>
      <c r="K31" s="57">
        <v>4.5830722709479801</v>
      </c>
      <c r="L31" s="57">
        <v>39.726109230764898</v>
      </c>
      <c r="M31" s="57">
        <v>4.4688583314681196</v>
      </c>
      <c r="N31" s="57">
        <v>36.771973262927403</v>
      </c>
      <c r="O31" s="57">
        <v>2.38777197127366</v>
      </c>
      <c r="P31" s="57">
        <v>39.540263423102502</v>
      </c>
      <c r="Q31" s="57">
        <v>5.5341204165077498</v>
      </c>
      <c r="R31" s="57">
        <v>39.044992614320101</v>
      </c>
      <c r="S31" s="57">
        <v>3.7437514977805799</v>
      </c>
      <c r="T31" s="57">
        <v>34.8581549461272</v>
      </c>
      <c r="U31" s="57">
        <v>3.43408994415014</v>
      </c>
      <c r="V31" s="57">
        <v>38.483409146117801</v>
      </c>
      <c r="W31" s="57">
        <v>1.8166109459339901</v>
      </c>
      <c r="X31" s="57">
        <v>40.136048355510397</v>
      </c>
      <c r="Y31" s="57">
        <v>4.0216489867498897</v>
      </c>
      <c r="Z31" s="57">
        <v>36.1663713019095</v>
      </c>
      <c r="AA31" s="57">
        <v>3.0389301113417502</v>
      </c>
      <c r="AB31" s="57">
        <v>37.686229096237597</v>
      </c>
      <c r="AC31" s="57">
        <v>4.5131015117364699</v>
      </c>
      <c r="AD31" s="57">
        <v>36.847859036370899</v>
      </c>
      <c r="AE31" s="57">
        <v>2.7566126195535898</v>
      </c>
    </row>
    <row r="32" spans="1:31" x14ac:dyDescent="0.4">
      <c r="A32" s="38" t="s">
        <v>70</v>
      </c>
      <c r="B32" s="57">
        <v>37.608165851682998</v>
      </c>
      <c r="C32" s="57">
        <v>2.3246446825482501</v>
      </c>
      <c r="D32" s="57">
        <v>36.009690785453898</v>
      </c>
      <c r="E32" s="57">
        <v>2.4171985263093201</v>
      </c>
      <c r="F32" s="57">
        <v>40.780465777328203</v>
      </c>
      <c r="G32" s="57">
        <v>2.91329275621798</v>
      </c>
      <c r="H32" s="57">
        <v>39.449183198633499</v>
      </c>
      <c r="I32" s="57">
        <v>2.1648467725973499</v>
      </c>
      <c r="J32" s="57">
        <v>34.9408942285745</v>
      </c>
      <c r="K32" s="57">
        <v>4.23371208316573</v>
      </c>
      <c r="L32" s="57">
        <v>35.081259642572299</v>
      </c>
      <c r="M32" s="57">
        <v>3.5964848120370299</v>
      </c>
      <c r="N32" s="57">
        <v>34.938632558389898</v>
      </c>
      <c r="O32" s="57">
        <v>1.8316478502020099</v>
      </c>
      <c r="P32" s="57">
        <v>34.397905124434899</v>
      </c>
      <c r="Q32" s="57">
        <v>6.7655531688038799</v>
      </c>
      <c r="R32" s="57">
        <v>37.068093652644997</v>
      </c>
      <c r="S32" s="57">
        <v>2.71020597281598</v>
      </c>
      <c r="T32" s="57">
        <v>33.907449863962398</v>
      </c>
      <c r="U32" s="57">
        <v>3.38314516194911</v>
      </c>
      <c r="V32" s="57">
        <v>38.966500295529798</v>
      </c>
      <c r="W32" s="57">
        <v>2.5167687137371</v>
      </c>
      <c r="X32" s="57">
        <v>38.839724979831303</v>
      </c>
      <c r="Y32" s="57">
        <v>2.7735296243029599</v>
      </c>
      <c r="Z32" s="57">
        <v>36.743172773387997</v>
      </c>
      <c r="AA32" s="57">
        <v>2.2168210642979198</v>
      </c>
      <c r="AB32" s="57">
        <v>41.698976875823298</v>
      </c>
      <c r="AC32" s="57">
        <v>3.65537663711233</v>
      </c>
      <c r="AD32" s="57">
        <v>37.9330114513415</v>
      </c>
      <c r="AE32" s="57">
        <v>1.61485116371036</v>
      </c>
    </row>
    <row r="33" spans="1:31" x14ac:dyDescent="0.4">
      <c r="A33" s="38" t="s">
        <v>71</v>
      </c>
      <c r="B33" s="57">
        <v>37.363860402447898</v>
      </c>
      <c r="C33" s="57">
        <v>2.7494929321048498</v>
      </c>
      <c r="D33" s="57">
        <v>35.575675911017498</v>
      </c>
      <c r="E33" s="57">
        <v>2.9319684308821401</v>
      </c>
      <c r="F33" s="57">
        <v>38.5883450739898</v>
      </c>
      <c r="G33" s="57">
        <v>1.4664607452393501</v>
      </c>
      <c r="H33" s="57">
        <v>36.397431693236499</v>
      </c>
      <c r="I33" s="57">
        <v>2.3794601946432401</v>
      </c>
      <c r="J33" s="57">
        <v>37.198444768284801</v>
      </c>
      <c r="K33" s="57">
        <v>4.7891515837065901</v>
      </c>
      <c r="L33" s="57">
        <v>34.340420758673297</v>
      </c>
      <c r="M33" s="57">
        <v>3.7004816015697402</v>
      </c>
      <c r="N33" s="57">
        <v>34.632971498347302</v>
      </c>
      <c r="O33" s="57">
        <v>2.0037315802440299</v>
      </c>
      <c r="P33" s="57">
        <v>36.467468052837198</v>
      </c>
      <c r="Q33" s="57">
        <v>5.6493974200178902</v>
      </c>
      <c r="R33" s="57">
        <v>38.567260602586302</v>
      </c>
      <c r="S33" s="57">
        <v>3.3403676809941798</v>
      </c>
      <c r="T33" s="57">
        <v>33.265940530508999</v>
      </c>
      <c r="U33" s="57">
        <v>3.9446340163941098</v>
      </c>
      <c r="V33" s="57">
        <v>39.466074826493298</v>
      </c>
      <c r="W33" s="57">
        <v>2.6199387340820399</v>
      </c>
      <c r="X33" s="57">
        <v>36.167885324064898</v>
      </c>
      <c r="Y33" s="57">
        <v>4.7747059824881797</v>
      </c>
      <c r="Z33" s="57">
        <v>37.128875381470102</v>
      </c>
      <c r="AA33" s="57">
        <v>2.83607810621116</v>
      </c>
      <c r="AB33" s="57">
        <v>38.777142805577803</v>
      </c>
      <c r="AC33" s="57">
        <v>4.6854206958350701</v>
      </c>
      <c r="AD33" s="57">
        <v>36.8730109472652</v>
      </c>
      <c r="AE33" s="57">
        <v>2.2464048742795599</v>
      </c>
    </row>
    <row r="34" spans="1:31" x14ac:dyDescent="0.4">
      <c r="A34" s="38" t="s">
        <v>72</v>
      </c>
      <c r="B34" s="57">
        <v>36.433792030666503</v>
      </c>
      <c r="C34" s="57">
        <v>2.3981218513548099</v>
      </c>
      <c r="D34" s="57">
        <v>36.1529943224349</v>
      </c>
      <c r="E34" s="57">
        <v>2.54688326865536</v>
      </c>
      <c r="F34" s="57">
        <v>39.033621266347801</v>
      </c>
      <c r="G34" s="57">
        <v>2.7444314381494901</v>
      </c>
      <c r="H34" s="57">
        <v>36.415920144839099</v>
      </c>
      <c r="I34" s="57">
        <v>2.36355644273881</v>
      </c>
      <c r="J34" s="57">
        <v>34.773345079427799</v>
      </c>
      <c r="K34" s="57">
        <v>4.0885395690287298</v>
      </c>
      <c r="L34" s="57">
        <v>35.835307684243702</v>
      </c>
      <c r="M34" s="57">
        <v>4.3581227688372204</v>
      </c>
      <c r="N34" s="57">
        <v>33.361680276723199</v>
      </c>
      <c r="O34" s="57">
        <v>1.92296941997305</v>
      </c>
      <c r="P34" s="57">
        <v>32.753899285119303</v>
      </c>
      <c r="Q34" s="57">
        <v>5.3343440923983199</v>
      </c>
      <c r="R34" s="57">
        <v>34.669405543883101</v>
      </c>
      <c r="S34" s="57">
        <v>2.58656704515839</v>
      </c>
      <c r="T34" s="57">
        <v>35.255440255799797</v>
      </c>
      <c r="U34" s="57">
        <v>3.7527103616881399</v>
      </c>
      <c r="V34" s="57">
        <v>36.424910993936003</v>
      </c>
      <c r="W34" s="57">
        <v>2.1210157070036901</v>
      </c>
      <c r="X34" s="57">
        <v>31.898653238261499</v>
      </c>
      <c r="Y34" s="57">
        <v>3.3408311023179902</v>
      </c>
      <c r="Z34" s="57">
        <v>35.159018678287403</v>
      </c>
      <c r="AA34" s="57">
        <v>3.07981130247452</v>
      </c>
      <c r="AB34" s="57">
        <v>36.452968147239403</v>
      </c>
      <c r="AC34" s="57">
        <v>4.3950252933980902</v>
      </c>
      <c r="AD34" s="57">
        <v>36.473093201015899</v>
      </c>
      <c r="AE34" s="57">
        <v>2.1095757784038001</v>
      </c>
    </row>
    <row r="35" spans="1:31" x14ac:dyDescent="0.4">
      <c r="A35" s="38" t="s">
        <v>73</v>
      </c>
      <c r="B35" s="57">
        <v>39.137697580742298</v>
      </c>
      <c r="C35" s="57">
        <v>3.1608286762073199</v>
      </c>
      <c r="D35" s="57">
        <v>34.302488574790502</v>
      </c>
      <c r="E35" s="57">
        <v>2.3811752859455502</v>
      </c>
      <c r="F35" s="57">
        <v>37.5257037481772</v>
      </c>
      <c r="G35" s="57">
        <v>2.3464788769159401</v>
      </c>
      <c r="H35" s="57">
        <v>37.0891626605369</v>
      </c>
      <c r="I35" s="57">
        <v>2.31714670155838</v>
      </c>
      <c r="J35" s="57">
        <v>32.054971176142303</v>
      </c>
      <c r="K35" s="57">
        <v>4.2306552949006804</v>
      </c>
      <c r="L35" s="57">
        <v>44.312433848099502</v>
      </c>
      <c r="M35" s="57">
        <v>6.1109640038687703</v>
      </c>
      <c r="N35" s="57">
        <v>36.3363553396157</v>
      </c>
      <c r="O35" s="57">
        <v>2.2319236076659399</v>
      </c>
      <c r="P35" s="57">
        <v>39.6951689941952</v>
      </c>
      <c r="Q35" s="57">
        <v>6.5934173561171896</v>
      </c>
      <c r="R35" s="57">
        <v>36.962723866519198</v>
      </c>
      <c r="S35" s="57">
        <v>2.5389817016270801</v>
      </c>
      <c r="T35" s="57">
        <v>36.492348951198501</v>
      </c>
      <c r="U35" s="57">
        <v>3.4638664387603302</v>
      </c>
      <c r="V35" s="57">
        <v>37.604773534223298</v>
      </c>
      <c r="W35" s="57">
        <v>1.8088082486443899</v>
      </c>
      <c r="X35" s="57">
        <v>36.938033189581603</v>
      </c>
      <c r="Y35" s="57">
        <v>2.7537832030550402</v>
      </c>
      <c r="Z35" s="57">
        <v>36.980975193368799</v>
      </c>
      <c r="AA35" s="57">
        <v>2.4848021192189398</v>
      </c>
      <c r="AB35" s="57">
        <v>38.992546461859803</v>
      </c>
      <c r="AC35" s="57">
        <v>4.3105418371597004</v>
      </c>
      <c r="AD35" s="57">
        <v>33.7412500754617</v>
      </c>
      <c r="AE35" s="57">
        <v>2.53330112365256</v>
      </c>
    </row>
    <row r="36" spans="1:31" x14ac:dyDescent="0.4">
      <c r="A36" s="38" t="s">
        <v>74</v>
      </c>
      <c r="B36" s="57">
        <v>40.3796840010978</v>
      </c>
      <c r="C36" s="57">
        <v>2.4831678632647902</v>
      </c>
      <c r="D36" s="57">
        <v>37.536926107599598</v>
      </c>
      <c r="E36" s="57">
        <v>2.4292718921790901</v>
      </c>
      <c r="F36" s="57">
        <v>40.695606367295703</v>
      </c>
      <c r="G36" s="57">
        <v>4.7593729846948403</v>
      </c>
      <c r="H36" s="57">
        <v>39.202119918089899</v>
      </c>
      <c r="I36" s="57">
        <v>2.3669931899860099</v>
      </c>
      <c r="J36" s="57">
        <v>37.122849600041697</v>
      </c>
      <c r="K36" s="57">
        <v>3.9316431122090201</v>
      </c>
      <c r="L36" s="57">
        <v>37.502466723622398</v>
      </c>
      <c r="M36" s="57">
        <v>6.7259027324509102</v>
      </c>
      <c r="N36" s="57">
        <v>38.066162053127997</v>
      </c>
      <c r="O36" s="57">
        <v>2.9520902203583801</v>
      </c>
      <c r="P36" s="57">
        <v>41.741198616476197</v>
      </c>
      <c r="Q36" s="57">
        <v>6.2409186283534703</v>
      </c>
      <c r="R36" s="57">
        <v>38.993773431086098</v>
      </c>
      <c r="S36" s="57">
        <v>3.46773023933028</v>
      </c>
      <c r="T36" s="57">
        <v>39.145795106540099</v>
      </c>
      <c r="U36" s="57">
        <v>4.3641858955230601</v>
      </c>
      <c r="V36" s="57">
        <v>38.562504399204997</v>
      </c>
      <c r="W36" s="57">
        <v>2.7134254404961</v>
      </c>
      <c r="X36" s="57">
        <v>38.950479609754503</v>
      </c>
      <c r="Y36" s="57">
        <v>3.2833708446273802</v>
      </c>
      <c r="Z36" s="57">
        <v>36.226111298727297</v>
      </c>
      <c r="AA36" s="57">
        <v>2.6853160859855101</v>
      </c>
      <c r="AB36" s="57">
        <v>39.104171403560201</v>
      </c>
      <c r="AC36" s="57">
        <v>5.54470605299813</v>
      </c>
      <c r="AD36" s="57">
        <v>36.769387108801602</v>
      </c>
      <c r="AE36" s="57">
        <v>2.3123795640996101</v>
      </c>
    </row>
    <row r="37" spans="1:31" x14ac:dyDescent="0.4">
      <c r="A37" s="38" t="s">
        <v>75</v>
      </c>
      <c r="B37" s="57">
        <v>36.847248200587899</v>
      </c>
      <c r="C37" s="57">
        <v>2.1209972332768801</v>
      </c>
      <c r="D37" s="57">
        <v>34.471928700783003</v>
      </c>
      <c r="E37" s="57">
        <v>3.03325982504641</v>
      </c>
      <c r="F37" s="57">
        <v>37.753466309512902</v>
      </c>
      <c r="G37" s="57">
        <v>1.61701113139775</v>
      </c>
      <c r="H37" s="57">
        <v>37.342284929675202</v>
      </c>
      <c r="I37" s="57">
        <v>2.74197693060625</v>
      </c>
      <c r="J37" s="57">
        <v>36.833505327742003</v>
      </c>
      <c r="K37" s="57">
        <v>4.4720646552229404</v>
      </c>
      <c r="L37" s="57">
        <v>39.227894099217998</v>
      </c>
      <c r="M37" s="57">
        <v>5.6405587890993099</v>
      </c>
      <c r="N37" s="57">
        <v>36.550661910906399</v>
      </c>
      <c r="O37" s="57">
        <v>3.3825554818447201</v>
      </c>
      <c r="P37" s="57">
        <v>37.1164682612051</v>
      </c>
      <c r="Q37" s="57">
        <v>5.67229600247886</v>
      </c>
      <c r="R37" s="57">
        <v>37.488730887381401</v>
      </c>
      <c r="S37" s="57">
        <v>2.3253638793958902</v>
      </c>
      <c r="T37" s="57">
        <v>35.301371172025803</v>
      </c>
      <c r="U37" s="57">
        <v>4.3470455896535203</v>
      </c>
      <c r="V37" s="57">
        <v>38.463534356402</v>
      </c>
      <c r="W37" s="57">
        <v>1.82118825566017</v>
      </c>
      <c r="X37" s="57">
        <v>38.820672572788197</v>
      </c>
      <c r="Y37" s="57">
        <v>3.25691173034516</v>
      </c>
      <c r="Z37" s="57">
        <v>37.593272528806303</v>
      </c>
      <c r="AA37" s="57">
        <v>2.5769913078707898</v>
      </c>
      <c r="AB37" s="57">
        <v>40.259591219370499</v>
      </c>
      <c r="AC37" s="57">
        <v>4.4842884040689297</v>
      </c>
      <c r="AD37" s="57">
        <v>39.344746213971298</v>
      </c>
      <c r="AE37" s="57">
        <v>2.8181451690201502</v>
      </c>
    </row>
    <row r="38" spans="1:31" x14ac:dyDescent="0.4">
      <c r="A38" s="38" t="s">
        <v>76</v>
      </c>
      <c r="B38" s="57">
        <v>41.044509054938601</v>
      </c>
      <c r="C38" s="57">
        <v>3.9334529225117798</v>
      </c>
      <c r="D38" s="57">
        <v>41.401986241349</v>
      </c>
      <c r="E38" s="57">
        <v>7.6559992970864004</v>
      </c>
      <c r="F38" s="57">
        <v>39.437113543574199</v>
      </c>
      <c r="G38" s="57">
        <v>2.7441056683487401</v>
      </c>
      <c r="H38" s="57">
        <v>39.490367081171101</v>
      </c>
      <c r="I38" s="57">
        <v>2.9070548390353599</v>
      </c>
      <c r="J38" s="57">
        <v>34.153944137499302</v>
      </c>
      <c r="K38" s="57">
        <v>4.2362452306991001</v>
      </c>
      <c r="L38" s="57">
        <v>38.751912413267902</v>
      </c>
      <c r="M38" s="57">
        <v>4.9671743427371799</v>
      </c>
      <c r="N38" s="57">
        <v>35.621778073763501</v>
      </c>
      <c r="O38" s="57">
        <v>3.0686442281988402</v>
      </c>
      <c r="P38" s="57">
        <v>34.614185224950901</v>
      </c>
      <c r="Q38" s="57">
        <v>8.7160213723179396</v>
      </c>
      <c r="R38" s="57">
        <v>39.350841802825798</v>
      </c>
      <c r="S38" s="57">
        <v>3.4586515668158202</v>
      </c>
      <c r="T38" s="57">
        <v>32.709490943371598</v>
      </c>
      <c r="U38" s="57">
        <v>4.6467795781112597</v>
      </c>
      <c r="V38" s="57">
        <v>39.267061199499999</v>
      </c>
      <c r="W38" s="57">
        <v>2.4527468350055801</v>
      </c>
      <c r="X38" s="57">
        <v>41.542716971279198</v>
      </c>
      <c r="Y38" s="57">
        <v>3.88304404722949</v>
      </c>
      <c r="Z38" s="57">
        <v>36.976158458327703</v>
      </c>
      <c r="AA38" s="57">
        <v>3.3449288545240599</v>
      </c>
      <c r="AB38" s="57">
        <v>40.841249880587</v>
      </c>
      <c r="AC38" s="57">
        <v>6.5332433631093902</v>
      </c>
      <c r="AD38" s="57">
        <v>37.982007280788601</v>
      </c>
      <c r="AE38" s="57">
        <v>3.1958216849240002</v>
      </c>
    </row>
    <row r="39" spans="1:31" x14ac:dyDescent="0.4"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</row>
    <row r="40" spans="1:31" x14ac:dyDescent="0.4">
      <c r="A40" s="40" t="s">
        <v>29</v>
      </c>
      <c r="B40" s="58" t="s">
        <v>280</v>
      </c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</row>
    <row r="41" spans="1:31" x14ac:dyDescent="0.4">
      <c r="A41" s="38" t="s">
        <v>41</v>
      </c>
      <c r="B41" s="59">
        <v>5599.50798699605</v>
      </c>
      <c r="C41" s="59">
        <v>171.47852227286</v>
      </c>
      <c r="D41" s="59">
        <v>143938.90272253999</v>
      </c>
      <c r="E41" s="59">
        <v>7525.5131262508203</v>
      </c>
      <c r="F41" s="59">
        <v>280000</v>
      </c>
      <c r="G41" s="60">
        <v>8.7813740410459501E-12</v>
      </c>
      <c r="H41" s="59">
        <v>30519.504151844601</v>
      </c>
      <c r="I41" s="59">
        <v>1679.5775335226599</v>
      </c>
      <c r="J41" s="59">
        <v>103546.93732662599</v>
      </c>
      <c r="K41" s="59">
        <v>7901.3232484033797</v>
      </c>
      <c r="L41" s="59">
        <v>21162.0627341488</v>
      </c>
      <c r="M41" s="59">
        <v>1305.84166423943</v>
      </c>
      <c r="N41" s="59">
        <v>3567.9476972273001</v>
      </c>
      <c r="O41" s="59">
        <v>70.580929750383206</v>
      </c>
      <c r="P41" s="59">
        <v>15857.3761638538</v>
      </c>
      <c r="Q41" s="59">
        <v>842.84878569618104</v>
      </c>
      <c r="R41" s="59">
        <v>1359.7810575056701</v>
      </c>
      <c r="S41" s="59">
        <v>103.123116778259</v>
      </c>
      <c r="T41" s="59">
        <v>3824.9447186897801</v>
      </c>
      <c r="U41" s="59">
        <v>254.09742677990999</v>
      </c>
      <c r="V41" s="59">
        <v>293.31186365240899</v>
      </c>
      <c r="W41" s="57">
        <v>8.3116902281874392</v>
      </c>
      <c r="X41" s="59">
        <v>301.69646572709303</v>
      </c>
      <c r="Y41" s="57">
        <v>13.964530726710001</v>
      </c>
      <c r="Z41" s="57">
        <v>15.0284520371843</v>
      </c>
      <c r="AA41" s="60">
        <v>1.22737726913939</v>
      </c>
      <c r="AB41" s="57">
        <v>48.858876848701698</v>
      </c>
      <c r="AC41" s="60">
        <v>3.756569442859</v>
      </c>
      <c r="AD41" s="60">
        <v>2.7755980317736801</v>
      </c>
      <c r="AE41" s="61">
        <v>0.22359457226885199</v>
      </c>
    </row>
    <row r="42" spans="1:31" x14ac:dyDescent="0.4">
      <c r="A42" s="38" t="s">
        <v>42</v>
      </c>
      <c r="B42" s="59">
        <v>5245.9203866098296</v>
      </c>
      <c r="C42" s="59">
        <v>133.00103280824001</v>
      </c>
      <c r="D42" s="59">
        <v>145170.422727453</v>
      </c>
      <c r="E42" s="59">
        <v>7284.5624577571498</v>
      </c>
      <c r="F42" s="59">
        <v>280000</v>
      </c>
      <c r="G42" s="60">
        <v>8.5471618585155695E-12</v>
      </c>
      <c r="H42" s="59">
        <v>30665.386504207701</v>
      </c>
      <c r="I42" s="59">
        <v>1516.3245079905801</v>
      </c>
      <c r="J42" s="59">
        <v>100787.113886295</v>
      </c>
      <c r="K42" s="59">
        <v>7214.4010010607199</v>
      </c>
      <c r="L42" s="59">
        <v>20610.725401422402</v>
      </c>
      <c r="M42" s="59">
        <v>1150.8372978194</v>
      </c>
      <c r="N42" s="59">
        <v>3387.4421309434101</v>
      </c>
      <c r="O42" s="59">
        <v>61.532703241089102</v>
      </c>
      <c r="P42" s="59">
        <v>15103.790798120101</v>
      </c>
      <c r="Q42" s="59">
        <v>754.68830057633704</v>
      </c>
      <c r="R42" s="59">
        <v>1262.39336399893</v>
      </c>
      <c r="S42" s="59">
        <v>95.970643947812405</v>
      </c>
      <c r="T42" s="59">
        <v>3525.9680170629499</v>
      </c>
      <c r="U42" s="59">
        <v>227.478739436452</v>
      </c>
      <c r="V42" s="59">
        <v>270.48343077272102</v>
      </c>
      <c r="W42" s="57">
        <v>7.5971348403515</v>
      </c>
      <c r="X42" s="59">
        <v>282.62813068033802</v>
      </c>
      <c r="Y42" s="57">
        <v>13.8408972605902</v>
      </c>
      <c r="Z42" s="57">
        <v>13.4113191623128</v>
      </c>
      <c r="AA42" s="60">
        <v>1.0772820435105701</v>
      </c>
      <c r="AB42" s="57">
        <v>43.319217706988802</v>
      </c>
      <c r="AC42" s="60">
        <v>3.32890616898964</v>
      </c>
      <c r="AD42" s="60">
        <v>2.6001029219686198</v>
      </c>
      <c r="AE42" s="61">
        <v>0.27818414678048897</v>
      </c>
    </row>
    <row r="43" spans="1:31" x14ac:dyDescent="0.4">
      <c r="A43" s="38" t="s">
        <v>43</v>
      </c>
      <c r="B43" s="59">
        <v>5154.2548697207903</v>
      </c>
      <c r="C43" s="59">
        <v>150.98148162152299</v>
      </c>
      <c r="D43" s="59">
        <v>145674.25875484999</v>
      </c>
      <c r="E43" s="59">
        <v>7638.0694353407698</v>
      </c>
      <c r="F43" s="59">
        <v>280000</v>
      </c>
      <c r="G43" s="60">
        <v>5.8734751903183697E-12</v>
      </c>
      <c r="H43" s="59">
        <v>30203.220732616501</v>
      </c>
      <c r="I43" s="59">
        <v>1573.35677996799</v>
      </c>
      <c r="J43" s="59">
        <v>100915.99985567199</v>
      </c>
      <c r="K43" s="59">
        <v>7765.9500898272399</v>
      </c>
      <c r="L43" s="59">
        <v>20595.054376622498</v>
      </c>
      <c r="M43" s="59">
        <v>1205.6938575699101</v>
      </c>
      <c r="N43" s="59">
        <v>3441.0804872256799</v>
      </c>
      <c r="O43" s="59">
        <v>86.337405633360106</v>
      </c>
      <c r="P43" s="59">
        <v>15107.016578397301</v>
      </c>
      <c r="Q43" s="59">
        <v>785.05606593643699</v>
      </c>
      <c r="R43" s="59">
        <v>1277.6042091581201</v>
      </c>
      <c r="S43" s="59">
        <v>96.349114592780097</v>
      </c>
      <c r="T43" s="59">
        <v>3586.48755902109</v>
      </c>
      <c r="U43" s="59">
        <v>232.61051366973399</v>
      </c>
      <c r="V43" s="59">
        <v>273.58236463025798</v>
      </c>
      <c r="W43" s="57">
        <v>5.4529890306021098</v>
      </c>
      <c r="X43" s="59">
        <v>284.19826896329698</v>
      </c>
      <c r="Y43" s="57">
        <v>13.2204384192019</v>
      </c>
      <c r="Z43" s="57">
        <v>13.8316988750109</v>
      </c>
      <c r="AA43" s="60">
        <v>1.0732369005478199</v>
      </c>
      <c r="AB43" s="57">
        <v>44.593284733554597</v>
      </c>
      <c r="AC43" s="60">
        <v>3.9261535513057302</v>
      </c>
      <c r="AD43" s="60">
        <v>2.6197150820808499</v>
      </c>
      <c r="AE43" s="61">
        <v>0.25602764781788701</v>
      </c>
    </row>
    <row r="44" spans="1:31" x14ac:dyDescent="0.4">
      <c r="A44" s="38" t="s">
        <v>44</v>
      </c>
      <c r="B44" s="59">
        <v>5243.3928045877801</v>
      </c>
      <c r="C44" s="59">
        <v>186.728579711469</v>
      </c>
      <c r="D44" s="59">
        <v>141465.57838620199</v>
      </c>
      <c r="E44" s="59">
        <v>6803.83213600619</v>
      </c>
      <c r="F44" s="59">
        <v>280000</v>
      </c>
      <c r="G44" s="60">
        <v>8.1987684535143993E-12</v>
      </c>
      <c r="H44" s="59">
        <v>30013.467704467501</v>
      </c>
      <c r="I44" s="59">
        <v>1602.44042579041</v>
      </c>
      <c r="J44" s="59">
        <v>98425.627720524702</v>
      </c>
      <c r="K44" s="59">
        <v>7119.5994325799202</v>
      </c>
      <c r="L44" s="59">
        <v>19955.718328646901</v>
      </c>
      <c r="M44" s="59">
        <v>1114.7189115670899</v>
      </c>
      <c r="N44" s="59">
        <v>3432.70138934645</v>
      </c>
      <c r="O44" s="59">
        <v>64.961816187714405</v>
      </c>
      <c r="P44" s="59">
        <v>14717.7981105119</v>
      </c>
      <c r="Q44" s="59">
        <v>772.17968675885504</v>
      </c>
      <c r="R44" s="59">
        <v>1288.28539668081</v>
      </c>
      <c r="S44" s="59">
        <v>97.367173408836507</v>
      </c>
      <c r="T44" s="59">
        <v>3583.11814443189</v>
      </c>
      <c r="U44" s="59">
        <v>211.12536513156201</v>
      </c>
      <c r="V44" s="59">
        <v>278.95749772054302</v>
      </c>
      <c r="W44" s="57">
        <v>6.0713439197480401</v>
      </c>
      <c r="X44" s="59">
        <v>284.445531078496</v>
      </c>
      <c r="Y44" s="57">
        <v>15.3790395300844</v>
      </c>
      <c r="Z44" s="57">
        <v>13.893580156058499</v>
      </c>
      <c r="AA44" s="60">
        <v>1.15182490401682</v>
      </c>
      <c r="AB44" s="57">
        <v>41.303553142812198</v>
      </c>
      <c r="AC44" s="60">
        <v>3.2856527056867</v>
      </c>
      <c r="AD44" s="60">
        <v>2.3759973570870598</v>
      </c>
      <c r="AE44" s="61">
        <v>0.235350530119041</v>
      </c>
    </row>
    <row r="45" spans="1:31" x14ac:dyDescent="0.4">
      <c r="A45" s="38" t="s">
        <v>45</v>
      </c>
      <c r="B45" s="59">
        <v>5719.9654996362397</v>
      </c>
      <c r="C45" s="59">
        <v>197.787121069585</v>
      </c>
      <c r="D45" s="59">
        <v>140259.83428141801</v>
      </c>
      <c r="E45" s="59">
        <v>7199.8815534712303</v>
      </c>
      <c r="F45" s="59">
        <v>280000</v>
      </c>
      <c r="G45" s="60">
        <v>8.5471618585155695E-12</v>
      </c>
      <c r="H45" s="59">
        <v>30209.888961742301</v>
      </c>
      <c r="I45" s="59">
        <v>1617.39683412924</v>
      </c>
      <c r="J45" s="59">
        <v>100485.70816461201</v>
      </c>
      <c r="K45" s="59">
        <v>6897.6489981341501</v>
      </c>
      <c r="L45" s="59">
        <v>20834.6173092592</v>
      </c>
      <c r="M45" s="59">
        <v>1242.3413241191699</v>
      </c>
      <c r="N45" s="59">
        <v>3689.8872060997501</v>
      </c>
      <c r="O45" s="59">
        <v>158.68888472612301</v>
      </c>
      <c r="P45" s="59">
        <v>15632.806591185599</v>
      </c>
      <c r="Q45" s="59">
        <v>914.63628707635098</v>
      </c>
      <c r="R45" s="59">
        <v>1379.7746519796101</v>
      </c>
      <c r="S45" s="59">
        <v>96.503788319497801</v>
      </c>
      <c r="T45" s="59">
        <v>3891.3136271571602</v>
      </c>
      <c r="U45" s="59">
        <v>262.88418050009801</v>
      </c>
      <c r="V45" s="59">
        <v>300.56702961901499</v>
      </c>
      <c r="W45" s="57">
        <v>15.483865692805001</v>
      </c>
      <c r="X45" s="59">
        <v>304.77132314621798</v>
      </c>
      <c r="Y45" s="57">
        <v>15.931452364082901</v>
      </c>
      <c r="Z45" s="57">
        <v>15.0531742277016</v>
      </c>
      <c r="AA45" s="60">
        <v>1.35061512033371</v>
      </c>
      <c r="AB45" s="57">
        <v>45.992899135913099</v>
      </c>
      <c r="AC45" s="60">
        <v>4.2061713665515397</v>
      </c>
      <c r="AD45" s="60">
        <v>2.8182422308218702</v>
      </c>
      <c r="AE45" s="61">
        <v>0.30704187179071002</v>
      </c>
    </row>
    <row r="46" spans="1:31" x14ac:dyDescent="0.4">
      <c r="A46" s="38" t="s">
        <v>46</v>
      </c>
      <c r="B46" s="59">
        <v>5334.8087940019896</v>
      </c>
      <c r="C46" s="59">
        <v>161.17420008927999</v>
      </c>
      <c r="D46" s="59">
        <v>141557.53506270601</v>
      </c>
      <c r="E46" s="59">
        <v>7957.9151753071601</v>
      </c>
      <c r="F46" s="59">
        <v>280000</v>
      </c>
      <c r="G46" s="60">
        <v>9.1906833021264306E-12</v>
      </c>
      <c r="H46" s="59">
        <v>30663.873739004899</v>
      </c>
      <c r="I46" s="59">
        <v>1655.48238316272</v>
      </c>
      <c r="J46" s="59">
        <v>100396.115087955</v>
      </c>
      <c r="K46" s="59">
        <v>8358.6505097748995</v>
      </c>
      <c r="L46" s="59">
        <v>20156.104951416299</v>
      </c>
      <c r="M46" s="59">
        <v>1167.1154878965499</v>
      </c>
      <c r="N46" s="59">
        <v>3483.25513236906</v>
      </c>
      <c r="O46" s="59">
        <v>42.066860632238601</v>
      </c>
      <c r="P46" s="59">
        <v>14843.356039906401</v>
      </c>
      <c r="Q46" s="59">
        <v>814.33845813886603</v>
      </c>
      <c r="R46" s="59">
        <v>1306.1623176698999</v>
      </c>
      <c r="S46" s="59">
        <v>114.602788496348</v>
      </c>
      <c r="T46" s="59">
        <v>3556.8437366888502</v>
      </c>
      <c r="U46" s="59">
        <v>219.72418213597501</v>
      </c>
      <c r="V46" s="59">
        <v>276.28635115342399</v>
      </c>
      <c r="W46" s="57">
        <v>7.2745453130859596</v>
      </c>
      <c r="X46" s="59">
        <v>285.90742998646601</v>
      </c>
      <c r="Y46" s="57">
        <v>17.768328491086201</v>
      </c>
      <c r="Z46" s="57">
        <v>13.731038068654399</v>
      </c>
      <c r="AA46" s="60">
        <v>1.1551955741695299</v>
      </c>
      <c r="AB46" s="57">
        <v>41.6161863468907</v>
      </c>
      <c r="AC46" s="60">
        <v>3.1188849440400799</v>
      </c>
      <c r="AD46" s="60">
        <v>2.2988605880145401</v>
      </c>
      <c r="AE46" s="61">
        <v>0.22721352504956999</v>
      </c>
    </row>
    <row r="47" spans="1:31" x14ac:dyDescent="0.4">
      <c r="A47" s="38" t="s">
        <v>47</v>
      </c>
      <c r="B47" s="59">
        <v>5725.0264937070697</v>
      </c>
      <c r="C47" s="59">
        <v>130.94446632891899</v>
      </c>
      <c r="D47" s="59">
        <v>136390.51371235799</v>
      </c>
      <c r="E47" s="59">
        <v>7203.2132311576797</v>
      </c>
      <c r="F47" s="59">
        <v>280000</v>
      </c>
      <c r="G47" s="60">
        <v>7.5378882310162693E-12</v>
      </c>
      <c r="H47" s="59">
        <v>30486.903060545901</v>
      </c>
      <c r="I47" s="59">
        <v>1568.65370003829</v>
      </c>
      <c r="J47" s="59">
        <v>99532.921149960399</v>
      </c>
      <c r="K47" s="59">
        <v>7417.7482025394502</v>
      </c>
      <c r="L47" s="59">
        <v>20131.841344692599</v>
      </c>
      <c r="M47" s="59">
        <v>1174.5494770385901</v>
      </c>
      <c r="N47" s="59">
        <v>3714.9577227775098</v>
      </c>
      <c r="O47" s="59">
        <v>68.241126286706503</v>
      </c>
      <c r="P47" s="59">
        <v>15249.0265632353</v>
      </c>
      <c r="Q47" s="59">
        <v>723.90439301253502</v>
      </c>
      <c r="R47" s="59">
        <v>1412.72700977558</v>
      </c>
      <c r="S47" s="59">
        <v>100.428775382059</v>
      </c>
      <c r="T47" s="59">
        <v>3905.1433260066101</v>
      </c>
      <c r="U47" s="59">
        <v>214.70994486806401</v>
      </c>
      <c r="V47" s="59">
        <v>305.057716509214</v>
      </c>
      <c r="W47" s="57">
        <v>7.8033900437173997</v>
      </c>
      <c r="X47" s="59">
        <v>314.04226972228503</v>
      </c>
      <c r="Y47" s="57">
        <v>13.1971305801105</v>
      </c>
      <c r="Z47" s="57">
        <v>15.2337350163387</v>
      </c>
      <c r="AA47" s="60">
        <v>1.1346026162559899</v>
      </c>
      <c r="AB47" s="57">
        <v>44.045970657667198</v>
      </c>
      <c r="AC47" s="60">
        <v>3.0460320565632202</v>
      </c>
      <c r="AD47" s="60">
        <v>2.7178180420794602</v>
      </c>
      <c r="AE47" s="61">
        <v>0.25979533441686897</v>
      </c>
    </row>
    <row r="48" spans="1:31" x14ac:dyDescent="0.4">
      <c r="A48" s="38" t="s">
        <v>48</v>
      </c>
      <c r="B48" s="59">
        <v>5167.4804522374097</v>
      </c>
      <c r="C48" s="59">
        <v>143.58140098964699</v>
      </c>
      <c r="D48" s="59">
        <v>134895.62933306699</v>
      </c>
      <c r="E48" s="59">
        <v>6658.2483368005696</v>
      </c>
      <c r="F48" s="59">
        <v>280000</v>
      </c>
      <c r="G48" s="60">
        <v>9.7660649192840993E-12</v>
      </c>
      <c r="H48" s="59">
        <v>29938.458458335299</v>
      </c>
      <c r="I48" s="59">
        <v>1506.4778875811701</v>
      </c>
      <c r="J48" s="59">
        <v>97602.602795044499</v>
      </c>
      <c r="K48" s="59">
        <v>7048.5545785803497</v>
      </c>
      <c r="L48" s="59">
        <v>19451.391803719402</v>
      </c>
      <c r="M48" s="59">
        <v>1150.8608285218399</v>
      </c>
      <c r="N48" s="59">
        <v>3484.0390371482599</v>
      </c>
      <c r="O48" s="59">
        <v>81.704549335039502</v>
      </c>
      <c r="P48" s="59">
        <v>14073.747121660501</v>
      </c>
      <c r="Q48" s="59">
        <v>702.39769188176899</v>
      </c>
      <c r="R48" s="59">
        <v>1270.4016966766701</v>
      </c>
      <c r="S48" s="59">
        <v>98.255139897395907</v>
      </c>
      <c r="T48" s="59">
        <v>3506.9304463307899</v>
      </c>
      <c r="U48" s="59">
        <v>232.21699759865299</v>
      </c>
      <c r="V48" s="59">
        <v>267.08609158663597</v>
      </c>
      <c r="W48" s="57">
        <v>7.4700084462600298</v>
      </c>
      <c r="X48" s="59">
        <v>274.952683045725</v>
      </c>
      <c r="Y48" s="57">
        <v>14.192402672160201</v>
      </c>
      <c r="Z48" s="57">
        <v>13.386865633553199</v>
      </c>
      <c r="AA48" s="60">
        <v>1.0477322258774799</v>
      </c>
      <c r="AB48" s="57">
        <v>37.305534937108703</v>
      </c>
      <c r="AC48" s="60">
        <v>2.7336916343948601</v>
      </c>
      <c r="AD48" s="60">
        <v>2.37333196643092</v>
      </c>
      <c r="AE48" s="61">
        <v>0.26755990803910701</v>
      </c>
    </row>
    <row r="49" spans="1:31" x14ac:dyDescent="0.4">
      <c r="A49" s="38" t="s">
        <v>49</v>
      </c>
      <c r="B49" s="59">
        <v>5740.2857675498099</v>
      </c>
      <c r="C49" s="59">
        <v>141.216514654544</v>
      </c>
      <c r="D49" s="59">
        <v>134293.626412018</v>
      </c>
      <c r="E49" s="59">
        <v>6502.9420181170299</v>
      </c>
      <c r="F49" s="59">
        <v>280000</v>
      </c>
      <c r="G49" s="60">
        <v>8.1987684535143993E-12</v>
      </c>
      <c r="H49" s="59">
        <v>30643.9249734773</v>
      </c>
      <c r="I49" s="59">
        <v>1513.1991252667001</v>
      </c>
      <c r="J49" s="59">
        <v>99430.205862888906</v>
      </c>
      <c r="K49" s="59">
        <v>6875.6124538981703</v>
      </c>
      <c r="L49" s="59">
        <v>19999.4691368202</v>
      </c>
      <c r="M49" s="59">
        <v>989.76604495139395</v>
      </c>
      <c r="N49" s="59">
        <v>3674.0527982531298</v>
      </c>
      <c r="O49" s="59">
        <v>61.712343309942199</v>
      </c>
      <c r="P49" s="59">
        <v>15173.113797421</v>
      </c>
      <c r="Q49" s="59">
        <v>689.46658174491097</v>
      </c>
      <c r="R49" s="59">
        <v>1390.0041749125801</v>
      </c>
      <c r="S49" s="59">
        <v>87.624957294693203</v>
      </c>
      <c r="T49" s="59">
        <v>3818.0671889528599</v>
      </c>
      <c r="U49" s="59">
        <v>201.96251600590199</v>
      </c>
      <c r="V49" s="59">
        <v>302.40350068836898</v>
      </c>
      <c r="W49" s="57">
        <v>7.4280117722108896</v>
      </c>
      <c r="X49" s="59">
        <v>309.54470818975602</v>
      </c>
      <c r="Y49" s="57">
        <v>13.0271944242015</v>
      </c>
      <c r="Z49" s="57">
        <v>15.2802369469534</v>
      </c>
      <c r="AA49" s="60">
        <v>1.0311486235949501</v>
      </c>
      <c r="AB49" s="57">
        <v>41.9082388777246</v>
      </c>
      <c r="AC49" s="60">
        <v>2.9795619391270201</v>
      </c>
      <c r="AD49" s="60">
        <v>2.7171839024140301</v>
      </c>
      <c r="AE49" s="61">
        <v>0.22064693760433901</v>
      </c>
    </row>
    <row r="50" spans="1:31" x14ac:dyDescent="0.4"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</row>
    <row r="51" spans="1:31" x14ac:dyDescent="0.4">
      <c r="A51" s="40" t="s">
        <v>30</v>
      </c>
      <c r="B51" s="58" t="s">
        <v>280</v>
      </c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</row>
    <row r="52" spans="1:31" x14ac:dyDescent="0.4">
      <c r="A52" s="38" t="s">
        <v>50</v>
      </c>
      <c r="B52" s="59">
        <v>1096.1804751202101</v>
      </c>
      <c r="C52" s="59">
        <v>50.303861244736602</v>
      </c>
      <c r="D52" s="59">
        <v>5047.7588098264496</v>
      </c>
      <c r="E52" s="59">
        <v>350.904385868796</v>
      </c>
      <c r="F52" s="59">
        <v>7127.52136378261</v>
      </c>
      <c r="G52" s="59">
        <v>427.73926167133499</v>
      </c>
      <c r="H52" s="59">
        <v>595.91741289270499</v>
      </c>
      <c r="I52" s="57">
        <v>52.108445265998299</v>
      </c>
      <c r="J52" s="57">
        <v>1918.1612958686401</v>
      </c>
      <c r="K52" s="57">
        <v>208.571724476323</v>
      </c>
      <c r="L52" s="57">
        <v>307.13360586624998</v>
      </c>
      <c r="M52" s="57">
        <v>25.174595932869501</v>
      </c>
      <c r="N52" s="57">
        <v>23.462186576467001</v>
      </c>
      <c r="O52" s="57">
        <v>1.2330249763305099</v>
      </c>
      <c r="P52" s="57">
        <v>273.78964725426999</v>
      </c>
      <c r="Q52" s="57">
        <v>22.641591506265701</v>
      </c>
      <c r="R52" s="57">
        <v>33.798095367234701</v>
      </c>
      <c r="S52" s="57">
        <v>3.60373791695485</v>
      </c>
      <c r="T52" s="57">
        <v>194.053472110304</v>
      </c>
      <c r="U52" s="57">
        <v>16.685788512254</v>
      </c>
      <c r="V52" s="57">
        <v>37.993216805000898</v>
      </c>
      <c r="W52" s="57">
        <v>1.46191615711319</v>
      </c>
      <c r="X52" s="57">
        <v>105.895363239456</v>
      </c>
      <c r="Y52" s="57">
        <v>9.5498707061021992</v>
      </c>
      <c r="Z52" s="57">
        <v>13.394039025558699</v>
      </c>
      <c r="AA52" s="57">
        <v>1.64380970281846</v>
      </c>
      <c r="AB52" s="57">
        <v>76.077784777474207</v>
      </c>
      <c r="AC52" s="57">
        <v>8.3007208992046095</v>
      </c>
      <c r="AD52" s="57">
        <v>7.5606599607467304</v>
      </c>
      <c r="AE52" s="57">
        <v>0.54697476303459003</v>
      </c>
    </row>
    <row r="53" spans="1:31" x14ac:dyDescent="0.4">
      <c r="A53" s="38" t="s">
        <v>51</v>
      </c>
      <c r="B53" s="59">
        <v>1110.53606641696</v>
      </c>
      <c r="C53" s="59">
        <v>60.903172333917801</v>
      </c>
      <c r="D53" s="59">
        <v>5068.4600157234499</v>
      </c>
      <c r="E53" s="59">
        <v>390.37656408465699</v>
      </c>
      <c r="F53" s="59">
        <v>7318.71829666751</v>
      </c>
      <c r="G53" s="59">
        <v>428.16070481321202</v>
      </c>
      <c r="H53" s="59">
        <v>613.00691402316704</v>
      </c>
      <c r="I53" s="57">
        <v>53.961839514484197</v>
      </c>
      <c r="J53" s="57">
        <v>1967.9365210823801</v>
      </c>
      <c r="K53" s="57">
        <v>253.14496326369999</v>
      </c>
      <c r="L53" s="57">
        <v>313.508300539206</v>
      </c>
      <c r="M53" s="57">
        <v>27.264157651862799</v>
      </c>
      <c r="N53" s="57">
        <v>23.6219006438557</v>
      </c>
      <c r="O53" s="57">
        <v>1.0757029089175201</v>
      </c>
      <c r="P53" s="57">
        <v>268.34718039835002</v>
      </c>
      <c r="Q53" s="57">
        <v>20.724503840826099</v>
      </c>
      <c r="R53" s="57">
        <v>34.643751410812001</v>
      </c>
      <c r="S53" s="57">
        <v>4.0977463526294198</v>
      </c>
      <c r="T53" s="57">
        <v>193.65781043793001</v>
      </c>
      <c r="U53" s="57">
        <v>14.770603643232301</v>
      </c>
      <c r="V53" s="57">
        <v>38.566919047590297</v>
      </c>
      <c r="W53" s="57">
        <v>1.27979715450974</v>
      </c>
      <c r="X53" s="57">
        <v>104.16787166165599</v>
      </c>
      <c r="Y53" s="57">
        <v>9.3594344788495292</v>
      </c>
      <c r="Z53" s="57">
        <v>13.0718120619125</v>
      </c>
      <c r="AA53" s="57">
        <v>1.49355405854587</v>
      </c>
      <c r="AB53" s="57">
        <v>77.183792174967806</v>
      </c>
      <c r="AC53" s="57">
        <v>6.7304524264452104</v>
      </c>
      <c r="AD53" s="57">
        <v>7.6949549784169502</v>
      </c>
      <c r="AE53" s="57">
        <v>0.57826731949520904</v>
      </c>
    </row>
    <row r="54" spans="1:31" x14ac:dyDescent="0.4">
      <c r="A54" s="38" t="s">
        <v>52</v>
      </c>
      <c r="B54" s="59">
        <v>1106.9980674462099</v>
      </c>
      <c r="C54" s="59">
        <v>59.948453257934702</v>
      </c>
      <c r="D54" s="59">
        <v>5039.6853802640799</v>
      </c>
      <c r="E54" s="59">
        <v>349.77072293484599</v>
      </c>
      <c r="F54" s="59">
        <v>7058.7426534713604</v>
      </c>
      <c r="G54" s="59">
        <v>259.67529705883999</v>
      </c>
      <c r="H54" s="59">
        <v>603.65185660330496</v>
      </c>
      <c r="I54" s="57">
        <v>57.271080257657502</v>
      </c>
      <c r="J54" s="57">
        <v>1995.70903410294</v>
      </c>
      <c r="K54" s="57">
        <v>245.67810958364601</v>
      </c>
      <c r="L54" s="57">
        <v>305.77179333837103</v>
      </c>
      <c r="M54" s="57">
        <v>24.3204784402079</v>
      </c>
      <c r="N54" s="57">
        <v>24.424157511400502</v>
      </c>
      <c r="O54" s="57">
        <v>2.8355271853620998</v>
      </c>
      <c r="P54" s="57">
        <v>270.78842451235198</v>
      </c>
      <c r="Q54" s="57">
        <v>21.189602878409399</v>
      </c>
      <c r="R54" s="57">
        <v>33.5301388404067</v>
      </c>
      <c r="S54" s="57">
        <v>3.5659362925100901</v>
      </c>
      <c r="T54" s="57">
        <v>189.36397271904499</v>
      </c>
      <c r="U54" s="57">
        <v>15.2484653682146</v>
      </c>
      <c r="V54" s="57">
        <v>38.823483697388603</v>
      </c>
      <c r="W54" s="57">
        <v>1.5183938752300901</v>
      </c>
      <c r="X54" s="57">
        <v>106.996674127075</v>
      </c>
      <c r="Y54" s="57">
        <v>8.6892632556736498</v>
      </c>
      <c r="Z54" s="57">
        <v>13.090335003742201</v>
      </c>
      <c r="AA54" s="57">
        <v>1.5106749347275801</v>
      </c>
      <c r="AB54" s="57">
        <v>74.430497413043199</v>
      </c>
      <c r="AC54" s="57">
        <v>7.7637818886104499</v>
      </c>
      <c r="AD54" s="57">
        <v>7.34988555266031</v>
      </c>
      <c r="AE54" s="57">
        <v>0.66765587775141999</v>
      </c>
    </row>
    <row r="55" spans="1:31" x14ac:dyDescent="0.4">
      <c r="A55" s="38" t="s">
        <v>53</v>
      </c>
      <c r="B55" s="59">
        <v>1099.6197822388201</v>
      </c>
      <c r="C55" s="59">
        <v>55.2816799524958</v>
      </c>
      <c r="D55" s="59">
        <v>4874.1522504656596</v>
      </c>
      <c r="E55" s="59">
        <v>369.58362454781297</v>
      </c>
      <c r="F55" s="59">
        <v>7174.9743697776203</v>
      </c>
      <c r="G55" s="59">
        <v>447.13671050838002</v>
      </c>
      <c r="H55" s="59">
        <v>589.96585628568596</v>
      </c>
      <c r="I55" s="57">
        <v>55.333672772975</v>
      </c>
      <c r="J55" s="57">
        <v>1873.90424844322</v>
      </c>
      <c r="K55" s="57">
        <v>206.68462504171501</v>
      </c>
      <c r="L55" s="57">
        <v>287.45859636341902</v>
      </c>
      <c r="M55" s="57">
        <v>23.135849748149901</v>
      </c>
      <c r="N55" s="57">
        <v>22.7874153531431</v>
      </c>
      <c r="O55" s="57">
        <v>1.3873860752418501</v>
      </c>
      <c r="P55" s="57">
        <v>260.84947536220199</v>
      </c>
      <c r="Q55" s="57">
        <v>21.702117619506101</v>
      </c>
      <c r="R55" s="57">
        <v>32.877190490877602</v>
      </c>
      <c r="S55" s="57">
        <v>3.4716725148753298</v>
      </c>
      <c r="T55" s="57">
        <v>184.25458583710099</v>
      </c>
      <c r="U55" s="57">
        <v>16.461984193202099</v>
      </c>
      <c r="V55" s="57">
        <v>38.530054118938303</v>
      </c>
      <c r="W55" s="57">
        <v>1.6380586445344001</v>
      </c>
      <c r="X55" s="57">
        <v>101.39832059469801</v>
      </c>
      <c r="Y55" s="57">
        <v>8.1122261087328607</v>
      </c>
      <c r="Z55" s="57">
        <v>12.8582182565365</v>
      </c>
      <c r="AA55" s="57">
        <v>1.58088733627365</v>
      </c>
      <c r="AB55" s="57">
        <v>77.887460311690802</v>
      </c>
      <c r="AC55" s="57">
        <v>8.2254622582670596</v>
      </c>
      <c r="AD55" s="57">
        <v>7.4430383738480401</v>
      </c>
      <c r="AE55" s="57">
        <v>0.66239135380366398</v>
      </c>
    </row>
    <row r="56" spans="1:31" x14ac:dyDescent="0.4">
      <c r="A56" s="38" t="s">
        <v>54</v>
      </c>
      <c r="B56" s="59">
        <v>1104.15744334239</v>
      </c>
      <c r="C56" s="59">
        <v>57.446403796567999</v>
      </c>
      <c r="D56" s="59">
        <v>4652.5661406391901</v>
      </c>
      <c r="E56" s="59">
        <v>346.876723837719</v>
      </c>
      <c r="F56" s="59">
        <v>6683.4076325387996</v>
      </c>
      <c r="G56" s="59">
        <v>260.73682974976401</v>
      </c>
      <c r="H56" s="59">
        <v>591.904677105269</v>
      </c>
      <c r="I56" s="57">
        <v>52.592498173545003</v>
      </c>
      <c r="J56" s="57">
        <v>1868.72652694008</v>
      </c>
      <c r="K56" s="57">
        <v>190.03966139155801</v>
      </c>
      <c r="L56" s="57">
        <v>291.87293645280897</v>
      </c>
      <c r="M56" s="57">
        <v>21.644290767131899</v>
      </c>
      <c r="N56" s="57">
        <v>22.284802994346801</v>
      </c>
      <c r="O56" s="57">
        <v>0.97113005521603801</v>
      </c>
      <c r="P56" s="57">
        <v>255.80050341981999</v>
      </c>
      <c r="Q56" s="57">
        <v>19.584819380531201</v>
      </c>
      <c r="R56" s="57">
        <v>34.2275602053071</v>
      </c>
      <c r="S56" s="57">
        <v>3.92408963772843</v>
      </c>
      <c r="T56" s="57">
        <v>178.03378616730299</v>
      </c>
      <c r="U56" s="57">
        <v>15.128927926119999</v>
      </c>
      <c r="V56" s="57">
        <v>37.723243861987399</v>
      </c>
      <c r="W56" s="57">
        <v>1.2781072614312401</v>
      </c>
      <c r="X56" s="57">
        <v>100.430089851999</v>
      </c>
      <c r="Y56" s="57">
        <v>7.5390478711240201</v>
      </c>
      <c r="Z56" s="57">
        <v>13.279934702773501</v>
      </c>
      <c r="AA56" s="57">
        <v>1.5024433368971699</v>
      </c>
      <c r="AB56" s="57">
        <v>70.544042582146403</v>
      </c>
      <c r="AC56" s="57">
        <v>6.4260238703530996</v>
      </c>
      <c r="AD56" s="57">
        <v>7.43713207173941</v>
      </c>
      <c r="AE56" s="57">
        <v>0.54541814610131101</v>
      </c>
    </row>
    <row r="57" spans="1:31" x14ac:dyDescent="0.4">
      <c r="A57" s="38" t="s">
        <v>55</v>
      </c>
      <c r="B57" s="59">
        <v>1092.85247797124</v>
      </c>
      <c r="C57" s="59">
        <v>53.196724809324003</v>
      </c>
      <c r="D57" s="59">
        <v>4937.8836793683204</v>
      </c>
      <c r="E57" s="59">
        <v>358.058197096958</v>
      </c>
      <c r="F57" s="59">
        <v>6929.1985677063103</v>
      </c>
      <c r="G57" s="59">
        <v>291.76076275998201</v>
      </c>
      <c r="H57" s="59">
        <v>600.28315778459103</v>
      </c>
      <c r="I57" s="57">
        <v>48.022544111050898</v>
      </c>
      <c r="J57" s="57">
        <v>1885.65447310529</v>
      </c>
      <c r="K57" s="57">
        <v>203.81962159650101</v>
      </c>
      <c r="L57" s="57">
        <v>296.95779041582398</v>
      </c>
      <c r="M57" s="57">
        <v>24.998792894667101</v>
      </c>
      <c r="N57" s="57">
        <v>24.000198762876899</v>
      </c>
      <c r="O57" s="57">
        <v>0.83151302706768504</v>
      </c>
      <c r="P57" s="57">
        <v>261.71879648523202</v>
      </c>
      <c r="Q57" s="57">
        <v>19.7478034051008</v>
      </c>
      <c r="R57" s="57">
        <v>34.094282783680697</v>
      </c>
      <c r="S57" s="57">
        <v>3.4043475463336099</v>
      </c>
      <c r="T57" s="57">
        <v>190.592021521487</v>
      </c>
      <c r="U57" s="57">
        <v>15.8304052528349</v>
      </c>
      <c r="V57" s="57">
        <v>38.300144412945599</v>
      </c>
      <c r="W57" s="57">
        <v>1.82043234089838</v>
      </c>
      <c r="X57" s="57">
        <v>101.60787247618499</v>
      </c>
      <c r="Y57" s="57">
        <v>6.7539558869355503</v>
      </c>
      <c r="Z57" s="57">
        <v>13.391749484364601</v>
      </c>
      <c r="AA57" s="57">
        <v>1.3974585726906701</v>
      </c>
      <c r="AB57" s="57">
        <v>74.493556816764595</v>
      </c>
      <c r="AC57" s="57">
        <v>7.16261629887663</v>
      </c>
      <c r="AD57" s="57">
        <v>7.7985237684590301</v>
      </c>
      <c r="AE57" s="57">
        <v>0.598677750613273</v>
      </c>
    </row>
    <row r="58" spans="1:31" x14ac:dyDescent="0.4">
      <c r="A58" s="38" t="s">
        <v>56</v>
      </c>
      <c r="B58" s="59">
        <v>1084.94823914632</v>
      </c>
      <c r="C58" s="59">
        <v>66.495161905913704</v>
      </c>
      <c r="D58" s="59">
        <v>4641.1443967224204</v>
      </c>
      <c r="E58" s="59">
        <v>355.02408313431698</v>
      </c>
      <c r="F58" s="59">
        <v>6762.5875135141696</v>
      </c>
      <c r="G58" s="59">
        <v>287.17026963939702</v>
      </c>
      <c r="H58" s="59">
        <v>609.52231334736302</v>
      </c>
      <c r="I58" s="57">
        <v>55.544658086750999</v>
      </c>
      <c r="J58" s="57">
        <v>1791.5901748024801</v>
      </c>
      <c r="K58" s="57">
        <v>178.19509138366399</v>
      </c>
      <c r="L58" s="57">
        <v>287.35150989401399</v>
      </c>
      <c r="M58" s="57">
        <v>20.644688331772699</v>
      </c>
      <c r="N58" s="57">
        <v>23.017086090136502</v>
      </c>
      <c r="O58" s="57">
        <v>1.3698805348951399</v>
      </c>
      <c r="P58" s="57">
        <v>257.909143830115</v>
      </c>
      <c r="Q58" s="57">
        <v>22.146550770466</v>
      </c>
      <c r="R58" s="57">
        <v>34.294828645415102</v>
      </c>
      <c r="S58" s="57">
        <v>4.08152377715854</v>
      </c>
      <c r="T58" s="57">
        <v>181.00865128037699</v>
      </c>
      <c r="U58" s="57">
        <v>14.8906819318024</v>
      </c>
      <c r="V58" s="57">
        <v>36.436377902223001</v>
      </c>
      <c r="W58" s="57">
        <v>1.6736647547566501</v>
      </c>
      <c r="X58" s="57">
        <v>101.70131254630699</v>
      </c>
      <c r="Y58" s="57">
        <v>8.9539394518641799</v>
      </c>
      <c r="Z58" s="57">
        <v>13.3644053362517</v>
      </c>
      <c r="AA58" s="57">
        <v>1.5492404716852799</v>
      </c>
      <c r="AB58" s="57">
        <v>67.690427179221004</v>
      </c>
      <c r="AC58" s="57">
        <v>6.4521934104789302</v>
      </c>
      <c r="AD58" s="57">
        <v>6.9775240510625398</v>
      </c>
      <c r="AE58" s="57">
        <v>0.61954038748436002</v>
      </c>
    </row>
    <row r="59" spans="1:31" x14ac:dyDescent="0.4">
      <c r="A59" s="38" t="s">
        <v>57</v>
      </c>
      <c r="B59" s="59">
        <v>1107.1621759452</v>
      </c>
      <c r="C59" s="59">
        <v>59.481296338252697</v>
      </c>
      <c r="D59" s="59">
        <v>4827.4353232040203</v>
      </c>
      <c r="E59" s="59">
        <v>350.54432580712199</v>
      </c>
      <c r="F59" s="59">
        <v>6897.6263308839898</v>
      </c>
      <c r="G59" s="59">
        <v>261.33492208301902</v>
      </c>
      <c r="H59" s="59">
        <v>611.98776749194997</v>
      </c>
      <c r="I59" s="57">
        <v>49.933415155584399</v>
      </c>
      <c r="J59" s="57">
        <v>1870.57105223799</v>
      </c>
      <c r="K59" s="57">
        <v>201.96747800767699</v>
      </c>
      <c r="L59" s="57">
        <v>299.40761949418498</v>
      </c>
      <c r="M59" s="57">
        <v>23.016079174771999</v>
      </c>
      <c r="N59" s="57">
        <v>23.139663143585999</v>
      </c>
      <c r="O59" s="57">
        <v>1.1343616857074501</v>
      </c>
      <c r="P59" s="57">
        <v>266.00352160736702</v>
      </c>
      <c r="Q59" s="57">
        <v>23.0271962413503</v>
      </c>
      <c r="R59" s="57">
        <v>34.5802322701267</v>
      </c>
      <c r="S59" s="57">
        <v>3.9290551732113999</v>
      </c>
      <c r="T59" s="57">
        <v>185.33163429602101</v>
      </c>
      <c r="U59" s="57">
        <v>15.525989181130999</v>
      </c>
      <c r="V59" s="57">
        <v>39.163174204017999</v>
      </c>
      <c r="W59" s="57">
        <v>1.5484967458858201</v>
      </c>
      <c r="X59" s="57">
        <v>106.593202665343</v>
      </c>
      <c r="Y59" s="57">
        <v>7.80970748713281</v>
      </c>
      <c r="Z59" s="57">
        <v>13.764052262957399</v>
      </c>
      <c r="AA59" s="57">
        <v>1.6607808247013001</v>
      </c>
      <c r="AB59" s="57">
        <v>70.287793345866604</v>
      </c>
      <c r="AC59" s="57">
        <v>6.9237398380283004</v>
      </c>
      <c r="AD59" s="57">
        <v>6.8742324587339096</v>
      </c>
      <c r="AE59" s="57">
        <v>0.50971995088595001</v>
      </c>
    </row>
    <row r="60" spans="1:31" x14ac:dyDescent="0.4">
      <c r="A60" s="38" t="s">
        <v>58</v>
      </c>
      <c r="B60" s="59">
        <v>1088.2618280593999</v>
      </c>
      <c r="C60" s="59">
        <v>59.9666558265749</v>
      </c>
      <c r="D60" s="59">
        <v>4636.7451738339196</v>
      </c>
      <c r="E60" s="59">
        <v>342.30551588788802</v>
      </c>
      <c r="F60" s="59">
        <v>6578.9370805407198</v>
      </c>
      <c r="G60" s="59">
        <v>229.89153306145599</v>
      </c>
      <c r="H60" s="59">
        <v>603.73544073378901</v>
      </c>
      <c r="I60" s="57">
        <v>58.117350282005802</v>
      </c>
      <c r="J60" s="57">
        <v>1816.89291944305</v>
      </c>
      <c r="K60" s="57">
        <v>206.83384245952001</v>
      </c>
      <c r="L60" s="57">
        <v>291.42804709826498</v>
      </c>
      <c r="M60" s="57">
        <v>22.807468678230599</v>
      </c>
      <c r="N60" s="57">
        <v>23.239552104522701</v>
      </c>
      <c r="O60" s="57">
        <v>1.36014146830469</v>
      </c>
      <c r="P60" s="57">
        <v>259.67445591451502</v>
      </c>
      <c r="Q60" s="57">
        <v>24.316442355718799</v>
      </c>
      <c r="R60" s="57">
        <v>33.667190817983901</v>
      </c>
      <c r="S60" s="57">
        <v>3.32265165754974</v>
      </c>
      <c r="T60" s="57">
        <v>179.233707153366</v>
      </c>
      <c r="U60" s="57">
        <v>15.9041421711519</v>
      </c>
      <c r="V60" s="57">
        <v>37.196344253213198</v>
      </c>
      <c r="W60" s="57">
        <v>1.3887036249620801</v>
      </c>
      <c r="X60" s="57">
        <v>101.965142484548</v>
      </c>
      <c r="Y60" s="57">
        <v>8.1667341150488504</v>
      </c>
      <c r="Z60" s="57">
        <v>12.5858715860885</v>
      </c>
      <c r="AA60" s="57">
        <v>1.5124927199198599</v>
      </c>
      <c r="AB60" s="57">
        <v>69.657008559386995</v>
      </c>
      <c r="AC60" s="57">
        <v>7.3736605026406199</v>
      </c>
      <c r="AD60" s="57">
        <v>6.8593441238701596</v>
      </c>
      <c r="AE60" s="57">
        <v>0.58201479275114099</v>
      </c>
    </row>
    <row r="61" spans="1:31" x14ac:dyDescent="0.4"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</row>
    <row r="62" spans="1:31" x14ac:dyDescent="0.4">
      <c r="A62" s="40" t="s">
        <v>31</v>
      </c>
      <c r="B62" s="58" t="s">
        <v>280</v>
      </c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</row>
    <row r="63" spans="1:31" x14ac:dyDescent="0.4">
      <c r="A63" s="38" t="s">
        <v>59</v>
      </c>
      <c r="B63" s="57">
        <v>467.71834519251701</v>
      </c>
      <c r="C63" s="57">
        <v>34.815835858582403</v>
      </c>
      <c r="D63" s="57">
        <v>498.67665394020401</v>
      </c>
      <c r="E63" s="57">
        <v>57.236590342240198</v>
      </c>
      <c r="F63" s="57">
        <v>639.17649237148498</v>
      </c>
      <c r="G63" s="57">
        <v>147.853359583913</v>
      </c>
      <c r="H63" s="57">
        <v>502.76362053877898</v>
      </c>
      <c r="I63" s="57">
        <v>39.719609186739</v>
      </c>
      <c r="J63" s="57">
        <v>473.57097716845198</v>
      </c>
      <c r="K63" s="57">
        <v>47.704127803691499</v>
      </c>
      <c r="L63" s="57">
        <v>516.18699364922395</v>
      </c>
      <c r="M63" s="57">
        <v>34.701571629061903</v>
      </c>
      <c r="N63" s="57">
        <v>488.43459037412998</v>
      </c>
      <c r="O63" s="57">
        <v>28.818892697583301</v>
      </c>
      <c r="P63" s="57">
        <v>492.25093661192102</v>
      </c>
      <c r="Q63" s="57">
        <v>37.251387805747598</v>
      </c>
      <c r="R63" s="57">
        <v>443.25144543642801</v>
      </c>
      <c r="S63" s="57">
        <v>26.945290799855499</v>
      </c>
      <c r="T63" s="57">
        <v>427.72919428480998</v>
      </c>
      <c r="U63" s="57">
        <v>23.182424162202501</v>
      </c>
      <c r="V63" s="57">
        <v>455.44545104944501</v>
      </c>
      <c r="W63" s="57">
        <v>20.296168286893302</v>
      </c>
      <c r="X63" s="57">
        <v>447.70458813075902</v>
      </c>
      <c r="Y63" s="57">
        <v>21.748366789659698</v>
      </c>
      <c r="Z63" s="57">
        <v>428.23574859306001</v>
      </c>
      <c r="AA63" s="57">
        <v>25.3115875838416</v>
      </c>
      <c r="AB63" s="57">
        <v>506.68349267023899</v>
      </c>
      <c r="AC63" s="57">
        <v>30.709141047806</v>
      </c>
      <c r="AD63" s="57">
        <v>459.624700995507</v>
      </c>
      <c r="AE63" s="57">
        <v>18.732328545888599</v>
      </c>
    </row>
    <row r="64" spans="1:31" x14ac:dyDescent="0.4">
      <c r="A64" s="38" t="s">
        <v>60</v>
      </c>
      <c r="B64" s="57">
        <v>504.26319741779901</v>
      </c>
      <c r="C64" s="57">
        <v>50.297620321279901</v>
      </c>
      <c r="D64" s="57">
        <v>528.42256133283195</v>
      </c>
      <c r="E64" s="57">
        <v>54.0083514638469</v>
      </c>
      <c r="F64" s="57">
        <v>529.48365050178904</v>
      </c>
      <c r="G64" s="57">
        <v>44.655945850114698</v>
      </c>
      <c r="H64" s="57">
        <v>540.00571771800105</v>
      </c>
      <c r="I64" s="57">
        <v>53.8131900532739</v>
      </c>
      <c r="J64" s="57">
        <v>474.61688058948101</v>
      </c>
      <c r="K64" s="57">
        <v>49.0877314637818</v>
      </c>
      <c r="L64" s="57">
        <v>558.07023539500699</v>
      </c>
      <c r="M64" s="57">
        <v>54.1338504110551</v>
      </c>
      <c r="N64" s="57">
        <v>508.832323285482</v>
      </c>
      <c r="O64" s="57">
        <v>28.571210956568901</v>
      </c>
      <c r="P64" s="57">
        <v>527.80158734686495</v>
      </c>
      <c r="Q64" s="57">
        <v>33.954840980691202</v>
      </c>
      <c r="R64" s="57">
        <v>472.18664324762199</v>
      </c>
      <c r="S64" s="57">
        <v>39.387524947703</v>
      </c>
      <c r="T64" s="57">
        <v>453.44297775329801</v>
      </c>
      <c r="U64" s="57">
        <v>32.6190885878868</v>
      </c>
      <c r="V64" s="57">
        <v>483.93282562215802</v>
      </c>
      <c r="W64" s="57">
        <v>25.4985548955143</v>
      </c>
      <c r="X64" s="57">
        <v>459.30306885419998</v>
      </c>
      <c r="Y64" s="57">
        <v>26.521655407467801</v>
      </c>
      <c r="Z64" s="57">
        <v>448.64235615937298</v>
      </c>
      <c r="AA64" s="57">
        <v>29.879254399976801</v>
      </c>
      <c r="AB64" s="57">
        <v>519.70315915568199</v>
      </c>
      <c r="AC64" s="57">
        <v>31.0310459582665</v>
      </c>
      <c r="AD64" s="57">
        <v>482.08781085865797</v>
      </c>
      <c r="AE64" s="57">
        <v>20.348243166681002</v>
      </c>
    </row>
    <row r="65" spans="1:31" x14ac:dyDescent="0.4">
      <c r="A65" s="38" t="s">
        <v>61</v>
      </c>
      <c r="B65" s="57">
        <v>490.70319457149799</v>
      </c>
      <c r="C65" s="57">
        <v>33.102070988927203</v>
      </c>
      <c r="D65" s="57">
        <v>461.49712326261101</v>
      </c>
      <c r="E65" s="57">
        <v>35.518502423297797</v>
      </c>
      <c r="F65" s="57">
        <v>505.69079098845401</v>
      </c>
      <c r="G65" s="57">
        <v>35.760434578585702</v>
      </c>
      <c r="H65" s="57">
        <v>482.37599091906401</v>
      </c>
      <c r="I65" s="57">
        <v>37.080820412360403</v>
      </c>
      <c r="J65" s="57">
        <v>463.96376271645101</v>
      </c>
      <c r="K65" s="57">
        <v>42.794813484630303</v>
      </c>
      <c r="L65" s="57">
        <v>521.75964970655605</v>
      </c>
      <c r="M65" s="57">
        <v>55.7102268668582</v>
      </c>
      <c r="N65" s="57">
        <v>502.16305920536303</v>
      </c>
      <c r="O65" s="57">
        <v>33.202368134579899</v>
      </c>
      <c r="P65" s="57">
        <v>485.69059213578601</v>
      </c>
      <c r="Q65" s="57">
        <v>37.733928245517703</v>
      </c>
      <c r="R65" s="57">
        <v>446.73294747992401</v>
      </c>
      <c r="S65" s="57">
        <v>36.533290761232102</v>
      </c>
      <c r="T65" s="57">
        <v>436.231767731346</v>
      </c>
      <c r="U65" s="57">
        <v>37.519396499607097</v>
      </c>
      <c r="V65" s="57">
        <v>460.57883613874901</v>
      </c>
      <c r="W65" s="57">
        <v>23.490016854796199</v>
      </c>
      <c r="X65" s="57">
        <v>439.74518851760098</v>
      </c>
      <c r="Y65" s="57">
        <v>25.165246496340298</v>
      </c>
      <c r="Z65" s="57">
        <v>426.13008995898099</v>
      </c>
      <c r="AA65" s="57">
        <v>27.280618318887502</v>
      </c>
      <c r="AB65" s="57">
        <v>509.09490194673702</v>
      </c>
      <c r="AC65" s="57">
        <v>32.943223796812298</v>
      </c>
      <c r="AD65" s="57">
        <v>455.069302996251</v>
      </c>
      <c r="AE65" s="57">
        <v>18.7436567922406</v>
      </c>
    </row>
    <row r="66" spans="1:31" x14ac:dyDescent="0.4">
      <c r="A66" s="38" t="s">
        <v>62</v>
      </c>
      <c r="B66" s="57">
        <v>426.777811925832</v>
      </c>
      <c r="C66" s="57">
        <v>24.784149465991199</v>
      </c>
      <c r="D66" s="57">
        <v>448.20915337121897</v>
      </c>
      <c r="E66" s="57">
        <v>26.675075403445199</v>
      </c>
      <c r="F66" s="57">
        <v>477.54892639049399</v>
      </c>
      <c r="G66" s="57">
        <v>26.228610198030299</v>
      </c>
      <c r="H66" s="57">
        <v>471.05591489187202</v>
      </c>
      <c r="I66" s="57">
        <v>35.639182946639501</v>
      </c>
      <c r="J66" s="57">
        <v>403.91278705230599</v>
      </c>
      <c r="K66" s="57">
        <v>28.657334572531902</v>
      </c>
      <c r="L66" s="57">
        <v>463.97052064017402</v>
      </c>
      <c r="M66" s="57">
        <v>28.055352030311401</v>
      </c>
      <c r="N66" s="57">
        <v>441.44577991953997</v>
      </c>
      <c r="O66" s="57">
        <v>18.884679925062802</v>
      </c>
      <c r="P66" s="57">
        <v>425.30644267910401</v>
      </c>
      <c r="Q66" s="57">
        <v>27.3798402376779</v>
      </c>
      <c r="R66" s="57">
        <v>399.59875989576199</v>
      </c>
      <c r="S66" s="57">
        <v>24.412730153598101</v>
      </c>
      <c r="T66" s="57">
        <v>379.49711813744199</v>
      </c>
      <c r="U66" s="57">
        <v>19.879118842552799</v>
      </c>
      <c r="V66" s="57">
        <v>412.35402766505598</v>
      </c>
      <c r="W66" s="57">
        <v>16.841457551282801</v>
      </c>
      <c r="X66" s="57">
        <v>405.81324995833398</v>
      </c>
      <c r="Y66" s="57">
        <v>25.641428632870198</v>
      </c>
      <c r="Z66" s="57">
        <v>394.91183404914398</v>
      </c>
      <c r="AA66" s="57">
        <v>24.625520088783801</v>
      </c>
      <c r="AB66" s="57">
        <v>434.28108368842402</v>
      </c>
      <c r="AC66" s="57">
        <v>26.427337917652999</v>
      </c>
      <c r="AD66" s="57">
        <v>427.12022353843201</v>
      </c>
      <c r="AE66" s="57">
        <v>16.660034517974498</v>
      </c>
    </row>
    <row r="67" spans="1:31" x14ac:dyDescent="0.4">
      <c r="A67" s="38" t="s">
        <v>63</v>
      </c>
      <c r="B67" s="57">
        <v>457.71672511337999</v>
      </c>
      <c r="C67" s="57">
        <v>24.472125945275099</v>
      </c>
      <c r="D67" s="57">
        <v>425.18831714373999</v>
      </c>
      <c r="E67" s="57">
        <v>18.030982711352401</v>
      </c>
      <c r="F67" s="57">
        <v>468.79022192485797</v>
      </c>
      <c r="G67" s="57">
        <v>20.225525781087999</v>
      </c>
      <c r="H67" s="57">
        <v>455.76741043775502</v>
      </c>
      <c r="I67" s="57">
        <v>23.3206801212798</v>
      </c>
      <c r="J67" s="57">
        <v>420.26748048982898</v>
      </c>
      <c r="K67" s="57">
        <v>27.402123220568001</v>
      </c>
      <c r="L67" s="57">
        <v>481.28636711720702</v>
      </c>
      <c r="M67" s="57">
        <v>24.667476042111499</v>
      </c>
      <c r="N67" s="57">
        <v>476.05040776622002</v>
      </c>
      <c r="O67" s="57">
        <v>20.6654830572406</v>
      </c>
      <c r="P67" s="57">
        <v>453.63185484663501</v>
      </c>
      <c r="Q67" s="57">
        <v>25.539804048872799</v>
      </c>
      <c r="R67" s="57">
        <v>437.51545655567003</v>
      </c>
      <c r="S67" s="57">
        <v>25.907610558621901</v>
      </c>
      <c r="T67" s="57">
        <v>403.71636651951502</v>
      </c>
      <c r="U67" s="57">
        <v>22.842435907842201</v>
      </c>
      <c r="V67" s="57">
        <v>438.63038340594397</v>
      </c>
      <c r="W67" s="57">
        <v>19.328581781970499</v>
      </c>
      <c r="X67" s="57">
        <v>427.47447959978501</v>
      </c>
      <c r="Y67" s="57">
        <v>22.096409129917301</v>
      </c>
      <c r="Z67" s="57">
        <v>403.83049295279602</v>
      </c>
      <c r="AA67" s="57">
        <v>24.142504731775698</v>
      </c>
      <c r="AB67" s="57">
        <v>456.33786585740199</v>
      </c>
      <c r="AC67" s="57">
        <v>29.193169735402702</v>
      </c>
      <c r="AD67" s="57">
        <v>416.535132902653</v>
      </c>
      <c r="AE67" s="57">
        <v>23.279117201519401</v>
      </c>
    </row>
    <row r="68" spans="1:31" x14ac:dyDescent="0.4">
      <c r="A68" s="38" t="s">
        <v>64</v>
      </c>
      <c r="B68" s="57">
        <v>429.62457107498898</v>
      </c>
      <c r="C68" s="57">
        <v>34.842925187026701</v>
      </c>
      <c r="D68" s="57">
        <v>439.24962359373399</v>
      </c>
      <c r="E68" s="57">
        <v>39.226284475422602</v>
      </c>
      <c r="F68" s="57">
        <v>456.56481303781999</v>
      </c>
      <c r="G68" s="57">
        <v>28.860945174708299</v>
      </c>
      <c r="H68" s="57">
        <v>427.32668795018998</v>
      </c>
      <c r="I68" s="57">
        <v>36.791589414163496</v>
      </c>
      <c r="J68" s="57">
        <v>389.161020248748</v>
      </c>
      <c r="K68" s="57">
        <v>36.623009267227097</v>
      </c>
      <c r="L68" s="57">
        <v>468.74993993216998</v>
      </c>
      <c r="M68" s="57">
        <v>50.532020997397801</v>
      </c>
      <c r="N68" s="57">
        <v>438.72614951172602</v>
      </c>
      <c r="O68" s="57">
        <v>23.001210527468999</v>
      </c>
      <c r="P68" s="57">
        <v>439.21903282225998</v>
      </c>
      <c r="Q68" s="57">
        <v>36.643732320632502</v>
      </c>
      <c r="R68" s="57">
        <v>433.31827366595201</v>
      </c>
      <c r="S68" s="57">
        <v>42.2161344434396</v>
      </c>
      <c r="T68" s="57">
        <v>418.19443226225502</v>
      </c>
      <c r="U68" s="57">
        <v>31.675500646040401</v>
      </c>
      <c r="V68" s="57">
        <v>447.35299554132501</v>
      </c>
      <c r="W68" s="57">
        <v>25.253235314652599</v>
      </c>
      <c r="X68" s="57">
        <v>425.15336833982599</v>
      </c>
      <c r="Y68" s="57">
        <v>33.608648337906303</v>
      </c>
      <c r="Z68" s="57">
        <v>409.08909507649298</v>
      </c>
      <c r="AA68" s="57">
        <v>33.267285500226699</v>
      </c>
      <c r="AB68" s="57">
        <v>472.97472745706602</v>
      </c>
      <c r="AC68" s="57">
        <v>42.543217623583097</v>
      </c>
      <c r="AD68" s="57">
        <v>426.93282652537999</v>
      </c>
      <c r="AE68" s="57">
        <v>17.888698570172998</v>
      </c>
    </row>
    <row r="69" spans="1:31" x14ac:dyDescent="0.4">
      <c r="A69" s="38" t="s">
        <v>65</v>
      </c>
      <c r="B69" s="57">
        <v>465.52669133350003</v>
      </c>
      <c r="C69" s="57">
        <v>36.8117110423863</v>
      </c>
      <c r="D69" s="57">
        <v>446.86142783527703</v>
      </c>
      <c r="E69" s="57">
        <v>28.841008545411899</v>
      </c>
      <c r="F69" s="57">
        <v>524.85803517666602</v>
      </c>
      <c r="G69" s="57">
        <v>46.190345803509999</v>
      </c>
      <c r="H69" s="57">
        <v>486.95270716338302</v>
      </c>
      <c r="I69" s="57">
        <v>29.397319390487201</v>
      </c>
      <c r="J69" s="57">
        <v>427.45289367409202</v>
      </c>
      <c r="K69" s="57">
        <v>29.902428362908299</v>
      </c>
      <c r="L69" s="57">
        <v>469.74902597242999</v>
      </c>
      <c r="M69" s="57">
        <v>24.490269951153799</v>
      </c>
      <c r="N69" s="57">
        <v>479.434590503332</v>
      </c>
      <c r="O69" s="57">
        <v>23.262030739470202</v>
      </c>
      <c r="P69" s="57">
        <v>451.05498414572099</v>
      </c>
      <c r="Q69" s="57">
        <v>26.5081746708595</v>
      </c>
      <c r="R69" s="57">
        <v>418.22457024398301</v>
      </c>
      <c r="S69" s="57">
        <v>22.9927836366865</v>
      </c>
      <c r="T69" s="57">
        <v>396.01827009238701</v>
      </c>
      <c r="U69" s="57">
        <v>25.977587350991801</v>
      </c>
      <c r="V69" s="57">
        <v>428.44278880114899</v>
      </c>
      <c r="W69" s="57">
        <v>17.242600962607298</v>
      </c>
      <c r="X69" s="57">
        <v>417.34335864712</v>
      </c>
      <c r="Y69" s="57">
        <v>26.699294455695799</v>
      </c>
      <c r="Z69" s="57">
        <v>409.964728229093</v>
      </c>
      <c r="AA69" s="57">
        <v>27.342361536028701</v>
      </c>
      <c r="AB69" s="57">
        <v>438.16200384387997</v>
      </c>
      <c r="AC69" s="57">
        <v>24.095838329761101</v>
      </c>
      <c r="AD69" s="57">
        <v>423.00481634600402</v>
      </c>
      <c r="AE69" s="57">
        <v>17.471800798582201</v>
      </c>
    </row>
    <row r="70" spans="1:31" x14ac:dyDescent="0.4">
      <c r="A70" s="38" t="s">
        <v>66</v>
      </c>
      <c r="B70" s="57">
        <v>479.386248469463</v>
      </c>
      <c r="C70" s="57">
        <v>40.314928385614003</v>
      </c>
      <c r="D70" s="57">
        <v>471.239974348484</v>
      </c>
      <c r="E70" s="57">
        <v>38.162245711473297</v>
      </c>
      <c r="F70" s="57">
        <v>493.85156190181198</v>
      </c>
      <c r="G70" s="57">
        <v>33.221589078217598</v>
      </c>
      <c r="H70" s="57">
        <v>513.26604559144505</v>
      </c>
      <c r="I70" s="57">
        <v>44.094183951749997</v>
      </c>
      <c r="J70" s="57">
        <v>454.54711280804702</v>
      </c>
      <c r="K70" s="57">
        <v>46.770130361209098</v>
      </c>
      <c r="L70" s="57">
        <v>500.57414457088498</v>
      </c>
      <c r="M70" s="57">
        <v>38.685800222264596</v>
      </c>
      <c r="N70" s="57">
        <v>504.32516824836199</v>
      </c>
      <c r="O70" s="57">
        <v>29.5446697139169</v>
      </c>
      <c r="P70" s="57">
        <v>488.96146137160702</v>
      </c>
      <c r="Q70" s="57">
        <v>41.473661439108902</v>
      </c>
      <c r="R70" s="57">
        <v>450.90300121287203</v>
      </c>
      <c r="S70" s="57">
        <v>35.117441752914303</v>
      </c>
      <c r="T70" s="57">
        <v>432.55889281834197</v>
      </c>
      <c r="U70" s="57">
        <v>37.734577198722398</v>
      </c>
      <c r="V70" s="57">
        <v>455.94130826661001</v>
      </c>
      <c r="W70" s="57">
        <v>20.591836876433401</v>
      </c>
      <c r="X70" s="57">
        <v>455.54584119716901</v>
      </c>
      <c r="Y70" s="57">
        <v>30.686888235302099</v>
      </c>
      <c r="Z70" s="57">
        <v>431.859199106321</v>
      </c>
      <c r="AA70" s="57">
        <v>30.424522753730699</v>
      </c>
      <c r="AB70" s="57">
        <v>457.90933350659299</v>
      </c>
      <c r="AC70" s="57">
        <v>30.964013543981299</v>
      </c>
      <c r="AD70" s="57">
        <v>450.41171472596199</v>
      </c>
      <c r="AE70" s="57">
        <v>22.3290377812381</v>
      </c>
    </row>
    <row r="71" spans="1:31" x14ac:dyDescent="0.4">
      <c r="A71" s="38" t="s">
        <v>67</v>
      </c>
      <c r="B71" s="57">
        <v>479.99232778993002</v>
      </c>
      <c r="C71" s="57">
        <v>36.304385676889503</v>
      </c>
      <c r="D71" s="57">
        <v>458.17010333160101</v>
      </c>
      <c r="E71" s="57">
        <v>29.349612799984602</v>
      </c>
      <c r="F71" s="57">
        <v>515.70383744655703</v>
      </c>
      <c r="G71" s="57">
        <v>32.9732436408</v>
      </c>
      <c r="H71" s="57">
        <v>504.54213395464097</v>
      </c>
      <c r="I71" s="57">
        <v>35.846145861991602</v>
      </c>
      <c r="J71" s="57">
        <v>451.25841464263101</v>
      </c>
      <c r="K71" s="57">
        <v>39.663703283571898</v>
      </c>
      <c r="L71" s="57">
        <v>519.99467866175098</v>
      </c>
      <c r="M71" s="57">
        <v>32.165661609910799</v>
      </c>
      <c r="N71" s="57">
        <v>506.49729164510899</v>
      </c>
      <c r="O71" s="57">
        <v>26.426656378185399</v>
      </c>
      <c r="P71" s="57">
        <v>468.228390597957</v>
      </c>
      <c r="Q71" s="57">
        <v>27.7201695317403</v>
      </c>
      <c r="R71" s="57">
        <v>456.070026406593</v>
      </c>
      <c r="S71" s="57">
        <v>28.402348032245399</v>
      </c>
      <c r="T71" s="57">
        <v>410.24068895029802</v>
      </c>
      <c r="U71" s="57">
        <v>26.283604469359201</v>
      </c>
      <c r="V71" s="57">
        <v>463.48956794912698</v>
      </c>
      <c r="W71" s="57">
        <v>25.370061310535501</v>
      </c>
      <c r="X71" s="57">
        <v>451.54139526301202</v>
      </c>
      <c r="Y71" s="57">
        <v>22.054490231110599</v>
      </c>
      <c r="Z71" s="57">
        <v>431.56039468996801</v>
      </c>
      <c r="AA71" s="57">
        <v>28.935054270067099</v>
      </c>
      <c r="AB71" s="57">
        <v>473.55556359453999</v>
      </c>
      <c r="AC71" s="57">
        <v>30.524154666444499</v>
      </c>
      <c r="AD71" s="57">
        <v>448.76037262060299</v>
      </c>
      <c r="AE71" s="57">
        <v>21.737321926326299</v>
      </c>
    </row>
    <row r="72" spans="1:31" x14ac:dyDescent="0.4"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</row>
    <row r="73" spans="1:31" x14ac:dyDescent="0.4"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</row>
  </sheetData>
  <mergeCells count="15">
    <mergeCell ref="AB1:AC1"/>
    <mergeCell ref="AD1:AE1"/>
    <mergeCell ref="P1:Q1"/>
    <mergeCell ref="R1:S1"/>
    <mergeCell ref="T1:U1"/>
    <mergeCell ref="V1:W1"/>
    <mergeCell ref="X1:Y1"/>
    <mergeCell ref="Z1:AA1"/>
    <mergeCell ref="L1:M1"/>
    <mergeCell ref="N1:O1"/>
    <mergeCell ref="B1:C1"/>
    <mergeCell ref="D1:E1"/>
    <mergeCell ref="F1:G1"/>
    <mergeCell ref="H1:I1"/>
    <mergeCell ref="J1:K1"/>
  </mergeCells>
  <phoneticPr fontId="11" type="noConversion"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439C0-1F39-47D2-B7C1-7285F5C80334}">
  <dimension ref="A1:BA30"/>
  <sheetViews>
    <sheetView workbookViewId="0">
      <selection activeCell="K36" sqref="K36"/>
    </sheetView>
  </sheetViews>
  <sheetFormatPr defaultColWidth="8.6328125" defaultRowHeight="14.5" x14ac:dyDescent="0.4"/>
  <cols>
    <col min="1" max="1" width="13.6328125" style="38" bestFit="1" customWidth="1"/>
    <col min="2" max="2" width="7.453125" style="38" customWidth="1"/>
    <col min="3" max="18" width="8.6328125" style="38"/>
    <col min="19" max="19" width="5.1796875" style="38" bestFit="1" customWidth="1"/>
    <col min="20" max="26" width="5.36328125" style="38" bestFit="1" customWidth="1"/>
    <col min="27" max="27" width="6.36328125" style="38" bestFit="1" customWidth="1"/>
    <col min="28" max="33" width="5.36328125" style="38" bestFit="1" customWidth="1"/>
    <col min="34" max="34" width="6.36328125" style="38" bestFit="1" customWidth="1"/>
    <col min="35" max="44" width="8.6328125" style="38"/>
    <col min="45" max="45" width="13.36328125" style="38" bestFit="1" customWidth="1"/>
    <col min="46" max="48" width="8.6328125" style="38"/>
    <col min="49" max="50" width="9.1796875" style="38" customWidth="1"/>
    <col min="51" max="16384" width="8.6328125" style="38"/>
  </cols>
  <sheetData>
    <row r="1" spans="1:53" x14ac:dyDescent="0.4">
      <c r="A1" s="46" t="s">
        <v>231</v>
      </c>
    </row>
    <row r="2" spans="1:53" x14ac:dyDescent="0.4">
      <c r="B2" s="37" t="s">
        <v>166</v>
      </c>
      <c r="C2" s="37" t="s">
        <v>167</v>
      </c>
      <c r="D2" s="37" t="s">
        <v>168</v>
      </c>
      <c r="E2" s="37" t="s">
        <v>169</v>
      </c>
      <c r="F2" s="37" t="s">
        <v>170</v>
      </c>
      <c r="G2" s="37" t="s">
        <v>171</v>
      </c>
      <c r="H2" s="37" t="s">
        <v>172</v>
      </c>
      <c r="I2" s="37" t="s">
        <v>173</v>
      </c>
      <c r="J2" s="37" t="s">
        <v>174</v>
      </c>
      <c r="K2" s="37" t="s">
        <v>175</v>
      </c>
      <c r="L2" s="37" t="s">
        <v>176</v>
      </c>
      <c r="M2" s="37" t="s">
        <v>177</v>
      </c>
      <c r="N2" s="37" t="s">
        <v>178</v>
      </c>
      <c r="O2" s="37" t="s">
        <v>179</v>
      </c>
      <c r="P2" s="37" t="s">
        <v>180</v>
      </c>
      <c r="Q2" s="37" t="s">
        <v>181</v>
      </c>
      <c r="T2" s="120" t="s">
        <v>182</v>
      </c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</row>
    <row r="3" spans="1:53" x14ac:dyDescent="0.4">
      <c r="A3" s="38" t="s">
        <v>12</v>
      </c>
      <c r="B3" s="38">
        <v>38.383317383444499</v>
      </c>
      <c r="C3" s="38">
        <v>172.84739171093599</v>
      </c>
      <c r="D3" s="38">
        <v>10.578248707828999</v>
      </c>
      <c r="E3" s="38">
        <v>35.927427652568099</v>
      </c>
      <c r="F3" s="38">
        <v>13.249553448970699</v>
      </c>
      <c r="G3" s="38">
        <v>1.9293529314964699</v>
      </c>
      <c r="H3" s="38">
        <v>7.8630378245582797</v>
      </c>
      <c r="I3" s="38">
        <v>1.1013527356810699</v>
      </c>
      <c r="J3" s="38">
        <v>4.61728899781063</v>
      </c>
      <c r="K3" s="38">
        <v>24.846224179116501</v>
      </c>
      <c r="L3" s="38">
        <v>1.05140905104111</v>
      </c>
      <c r="M3" s="38">
        <v>2.9650528027575001</v>
      </c>
      <c r="N3" s="38">
        <v>0.35797243552089503</v>
      </c>
      <c r="O3" s="38">
        <v>3.09623912871379</v>
      </c>
      <c r="P3" s="38">
        <v>0.39853136274608902</v>
      </c>
      <c r="Q3" s="38">
        <f>SUM(B3:P3)</f>
        <v>319.21240035319062</v>
      </c>
      <c r="T3" s="44" t="s">
        <v>166</v>
      </c>
      <c r="U3" s="45" t="s">
        <v>167</v>
      </c>
      <c r="V3" s="45" t="s">
        <v>168</v>
      </c>
      <c r="W3" s="45" t="s">
        <v>169</v>
      </c>
      <c r="X3" s="45" t="s">
        <v>170</v>
      </c>
      <c r="Y3" s="45" t="s">
        <v>171</v>
      </c>
      <c r="Z3" s="45" t="s">
        <v>172</v>
      </c>
      <c r="AA3" s="45" t="s">
        <v>173</v>
      </c>
      <c r="AB3" s="45" t="s">
        <v>174</v>
      </c>
      <c r="AC3" s="45" t="s">
        <v>175</v>
      </c>
      <c r="AD3" s="45" t="s">
        <v>176</v>
      </c>
      <c r="AE3" s="45" t="s">
        <v>177</v>
      </c>
      <c r="AF3" s="45" t="s">
        <v>178</v>
      </c>
      <c r="AG3" s="45" t="s">
        <v>179</v>
      </c>
      <c r="AH3" s="45" t="s">
        <v>180</v>
      </c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</row>
    <row r="4" spans="1:53" x14ac:dyDescent="0.4">
      <c r="A4" s="38" t="s">
        <v>14</v>
      </c>
      <c r="B4" s="38">
        <v>232.95184367636401</v>
      </c>
      <c r="C4" s="38">
        <v>491.64904765831602</v>
      </c>
      <c r="D4" s="38">
        <v>63.983454791168697</v>
      </c>
      <c r="E4" s="38">
        <v>203.07153266079001</v>
      </c>
      <c r="F4" s="38">
        <v>42.603656614328997</v>
      </c>
      <c r="G4" s="38">
        <v>8.3750793807934691</v>
      </c>
      <c r="H4" s="38">
        <v>35.332076997704597</v>
      </c>
      <c r="I4" s="38">
        <v>3.93676652445671</v>
      </c>
      <c r="J4" s="38">
        <v>21.4596748163416</v>
      </c>
      <c r="K4" s="38">
        <v>97.812300658443903</v>
      </c>
      <c r="L4" s="38">
        <v>3.6185420955241701</v>
      </c>
      <c r="M4" s="38">
        <v>9.3579295279944201</v>
      </c>
      <c r="N4" s="38">
        <v>1.1074227160130501</v>
      </c>
      <c r="O4" s="38">
        <v>6.8172467726653903</v>
      </c>
      <c r="P4" s="38">
        <v>0.97427893953503997</v>
      </c>
      <c r="Q4" s="38">
        <f t="shared" ref="Q4:Q25" si="0">SUM(B4:P4)</f>
        <v>1223.0508538304405</v>
      </c>
      <c r="S4" s="38" t="s">
        <v>183</v>
      </c>
      <c r="T4" s="47">
        <v>44.56</v>
      </c>
      <c r="U4" s="48">
        <v>88.25</v>
      </c>
      <c r="V4" s="48">
        <v>10.15</v>
      </c>
      <c r="W4" s="48">
        <v>37.32</v>
      </c>
      <c r="X4" s="48">
        <v>6.8840000000000003</v>
      </c>
      <c r="Y4" s="48">
        <v>1.2150000000000001</v>
      </c>
      <c r="Z4" s="48">
        <v>6.0430000000000001</v>
      </c>
      <c r="AA4" s="48">
        <v>0.89139999999999997</v>
      </c>
      <c r="AB4" s="48">
        <v>5.3250000000000002</v>
      </c>
      <c r="AC4" s="48">
        <v>27.31</v>
      </c>
      <c r="AD4" s="48">
        <v>1.0529999999999999</v>
      </c>
      <c r="AE4" s="48">
        <v>3.0750000000000002</v>
      </c>
      <c r="AF4" s="48">
        <v>0.45100000000000001</v>
      </c>
      <c r="AG4" s="48">
        <v>3.012</v>
      </c>
      <c r="AH4" s="49">
        <v>0.43859999999999999</v>
      </c>
      <c r="AI4" s="38" t="s">
        <v>184</v>
      </c>
    </row>
    <row r="5" spans="1:53" x14ac:dyDescent="0.4">
      <c r="A5" s="38" t="s">
        <v>15</v>
      </c>
      <c r="B5" s="38">
        <v>148.871641882701</v>
      </c>
      <c r="C5" s="38">
        <v>329.76779059931602</v>
      </c>
      <c r="D5" s="38">
        <v>25.4989617484155</v>
      </c>
      <c r="E5" s="38">
        <v>89.573923522373093</v>
      </c>
      <c r="F5" s="38">
        <v>21.476653848442002</v>
      </c>
      <c r="G5" s="38">
        <v>6.2839077324106896</v>
      </c>
      <c r="H5" s="38">
        <v>23.685499733470898</v>
      </c>
      <c r="I5" s="38">
        <v>4.1638878755199897</v>
      </c>
      <c r="J5" s="38">
        <v>25.3667683937832</v>
      </c>
      <c r="K5" s="38">
        <v>166.13628861474501</v>
      </c>
      <c r="L5" s="38">
        <v>4.9740435602106103</v>
      </c>
      <c r="M5" s="38">
        <v>13.5310920148373</v>
      </c>
      <c r="N5" s="38">
        <v>1.67994794746737</v>
      </c>
      <c r="O5" s="38">
        <v>10.6226255054045</v>
      </c>
      <c r="P5" s="38">
        <v>1.3222523174626699</v>
      </c>
      <c r="Q5" s="38">
        <f t="shared" si="0"/>
        <v>872.95528529655985</v>
      </c>
    </row>
    <row r="6" spans="1:53" ht="16.5" x14ac:dyDescent="0.45">
      <c r="A6" s="38" t="s">
        <v>18</v>
      </c>
      <c r="B6" s="38">
        <v>30.118649147709601</v>
      </c>
      <c r="C6" s="38">
        <v>60.284998797686299</v>
      </c>
      <c r="D6" s="38">
        <v>7.1671047676752302</v>
      </c>
      <c r="E6" s="38">
        <v>27.725618402508701</v>
      </c>
      <c r="F6" s="38">
        <v>5.2783589532459096</v>
      </c>
      <c r="G6" s="38">
        <v>1.3477474682984201</v>
      </c>
      <c r="H6" s="38">
        <v>6.6477358461420302</v>
      </c>
      <c r="I6" s="38">
        <v>1.0140143906517001</v>
      </c>
      <c r="J6" s="38">
        <v>6.1420162525902304</v>
      </c>
      <c r="K6" s="38">
        <v>33.630996561647599</v>
      </c>
      <c r="L6" s="38">
        <v>1.44168570200838</v>
      </c>
      <c r="M6" s="38">
        <v>4.1649658621608596</v>
      </c>
      <c r="N6" s="38">
        <v>0.66408650387842105</v>
      </c>
      <c r="O6" s="38">
        <v>4.5739134615281101</v>
      </c>
      <c r="P6" s="38">
        <v>0.63672756713830103</v>
      </c>
      <c r="Q6" s="38">
        <f t="shared" si="0"/>
        <v>190.83861968486985</v>
      </c>
      <c r="S6" s="24"/>
      <c r="T6" s="122" t="s">
        <v>185</v>
      </c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50"/>
      <c r="AJ6" s="50"/>
      <c r="AK6" s="50"/>
      <c r="AL6" s="50"/>
      <c r="AN6" s="124" t="s">
        <v>186</v>
      </c>
      <c r="AO6" s="124"/>
      <c r="AP6" s="39" t="s">
        <v>208</v>
      </c>
      <c r="AQ6" s="39" t="s">
        <v>209</v>
      </c>
      <c r="AS6" s="38" t="s">
        <v>210</v>
      </c>
      <c r="AT6" s="38" t="s">
        <v>211</v>
      </c>
      <c r="AV6" s="39"/>
      <c r="AW6" s="37" t="s">
        <v>187</v>
      </c>
      <c r="AX6" s="37" t="s">
        <v>188</v>
      </c>
    </row>
    <row r="7" spans="1:53" ht="15.5" x14ac:dyDescent="0.45">
      <c r="A7" s="38" t="s">
        <v>20</v>
      </c>
      <c r="B7" s="38">
        <v>58.062049915214601</v>
      </c>
      <c r="C7" s="38">
        <v>94.4587908098068</v>
      </c>
      <c r="D7" s="38">
        <v>14.4808571140433</v>
      </c>
      <c r="E7" s="38">
        <v>45.598828812908501</v>
      </c>
      <c r="F7" s="38">
        <v>8.1787768646357204</v>
      </c>
      <c r="G7" s="38">
        <v>2.0659982939639101</v>
      </c>
      <c r="H7" s="38">
        <v>7.8186858080546999</v>
      </c>
      <c r="I7" s="38">
        <v>1.0253206937183601</v>
      </c>
      <c r="J7" s="38">
        <v>7.0854280592322203</v>
      </c>
      <c r="K7" s="38">
        <v>39.448706825861002</v>
      </c>
      <c r="L7" s="38">
        <v>1.4855659763612701</v>
      </c>
      <c r="M7" s="38">
        <v>4.0242370973342796</v>
      </c>
      <c r="N7" s="38">
        <v>0.73020701713461</v>
      </c>
      <c r="O7" s="38">
        <v>4.57720084897029</v>
      </c>
      <c r="P7" s="38">
        <v>0.56246801252355905</v>
      </c>
      <c r="Q7" s="38">
        <f t="shared" si="0"/>
        <v>289.60312214976307</v>
      </c>
      <c r="S7" s="24"/>
      <c r="T7" s="25" t="s">
        <v>166</v>
      </c>
      <c r="U7" s="25" t="s">
        <v>167</v>
      </c>
      <c r="V7" s="25" t="s">
        <v>168</v>
      </c>
      <c r="W7" s="25" t="s">
        <v>169</v>
      </c>
      <c r="X7" s="25" t="s">
        <v>170</v>
      </c>
      <c r="Y7" s="25" t="s">
        <v>171</v>
      </c>
      <c r="Z7" s="25" t="s">
        <v>172</v>
      </c>
      <c r="AA7" s="25" t="s">
        <v>173</v>
      </c>
      <c r="AB7" s="25" t="s">
        <v>174</v>
      </c>
      <c r="AC7" s="25" t="s">
        <v>175</v>
      </c>
      <c r="AD7" s="25" t="s">
        <v>176</v>
      </c>
      <c r="AE7" s="25" t="s">
        <v>177</v>
      </c>
      <c r="AF7" s="25" t="s">
        <v>178</v>
      </c>
      <c r="AG7" s="25" t="s">
        <v>179</v>
      </c>
      <c r="AH7" s="25" t="s">
        <v>180</v>
      </c>
      <c r="AI7" s="37" t="s">
        <v>181</v>
      </c>
      <c r="AJ7" s="37" t="s">
        <v>212</v>
      </c>
      <c r="AK7" s="37" t="s">
        <v>213</v>
      </c>
      <c r="AL7" s="37" t="s">
        <v>214</v>
      </c>
      <c r="AM7" s="37" t="s">
        <v>189</v>
      </c>
      <c r="AN7" s="37" t="s">
        <v>190</v>
      </c>
      <c r="AO7" s="37" t="s">
        <v>191</v>
      </c>
      <c r="AP7" s="46" t="s">
        <v>192</v>
      </c>
      <c r="AQ7" s="46" t="s">
        <v>215</v>
      </c>
      <c r="AR7" s="46" t="s">
        <v>193</v>
      </c>
      <c r="AS7" s="46" t="s">
        <v>194</v>
      </c>
      <c r="AT7" s="37" t="s">
        <v>195</v>
      </c>
      <c r="AU7" s="37" t="s">
        <v>196</v>
      </c>
      <c r="AY7" s="46"/>
      <c r="AZ7" s="46"/>
      <c r="BA7" s="46"/>
    </row>
    <row r="8" spans="1:53" x14ac:dyDescent="0.4">
      <c r="A8" s="38" t="s">
        <v>21</v>
      </c>
      <c r="B8" s="38">
        <v>43.215734904550303</v>
      </c>
      <c r="C8" s="38">
        <v>77.833737094011397</v>
      </c>
      <c r="D8" s="38">
        <v>15.2833731840305</v>
      </c>
      <c r="E8" s="38">
        <v>40.696185481699302</v>
      </c>
      <c r="F8" s="38">
        <v>10.466569935787501</v>
      </c>
      <c r="G8" s="38">
        <v>1.93461266156602</v>
      </c>
      <c r="H8" s="38">
        <v>5.7927329978580104</v>
      </c>
      <c r="I8" s="38">
        <v>0.90600311046219995</v>
      </c>
      <c r="J8" s="38">
        <v>5.7374288357123602</v>
      </c>
      <c r="K8" s="38">
        <v>35.329221449627802</v>
      </c>
      <c r="L8" s="38">
        <v>1.2508620683927101</v>
      </c>
      <c r="M8" s="38">
        <v>3.9175497131143699</v>
      </c>
      <c r="N8" s="38">
        <v>0.49972780913992598</v>
      </c>
      <c r="O8" s="38">
        <v>4.0846455457424504</v>
      </c>
      <c r="P8" s="38">
        <v>0.58241260391816196</v>
      </c>
      <c r="Q8" s="38">
        <f t="shared" si="0"/>
        <v>247.53079739561301</v>
      </c>
      <c r="S8" s="26" t="s">
        <v>12</v>
      </c>
      <c r="T8" s="27">
        <f>B3/$T$4</f>
        <v>0.8613850400234403</v>
      </c>
      <c r="U8" s="27">
        <f>C3/$U$4</f>
        <v>1.9586106709454503</v>
      </c>
      <c r="V8" s="27">
        <f>D3/$V$4</f>
        <v>1.0421919909191133</v>
      </c>
      <c r="W8" s="27">
        <f>E3/$W$4</f>
        <v>0.96268562841822347</v>
      </c>
      <c r="X8" s="27">
        <f>F3/$X$4</f>
        <v>1.9246881825930706</v>
      </c>
      <c r="Y8" s="27">
        <f>G3/$Y$4</f>
        <v>1.5879447995855718</v>
      </c>
      <c r="Z8" s="27">
        <f>H3/$Z$4</f>
        <v>1.3011811723578155</v>
      </c>
      <c r="AA8" s="27">
        <f>I3/$AA$4</f>
        <v>1.2355314512913058</v>
      </c>
      <c r="AB8" s="27">
        <f>J3/$AB$4</f>
        <v>0.86709652541044691</v>
      </c>
      <c r="AC8" s="27">
        <f>K3/$AC$4</f>
        <v>0.90978484727632747</v>
      </c>
      <c r="AD8" s="27">
        <f>L3/$AD$4</f>
        <v>0.99848912729450157</v>
      </c>
      <c r="AE8" s="27">
        <f>M3/$AE$4</f>
        <v>0.96424481390487804</v>
      </c>
      <c r="AF8" s="27">
        <f>N3/$AF$4</f>
        <v>0.79373045570043244</v>
      </c>
      <c r="AG8" s="27">
        <f>O3/$AG$4</f>
        <v>1.0279678382183899</v>
      </c>
      <c r="AH8" s="27">
        <f>P3/$AH$4</f>
        <v>0.90864423790717974</v>
      </c>
      <c r="AI8" s="38">
        <f>SUM(T8:AH8)</f>
        <v>17.344176781846148</v>
      </c>
      <c r="AJ8" s="38">
        <f>SUM(T8:W8)</f>
        <v>4.824873330306227</v>
      </c>
      <c r="AK8" s="38">
        <f>SUM(X8:AB8)</f>
        <v>6.9164421312382105</v>
      </c>
      <c r="AL8" s="38">
        <f>SUM(AC8:AH8)</f>
        <v>5.6028613203017095</v>
      </c>
      <c r="AM8" s="38">
        <f>K3/L3</f>
        <v>23.631358465588303</v>
      </c>
      <c r="AN8" s="38">
        <f>W8/AG8</f>
        <v>0.93649391802635629</v>
      </c>
      <c r="AO8" s="38">
        <f>V8/AG8</f>
        <v>1.0138371573233029</v>
      </c>
      <c r="AP8" s="38">
        <f>AA8/AG8</f>
        <v>1.2019164465618422</v>
      </c>
      <c r="AQ8" s="38">
        <f>W8/AB8</f>
        <v>1.1102404406043822</v>
      </c>
      <c r="AR8" s="38">
        <f>T8/(V8^3/W8^2)</f>
        <v>0.70521754376936141</v>
      </c>
      <c r="AS8" s="38">
        <f>U8/((V8^2)/W8)</f>
        <v>1.7359497196079927</v>
      </c>
      <c r="AT8" s="38">
        <f>Y8/(0.67*X8)*(0.33*AA8)</f>
        <v>0.50207426811969369</v>
      </c>
      <c r="AU8" s="38">
        <f>(2*Y8)/(X8+Z8)</f>
        <v>0.98450657783055096</v>
      </c>
      <c r="AV8" s="37" t="s">
        <v>194</v>
      </c>
      <c r="AW8" s="51">
        <f>AVERAGE(AS8:AS18)</f>
        <v>0.93212238969095362</v>
      </c>
      <c r="AX8" s="51">
        <f>STDEVA(AS8:AS18)/SQRT(COUNT(AS8:AS18)/AW8)</f>
        <v>0.11470740830185282</v>
      </c>
    </row>
    <row r="9" spans="1:53" x14ac:dyDescent="0.4">
      <c r="A9" s="38" t="s">
        <v>22</v>
      </c>
      <c r="B9" s="38">
        <v>238.65773835625799</v>
      </c>
      <c r="C9" s="38">
        <v>343.49644517557101</v>
      </c>
      <c r="D9" s="38">
        <v>46.316331103835601</v>
      </c>
      <c r="E9" s="38">
        <v>169.53975153950799</v>
      </c>
      <c r="F9" s="38">
        <v>41.016672204371503</v>
      </c>
      <c r="G9" s="38">
        <v>9.5817869454471101</v>
      </c>
      <c r="H9" s="38">
        <v>30.113866272273199</v>
      </c>
      <c r="I9" s="38">
        <v>4.1620648818838397</v>
      </c>
      <c r="J9" s="38">
        <v>24.103647817601399</v>
      </c>
      <c r="K9" s="38">
        <v>125.162757157405</v>
      </c>
      <c r="L9" s="38">
        <v>4.4229316726401002</v>
      </c>
      <c r="M9" s="38">
        <v>10.590554537774601</v>
      </c>
      <c r="N9" s="38">
        <v>1.56407778282651</v>
      </c>
      <c r="O9" s="38">
        <v>9.8250696157357496</v>
      </c>
      <c r="P9" s="38">
        <v>1.50012745722782</v>
      </c>
      <c r="Q9" s="38">
        <f t="shared" si="0"/>
        <v>1060.0538225203593</v>
      </c>
      <c r="S9" s="26" t="s">
        <v>14</v>
      </c>
      <c r="T9" s="27">
        <f t="shared" ref="T9:T13" si="1">B4/$T$4</f>
        <v>5.2278241399543086</v>
      </c>
      <c r="U9" s="27">
        <f t="shared" ref="U9:U13" si="2">C4/$U$4</f>
        <v>5.5710940244568388</v>
      </c>
      <c r="V9" s="27">
        <f t="shared" ref="V9:V13" si="3">D4/$V$4</f>
        <v>6.3037886493762256</v>
      </c>
      <c r="W9" s="27">
        <f t="shared" ref="W9:W13" si="4">E4/$W$4</f>
        <v>5.4413593960554669</v>
      </c>
      <c r="X9" s="27">
        <f t="shared" ref="X9:X13" si="5">F4/$X$4</f>
        <v>6.1887938138188545</v>
      </c>
      <c r="Y9" s="27">
        <f t="shared" ref="Y9:Y13" si="6">G4/$Y$4</f>
        <v>6.8930694492127316</v>
      </c>
      <c r="Z9" s="27">
        <f t="shared" ref="Z9:Z13" si="7">H4/$Z$4</f>
        <v>5.8467775935304642</v>
      </c>
      <c r="AA9" s="27">
        <f t="shared" ref="AA9:AA13" si="8">I4/$AA$4</f>
        <v>4.416386049424176</v>
      </c>
      <c r="AB9" s="27">
        <f t="shared" ref="AB9:AB13" si="9">J4/$AB$4</f>
        <v>4.0299858810031175</v>
      </c>
      <c r="AC9" s="27">
        <f t="shared" ref="AC9:AC13" si="10">K4/$AC$4</f>
        <v>3.581556230627752</v>
      </c>
      <c r="AD9" s="27">
        <f t="shared" ref="AD9:AD13" si="11">L4/$AD$4</f>
        <v>3.4364122464617002</v>
      </c>
      <c r="AE9" s="27">
        <f t="shared" ref="AE9:AE13" si="12">M4/$AE$4</f>
        <v>3.0432291147949333</v>
      </c>
      <c r="AF9" s="27">
        <f t="shared" ref="AF9:AF13" si="13">N4/$AF$4</f>
        <v>2.4554827406054325</v>
      </c>
      <c r="AG9" s="27">
        <f t="shared" ref="AG9:AG13" si="14">O4/$AG$4</f>
        <v>2.2633621423191865</v>
      </c>
      <c r="AH9" s="27">
        <f t="shared" ref="AH9:AH13" si="15">P4/$AH$4</f>
        <v>2.2213382114341997</v>
      </c>
      <c r="AI9" s="38">
        <f t="shared" ref="AI9:AI30" si="16">SUM(T9:AH9)</f>
        <v>66.920459683075393</v>
      </c>
      <c r="AJ9" s="38">
        <f t="shared" ref="AJ9:AJ30" si="17">SUM(T9:W9)</f>
        <v>22.544066209842843</v>
      </c>
      <c r="AK9" s="38">
        <f t="shared" ref="AK9:AK30" si="18">SUM(X9:AB9)</f>
        <v>27.375012786989345</v>
      </c>
      <c r="AL9" s="38">
        <f t="shared" ref="AL9:AL30" si="19">SUM(AC9:AH9)</f>
        <v>17.001380686243206</v>
      </c>
      <c r="AM9" s="38">
        <f t="shared" ref="AM9:AM18" si="20">K4/L4</f>
        <v>27.030858858718108</v>
      </c>
      <c r="AN9" s="38">
        <f t="shared" ref="AN9:AN30" si="21">W9/AG9</f>
        <v>2.4041046257316561</v>
      </c>
      <c r="AO9" s="38">
        <f t="shared" ref="AO9:AO30" si="22">V9/AG9</f>
        <v>2.7851436283709146</v>
      </c>
      <c r="AP9" s="38">
        <f t="shared" ref="AP9:AP30" si="23">AA9/AG9</f>
        <v>1.9512502956768829</v>
      </c>
      <c r="AQ9" s="38">
        <f t="shared" ref="AQ9:AQ30" si="24">W9/AB9</f>
        <v>1.3502179800940244</v>
      </c>
      <c r="AR9" s="38">
        <f t="shared" ref="AR9:AR30" si="25">T9/(V9^3/W9^2)</f>
        <v>0.61791802105488725</v>
      </c>
      <c r="AS9" s="38">
        <f t="shared" ref="AS9:AS30" si="26">U9/((V9^2)/W9)</f>
        <v>0.76285959313506202</v>
      </c>
      <c r="AT9" s="38">
        <f t="shared" ref="AT9:AT30" si="27">Y9/(0.67*X9)*(0.33*AA9)</f>
        <v>2.4227734550643105</v>
      </c>
      <c r="AU9" s="38">
        <f t="shared" ref="AU9:AU30" si="28">(2*Y9)/(X9+Z9)</f>
        <v>1.1454494707253524</v>
      </c>
      <c r="AV9" s="37" t="s">
        <v>195</v>
      </c>
      <c r="AW9" s="51">
        <f>AVERAGE(AU8:AU18)</f>
        <v>1.201127907785918</v>
      </c>
      <c r="AX9" s="51">
        <f>STDEVA(AU8:AU18)/SQRT(COUNT(AU8:AU18)/AW9)</f>
        <v>7.9055043265822036E-2</v>
      </c>
    </row>
    <row r="10" spans="1:53" ht="15.5" x14ac:dyDescent="0.45">
      <c r="A10" s="38" t="s">
        <v>78</v>
      </c>
      <c r="B10" s="38">
        <v>232.421268553658</v>
      </c>
      <c r="C10" s="38">
        <v>505.04368581588199</v>
      </c>
      <c r="D10" s="38">
        <v>42.310427114029302</v>
      </c>
      <c r="E10" s="38">
        <v>133.63594500722101</v>
      </c>
      <c r="F10" s="38">
        <v>19.723392296806999</v>
      </c>
      <c r="G10" s="38">
        <v>2.19004863580022</v>
      </c>
      <c r="H10" s="38">
        <v>12.714709682586401</v>
      </c>
      <c r="I10" s="38">
        <v>1.7090235989313101</v>
      </c>
      <c r="J10" s="38">
        <v>9.0649949609822595</v>
      </c>
      <c r="K10" s="38">
        <v>47.766896750667499</v>
      </c>
      <c r="L10" s="38">
        <v>1.7178592868552101</v>
      </c>
      <c r="M10" s="38">
        <v>4.7793401524078796</v>
      </c>
      <c r="N10" s="38">
        <v>0.66165402556876196</v>
      </c>
      <c r="O10" s="38">
        <v>4.4969177901857602</v>
      </c>
      <c r="P10" s="38">
        <v>0.60375545237352402</v>
      </c>
      <c r="Q10" s="38">
        <f t="shared" si="0"/>
        <v>1018.839919123956</v>
      </c>
      <c r="S10" s="26" t="s">
        <v>15</v>
      </c>
      <c r="T10" s="27">
        <f t="shared" si="1"/>
        <v>3.3409255359672576</v>
      </c>
      <c r="U10" s="27">
        <f t="shared" si="2"/>
        <v>3.7367455025418246</v>
      </c>
      <c r="V10" s="27">
        <f t="shared" si="3"/>
        <v>2.5122129801394579</v>
      </c>
      <c r="W10" s="27">
        <f t="shared" si="4"/>
        <v>2.4001587224644449</v>
      </c>
      <c r="X10" s="27">
        <f t="shared" si="5"/>
        <v>3.1197928309764671</v>
      </c>
      <c r="Y10" s="27">
        <f t="shared" si="6"/>
        <v>5.1719405205026252</v>
      </c>
      <c r="Z10" s="27">
        <f t="shared" si="7"/>
        <v>3.9194935848867942</v>
      </c>
      <c r="AA10" s="27">
        <f t="shared" si="8"/>
        <v>4.6711777827237935</v>
      </c>
      <c r="AB10" s="27">
        <f t="shared" si="9"/>
        <v>4.7637123744193799</v>
      </c>
      <c r="AC10" s="27">
        <f t="shared" si="10"/>
        <v>6.0833500042015753</v>
      </c>
      <c r="AD10" s="27">
        <f t="shared" si="11"/>
        <v>4.7236880913681016</v>
      </c>
      <c r="AE10" s="27">
        <f t="shared" si="12"/>
        <v>4.4003551267763577</v>
      </c>
      <c r="AF10" s="27">
        <f t="shared" si="13"/>
        <v>3.7249400165573614</v>
      </c>
      <c r="AG10" s="27">
        <f t="shared" si="14"/>
        <v>3.5267680960838312</v>
      </c>
      <c r="AH10" s="27">
        <f t="shared" si="15"/>
        <v>3.0147111661255583</v>
      </c>
      <c r="AI10" s="38">
        <f t="shared" si="16"/>
        <v>59.109972335734831</v>
      </c>
      <c r="AJ10" s="38">
        <f t="shared" si="17"/>
        <v>11.990042741112985</v>
      </c>
      <c r="AK10" s="38">
        <f t="shared" si="18"/>
        <v>21.646117093509059</v>
      </c>
      <c r="AL10" s="38">
        <f t="shared" si="19"/>
        <v>25.473812501112786</v>
      </c>
      <c r="AM10" s="38">
        <f t="shared" si="20"/>
        <v>33.400650115679824</v>
      </c>
      <c r="AN10" s="38">
        <f t="shared" si="21"/>
        <v>0.68055473370353214</v>
      </c>
      <c r="AO10" s="38">
        <f t="shared" si="22"/>
        <v>0.71232723890438154</v>
      </c>
      <c r="AP10" s="38">
        <f t="shared" si="23"/>
        <v>1.3244924688727704</v>
      </c>
      <c r="AQ10" s="38">
        <f t="shared" si="24"/>
        <v>0.50384207395749536</v>
      </c>
      <c r="AR10" s="38">
        <f t="shared" si="25"/>
        <v>1.213884470693499</v>
      </c>
      <c r="AS10" s="38">
        <f t="shared" si="26"/>
        <v>1.4210866926280272</v>
      </c>
      <c r="AT10" s="38">
        <f t="shared" si="27"/>
        <v>3.8141107522113393</v>
      </c>
      <c r="AU10" s="38">
        <f t="shared" si="28"/>
        <v>1.4694502297413241</v>
      </c>
      <c r="AV10" s="37" t="s">
        <v>212</v>
      </c>
      <c r="AW10" s="51">
        <f>AVERAGE(AJ8:AJ18)</f>
        <v>8.7392105264164837</v>
      </c>
      <c r="AX10" s="51">
        <f>STDEVA(AJ8:AJ18)/SQRT(COUNT(AJ8:AJ18)/AW10)</f>
        <v>6.8707045106340923</v>
      </c>
    </row>
    <row r="11" spans="1:53" ht="15.5" x14ac:dyDescent="0.45">
      <c r="A11" s="38" t="s">
        <v>79</v>
      </c>
      <c r="B11" s="38">
        <v>14.936824181643299</v>
      </c>
      <c r="C11" s="38">
        <v>25.5068462632915</v>
      </c>
      <c r="D11" s="38">
        <v>3.9145469122966698</v>
      </c>
      <c r="E11" s="38">
        <v>17.970340492228399</v>
      </c>
      <c r="F11" s="38">
        <v>3.31175530196874</v>
      </c>
      <c r="G11" s="38">
        <v>1.2138692388077099</v>
      </c>
      <c r="H11" s="38">
        <v>5.1707939599125901</v>
      </c>
      <c r="I11" s="38">
        <v>0.94811260209270298</v>
      </c>
      <c r="J11" s="38">
        <v>5.6567660272540001</v>
      </c>
      <c r="K11" s="38">
        <v>33.197056311870803</v>
      </c>
      <c r="L11" s="38">
        <v>1.02918586262399</v>
      </c>
      <c r="M11" s="38">
        <v>3.5545864848395698</v>
      </c>
      <c r="N11" s="38">
        <v>0.61030362702951202</v>
      </c>
      <c r="O11" s="38">
        <v>4.2912451310897604</v>
      </c>
      <c r="P11" s="38">
        <v>0.58022119009950202</v>
      </c>
      <c r="Q11" s="38">
        <f t="shared" si="0"/>
        <v>121.89245358704875</v>
      </c>
      <c r="S11" s="26" t="s">
        <v>18</v>
      </c>
      <c r="T11" s="27">
        <f t="shared" si="1"/>
        <v>0.67591223401502687</v>
      </c>
      <c r="U11" s="27">
        <f t="shared" si="2"/>
        <v>0.6831161336848306</v>
      </c>
      <c r="V11" s="27">
        <f t="shared" si="3"/>
        <v>0.70611869632268276</v>
      </c>
      <c r="W11" s="27">
        <f t="shared" si="4"/>
        <v>0.74291582000291267</v>
      </c>
      <c r="X11" s="27">
        <f t="shared" si="5"/>
        <v>0.76675754695611698</v>
      </c>
      <c r="Y11" s="27">
        <f t="shared" si="6"/>
        <v>1.1092571755542551</v>
      </c>
      <c r="Z11" s="27">
        <f t="shared" si="7"/>
        <v>1.1000721241340443</v>
      </c>
      <c r="AA11" s="27">
        <f t="shared" si="8"/>
        <v>1.1375526033786181</v>
      </c>
      <c r="AB11" s="27">
        <f t="shared" si="9"/>
        <v>1.153430282176569</v>
      </c>
      <c r="AC11" s="27">
        <f t="shared" si="10"/>
        <v>1.2314535540698499</v>
      </c>
      <c r="AD11" s="27">
        <f t="shared" si="11"/>
        <v>1.3691222241295158</v>
      </c>
      <c r="AE11" s="27">
        <f t="shared" si="12"/>
        <v>1.3544604429791414</v>
      </c>
      <c r="AF11" s="27">
        <f t="shared" si="13"/>
        <v>1.4724756183557008</v>
      </c>
      <c r="AG11" s="27">
        <f t="shared" si="14"/>
        <v>1.5185635662443924</v>
      </c>
      <c r="AH11" s="27">
        <f t="shared" si="15"/>
        <v>1.4517272392574123</v>
      </c>
      <c r="AI11" s="38">
        <f t="shared" si="16"/>
        <v>16.472935261261068</v>
      </c>
      <c r="AJ11" s="38">
        <f t="shared" si="17"/>
        <v>2.8080628840254529</v>
      </c>
      <c r="AK11" s="38">
        <f t="shared" si="18"/>
        <v>5.2670697321996034</v>
      </c>
      <c r="AL11" s="38">
        <f t="shared" si="19"/>
        <v>8.3978026450360126</v>
      </c>
      <c r="AM11" s="38">
        <f t="shared" si="20"/>
        <v>23.327550876586354</v>
      </c>
      <c r="AN11" s="38">
        <f t="shared" si="21"/>
        <v>0.48922273424499529</v>
      </c>
      <c r="AO11" s="38">
        <f t="shared" si="22"/>
        <v>0.46499120090771523</v>
      </c>
      <c r="AP11" s="38">
        <f t="shared" si="23"/>
        <v>0.74909778468604737</v>
      </c>
      <c r="AQ11" s="38">
        <f t="shared" si="24"/>
        <v>0.64409252252420568</v>
      </c>
      <c r="AR11" s="38">
        <f t="shared" si="25"/>
        <v>1.059586431046238</v>
      </c>
      <c r="AS11" s="38">
        <f t="shared" si="26"/>
        <v>1.0178381565637633</v>
      </c>
      <c r="AT11" s="38">
        <f t="shared" si="27"/>
        <v>0.81055933784316814</v>
      </c>
      <c r="AU11" s="38">
        <f t="shared" si="28"/>
        <v>1.1883860565666806</v>
      </c>
      <c r="AV11" s="37" t="s">
        <v>213</v>
      </c>
      <c r="AW11" s="51">
        <f>AVERAGE(AK8:AK18)</f>
        <v>11.564818215188204</v>
      </c>
      <c r="AX11" s="51">
        <f>STDEVA(AK8:AK18)/SQRT(COUNT(AK8:AK18)/AW11)</f>
        <v>9.5694289117151232</v>
      </c>
    </row>
    <row r="12" spans="1:53" ht="15.5" x14ac:dyDescent="0.45">
      <c r="A12" s="38" t="s">
        <v>80</v>
      </c>
      <c r="B12" s="38">
        <v>42.607467409945897</v>
      </c>
      <c r="C12" s="38">
        <v>45.481812811069503</v>
      </c>
      <c r="D12" s="38">
        <v>8.9826330628995201</v>
      </c>
      <c r="E12" s="38">
        <v>27.1344455962649</v>
      </c>
      <c r="F12" s="38">
        <v>5.4982738238265396</v>
      </c>
      <c r="G12" s="38">
        <v>1.2357735025093199</v>
      </c>
      <c r="H12" s="38">
        <v>6.5888772371814204</v>
      </c>
      <c r="I12" s="38">
        <v>0.97434828917855298</v>
      </c>
      <c r="J12" s="38">
        <v>6.1539844053146897</v>
      </c>
      <c r="K12" s="38">
        <v>36.855326706613901</v>
      </c>
      <c r="L12" s="38">
        <v>1.2736918584947401</v>
      </c>
      <c r="M12" s="38">
        <v>3.8138865305133098</v>
      </c>
      <c r="N12" s="38">
        <v>0.57444606096831996</v>
      </c>
      <c r="O12" s="38">
        <v>4.3456241110063099</v>
      </c>
      <c r="P12" s="38">
        <v>0.57450764111798203</v>
      </c>
      <c r="Q12" s="38">
        <f t="shared" si="0"/>
        <v>192.09509904690492</v>
      </c>
      <c r="S12" s="26" t="s">
        <v>20</v>
      </c>
      <c r="T12" s="27">
        <f t="shared" si="1"/>
        <v>1.3030083015084066</v>
      </c>
      <c r="U12" s="27">
        <f t="shared" si="2"/>
        <v>1.0703545700827966</v>
      </c>
      <c r="V12" s="27">
        <f t="shared" si="3"/>
        <v>1.4266854299550049</v>
      </c>
      <c r="W12" s="27">
        <f t="shared" si="4"/>
        <v>1.2218335694777198</v>
      </c>
      <c r="X12" s="27">
        <f t="shared" si="5"/>
        <v>1.1880849599993784</v>
      </c>
      <c r="Y12" s="27">
        <f t="shared" si="6"/>
        <v>1.7004101184888147</v>
      </c>
      <c r="Z12" s="27">
        <f t="shared" si="7"/>
        <v>1.2938417686670032</v>
      </c>
      <c r="AA12" s="27">
        <f t="shared" si="8"/>
        <v>1.1502363627085037</v>
      </c>
      <c r="AB12" s="27">
        <f t="shared" si="9"/>
        <v>1.3305968186351587</v>
      </c>
      <c r="AC12" s="27">
        <f t="shared" si="10"/>
        <v>1.4444784630487368</v>
      </c>
      <c r="AD12" s="27">
        <f t="shared" si="11"/>
        <v>1.4107938996783191</v>
      </c>
      <c r="AE12" s="27">
        <f t="shared" si="12"/>
        <v>1.3086949910030177</v>
      </c>
      <c r="AF12" s="27">
        <f t="shared" si="13"/>
        <v>1.6190842951986917</v>
      </c>
      <c r="AG12" s="27">
        <f t="shared" si="14"/>
        <v>1.5196549963380777</v>
      </c>
      <c r="AH12" s="27">
        <f t="shared" si="15"/>
        <v>1.2824168092192409</v>
      </c>
      <c r="AI12" s="38">
        <f t="shared" si="16"/>
        <v>20.27017535400887</v>
      </c>
      <c r="AJ12" s="38">
        <f t="shared" si="17"/>
        <v>5.0218818710239272</v>
      </c>
      <c r="AK12" s="38">
        <f t="shared" si="18"/>
        <v>6.6631700284988584</v>
      </c>
      <c r="AL12" s="38">
        <f t="shared" si="19"/>
        <v>8.5851234544860837</v>
      </c>
      <c r="AM12" s="38">
        <f t="shared" si="20"/>
        <v>26.554664992049869</v>
      </c>
      <c r="AN12" s="38">
        <f t="shared" si="21"/>
        <v>0.80402036805852639</v>
      </c>
      <c r="AO12" s="38">
        <f t="shared" si="22"/>
        <v>0.9388219256297633</v>
      </c>
      <c r="AP12" s="38">
        <f t="shared" si="23"/>
        <v>0.75690624877372537</v>
      </c>
      <c r="AQ12" s="38">
        <f t="shared" si="24"/>
        <v>0.9182598006892867</v>
      </c>
      <c r="AR12" s="38">
        <f t="shared" si="25"/>
        <v>0.6698639571349212</v>
      </c>
      <c r="AS12" s="38">
        <f t="shared" si="26"/>
        <v>0.64251499653234367</v>
      </c>
      <c r="AT12" s="38">
        <f t="shared" si="27"/>
        <v>0.81083486119963188</v>
      </c>
      <c r="AU12" s="38">
        <f t="shared" si="28"/>
        <v>1.3702339386968925</v>
      </c>
      <c r="AV12" s="37" t="s">
        <v>214</v>
      </c>
      <c r="AW12" s="51">
        <f>AVERAGE(AL8:AL18)</f>
        <v>11.475841851753284</v>
      </c>
      <c r="AX12" s="51">
        <f>STDEVA(AL8:AL18)/SQRT(COUNT(AL8:AL18)/AW12)</f>
        <v>7.0043698425893766</v>
      </c>
    </row>
    <row r="13" spans="1:53" x14ac:dyDescent="0.4">
      <c r="A13" s="38" t="s">
        <v>81</v>
      </c>
      <c r="B13" s="38">
        <v>37.616404540045501</v>
      </c>
      <c r="C13" s="38">
        <v>52.486487193798098</v>
      </c>
      <c r="D13" s="38">
        <v>7.3603543013307</v>
      </c>
      <c r="E13" s="38">
        <v>26.604984504058901</v>
      </c>
      <c r="F13" s="38">
        <v>6.3756208729569401</v>
      </c>
      <c r="G13" s="38">
        <v>1.29516709008648</v>
      </c>
      <c r="H13" s="38">
        <v>6.89755660088335</v>
      </c>
      <c r="I13" s="38">
        <v>0.87289783094232498</v>
      </c>
      <c r="J13" s="38">
        <v>5.5168863470643297</v>
      </c>
      <c r="K13" s="38">
        <v>30.1090424794453</v>
      </c>
      <c r="L13" s="38">
        <v>1.0052150940503899</v>
      </c>
      <c r="M13" s="38">
        <v>3.3466759028764099</v>
      </c>
      <c r="N13" s="38">
        <v>0.50629954980066105</v>
      </c>
      <c r="O13" s="38">
        <v>3.3632645717637999</v>
      </c>
      <c r="P13" s="38">
        <v>0.57739516419777903</v>
      </c>
      <c r="Q13" s="38">
        <f t="shared" si="0"/>
        <v>183.93425204330097</v>
      </c>
      <c r="S13" s="26" t="s">
        <v>21</v>
      </c>
      <c r="T13" s="27">
        <f t="shared" si="1"/>
        <v>0.96983247092796909</v>
      </c>
      <c r="U13" s="27">
        <f t="shared" si="2"/>
        <v>0.88196869228341523</v>
      </c>
      <c r="V13" s="27">
        <f t="shared" si="3"/>
        <v>1.5057510526138422</v>
      </c>
      <c r="W13" s="27">
        <f t="shared" si="4"/>
        <v>1.0904658489201313</v>
      </c>
      <c r="X13" s="27">
        <f t="shared" si="5"/>
        <v>1.5204198047338031</v>
      </c>
      <c r="Y13" s="27">
        <f t="shared" si="6"/>
        <v>1.5922737955275883</v>
      </c>
      <c r="Z13" s="27">
        <f t="shared" si="7"/>
        <v>0.9585856359189161</v>
      </c>
      <c r="AA13" s="27">
        <f t="shared" si="8"/>
        <v>1.0163822194998877</v>
      </c>
      <c r="AB13" s="27">
        <f t="shared" si="9"/>
        <v>1.077451424546922</v>
      </c>
      <c r="AC13" s="27">
        <f t="shared" si="10"/>
        <v>1.2936368161709193</v>
      </c>
      <c r="AD13" s="27">
        <f t="shared" si="11"/>
        <v>1.1879031988534758</v>
      </c>
      <c r="AE13" s="27">
        <f t="shared" si="12"/>
        <v>1.2739999067038601</v>
      </c>
      <c r="AF13" s="27">
        <f t="shared" si="13"/>
        <v>1.1080439227049357</v>
      </c>
      <c r="AG13" s="27">
        <f t="shared" si="14"/>
        <v>1.3561240191708002</v>
      </c>
      <c r="AH13" s="27">
        <f t="shared" si="15"/>
        <v>1.3278901138124988</v>
      </c>
      <c r="AI13" s="38">
        <f t="shared" si="16"/>
        <v>18.160728922388962</v>
      </c>
      <c r="AJ13" s="38">
        <f t="shared" si="17"/>
        <v>4.4480180647453578</v>
      </c>
      <c r="AK13" s="38">
        <f t="shared" si="18"/>
        <v>6.1651128802271176</v>
      </c>
      <c r="AL13" s="38">
        <f t="shared" si="19"/>
        <v>7.5475979774164905</v>
      </c>
      <c r="AM13" s="38">
        <f t="shared" si="20"/>
        <v>28.243898621871182</v>
      </c>
      <c r="AN13" s="38">
        <f t="shared" si="21"/>
        <v>0.80410481158419045</v>
      </c>
      <c r="AO13" s="38">
        <f t="shared" si="22"/>
        <v>1.1103343288134748</v>
      </c>
      <c r="AP13" s="38">
        <f t="shared" si="23"/>
        <v>0.74947586292391821</v>
      </c>
      <c r="AQ13" s="38">
        <f t="shared" si="24"/>
        <v>1.0120788966228171</v>
      </c>
      <c r="AR13" s="38">
        <f t="shared" si="25"/>
        <v>0.33780131213556747</v>
      </c>
      <c r="AS13" s="38">
        <f t="shared" si="26"/>
        <v>0.4241884967975697</v>
      </c>
      <c r="AT13" s="38">
        <f t="shared" si="27"/>
        <v>0.52426446985691888</v>
      </c>
      <c r="AU13" s="38">
        <f t="shared" si="28"/>
        <v>1.2846069390701655</v>
      </c>
      <c r="AV13" s="37"/>
    </row>
    <row r="14" spans="1:53" x14ac:dyDescent="0.4">
      <c r="A14" s="46" t="s">
        <v>232</v>
      </c>
      <c r="S14" s="26" t="s">
        <v>22</v>
      </c>
      <c r="T14" s="27">
        <f>B9/$T$4</f>
        <v>5.3558738410291289</v>
      </c>
      <c r="U14" s="27">
        <f>C9/$U$4</f>
        <v>3.8923109934908897</v>
      </c>
      <c r="V14" s="27">
        <f>D9/$V$4</f>
        <v>4.563185330427153</v>
      </c>
      <c r="W14" s="27">
        <f>E9/$W$4</f>
        <v>4.5428657968785631</v>
      </c>
      <c r="X14" s="27">
        <f>F9/$X$4</f>
        <v>5.9582615055740122</v>
      </c>
      <c r="Y14" s="27">
        <f>G9/$Y$4</f>
        <v>7.886244399544946</v>
      </c>
      <c r="Z14" s="27">
        <f>H9/$Z$4</f>
        <v>4.9832643177681941</v>
      </c>
      <c r="AA14" s="27">
        <f>I9/$AA$4</f>
        <v>4.6691326922636751</v>
      </c>
      <c r="AB14" s="27">
        <f>J9/$AB$4</f>
        <v>4.5265066324134082</v>
      </c>
      <c r="AC14" s="27">
        <f>K9/$AC$4</f>
        <v>4.5830376110364339</v>
      </c>
      <c r="AD14" s="27">
        <f>L9/$AD$4</f>
        <v>4.2003149787655278</v>
      </c>
      <c r="AE14" s="27">
        <f>M9/$AE$4</f>
        <v>3.4440827765120652</v>
      </c>
      <c r="AF14" s="27">
        <f>N9/$AF$4</f>
        <v>3.4680216914113302</v>
      </c>
      <c r="AG14" s="27">
        <f>O9/$AG$4</f>
        <v>3.2619753040291335</v>
      </c>
      <c r="AH14" s="27">
        <f>P9/$AH$4</f>
        <v>3.4202632403735067</v>
      </c>
      <c r="AI14" s="38">
        <f t="shared" si="16"/>
        <v>68.75534111151795</v>
      </c>
      <c r="AJ14" s="38">
        <f t="shared" si="17"/>
        <v>18.354235961825733</v>
      </c>
      <c r="AK14" s="38">
        <f t="shared" si="18"/>
        <v>28.023409547564235</v>
      </c>
      <c r="AL14" s="38">
        <f t="shared" si="19"/>
        <v>22.377695602127996</v>
      </c>
      <c r="AM14" s="38">
        <f t="shared" si="20"/>
        <v>28.298596139671737</v>
      </c>
      <c r="AN14" s="38">
        <f t="shared" si="21"/>
        <v>1.3926732649592093</v>
      </c>
      <c r="AO14" s="38">
        <f t="shared" si="22"/>
        <v>1.398902476297349</v>
      </c>
      <c r="AP14" s="38">
        <f t="shared" si="23"/>
        <v>1.4313819870115037</v>
      </c>
      <c r="AQ14" s="38">
        <f t="shared" si="24"/>
        <v>1.00361408162931</v>
      </c>
      <c r="AR14" s="38">
        <f t="shared" si="25"/>
        <v>1.1632842016846816</v>
      </c>
      <c r="AS14" s="38">
        <f t="shared" si="26"/>
        <v>0.84918286989205383</v>
      </c>
      <c r="AT14" s="38">
        <f t="shared" si="27"/>
        <v>3.0438694737198055</v>
      </c>
      <c r="AU14" s="38">
        <f t="shared" si="28"/>
        <v>1.4415255288655906</v>
      </c>
      <c r="AV14" s="37"/>
    </row>
    <row r="15" spans="1:53" x14ac:dyDescent="0.4">
      <c r="A15" s="38" t="s">
        <v>24</v>
      </c>
      <c r="B15" s="38">
        <v>58.271841717775501</v>
      </c>
      <c r="C15" s="38">
        <v>100.523159512544</v>
      </c>
      <c r="D15" s="38">
        <v>12.749752597392</v>
      </c>
      <c r="E15" s="38">
        <v>40.246387732053499</v>
      </c>
      <c r="F15" s="38">
        <v>9.24701400767451</v>
      </c>
      <c r="G15" s="38">
        <v>1.88914487336285</v>
      </c>
      <c r="H15" s="38">
        <v>7.57753602160673</v>
      </c>
      <c r="I15" s="38">
        <v>0.92037628182496201</v>
      </c>
      <c r="J15" s="38">
        <v>4.9225321167841001</v>
      </c>
      <c r="K15" s="38">
        <v>27.109899075591699</v>
      </c>
      <c r="L15" s="38">
        <v>0.8978985686323</v>
      </c>
      <c r="M15" s="38">
        <v>2.1903700048405201</v>
      </c>
      <c r="N15" s="38">
        <v>0.23045471492945999</v>
      </c>
      <c r="O15" s="38">
        <v>1.98697128370936</v>
      </c>
      <c r="P15" s="38">
        <v>0.30976198092544199</v>
      </c>
      <c r="Q15" s="38">
        <f t="shared" si="0"/>
        <v>269.07310048964695</v>
      </c>
      <c r="S15" s="26" t="s">
        <v>78</v>
      </c>
      <c r="T15" s="27">
        <f>B10/$T$4</f>
        <v>5.2159171578469028</v>
      </c>
      <c r="U15" s="27">
        <f>C10/$U$4</f>
        <v>5.7228746268088608</v>
      </c>
      <c r="V15" s="27">
        <f>D10/$V$4</f>
        <v>4.1685149866038724</v>
      </c>
      <c r="W15" s="27">
        <f>E10/$W$4</f>
        <v>3.5808131030873795</v>
      </c>
      <c r="X15" s="27">
        <f>F10/$X$4</f>
        <v>2.8651063766425042</v>
      </c>
      <c r="Y15" s="27">
        <f>G10/$Y$4</f>
        <v>1.8025091652676706</v>
      </c>
      <c r="Z15" s="27">
        <f>H10/$Z$4</f>
        <v>2.1040393318858848</v>
      </c>
      <c r="AA15" s="27">
        <f>I10/$AA$4</f>
        <v>1.9172353589088065</v>
      </c>
      <c r="AB15" s="27">
        <f>J10/$AB$4</f>
        <v>1.7023464715459642</v>
      </c>
      <c r="AC15" s="27">
        <f>K10/$AC$4</f>
        <v>1.7490624954473637</v>
      </c>
      <c r="AD15" s="27">
        <f>L10/$AD$4</f>
        <v>1.6313953341454988</v>
      </c>
      <c r="AE15" s="27">
        <f>M10/$AE$4</f>
        <v>1.5542569601326437</v>
      </c>
      <c r="AF15" s="27">
        <f>N10/$AF$4</f>
        <v>1.4670820966047937</v>
      </c>
      <c r="AG15" s="27">
        <f>O10/$AG$4</f>
        <v>1.4930005943511819</v>
      </c>
      <c r="AH15" s="27">
        <f>P10/$AH$4</f>
        <v>1.3765514190002828</v>
      </c>
      <c r="AI15" s="38">
        <f t="shared" si="16"/>
        <v>38.350705478279615</v>
      </c>
      <c r="AJ15" s="38">
        <f t="shared" si="17"/>
        <v>18.688119874347016</v>
      </c>
      <c r="AK15" s="38">
        <f t="shared" si="18"/>
        <v>10.391236704250829</v>
      </c>
      <c r="AL15" s="38">
        <f t="shared" si="19"/>
        <v>9.2713488996817652</v>
      </c>
      <c r="AM15" s="38">
        <f t="shared" si="20"/>
        <v>27.806059038812027</v>
      </c>
      <c r="AN15" s="38">
        <f t="shared" si="21"/>
        <v>2.3984003198896948</v>
      </c>
      <c r="AO15" s="38">
        <f t="shared" si="22"/>
        <v>2.7920383972890495</v>
      </c>
      <c r="AP15" s="38">
        <f t="shared" si="23"/>
        <v>1.2841490928823009</v>
      </c>
      <c r="AQ15" s="38">
        <f t="shared" si="24"/>
        <v>2.1034572943517835</v>
      </c>
      <c r="AR15" s="38">
        <f t="shared" si="25"/>
        <v>0.9233150009534149</v>
      </c>
      <c r="AS15" s="38">
        <f t="shared" si="26"/>
        <v>1.1793240396079268</v>
      </c>
      <c r="AT15" s="38">
        <f t="shared" si="27"/>
        <v>0.59408870777847322</v>
      </c>
      <c r="AU15" s="38">
        <f t="shared" si="28"/>
        <v>0.72548050348939486</v>
      </c>
      <c r="AV15" s="37"/>
    </row>
    <row r="16" spans="1:53" x14ac:dyDescent="0.4">
      <c r="A16" s="38" t="s">
        <v>25</v>
      </c>
      <c r="B16" s="38">
        <v>72.874976541260693</v>
      </c>
      <c r="C16" s="38">
        <v>164.13744160588399</v>
      </c>
      <c r="D16" s="38">
        <v>14.0682150026795</v>
      </c>
      <c r="E16" s="38">
        <v>62.296141856741798</v>
      </c>
      <c r="F16" s="38">
        <v>9.8680968381281495</v>
      </c>
      <c r="G16" s="38">
        <v>3.8957191581536201</v>
      </c>
      <c r="H16" s="38">
        <v>10.6691484878494</v>
      </c>
      <c r="I16" s="38">
        <v>1.39545228744107</v>
      </c>
      <c r="J16" s="38">
        <v>6.9528412207621999</v>
      </c>
      <c r="K16" s="38">
        <v>46.931085365315397</v>
      </c>
      <c r="L16" s="38">
        <v>1.4427943215547501</v>
      </c>
      <c r="M16" s="38">
        <v>4.3985079841087797</v>
      </c>
      <c r="N16" s="38">
        <v>0.69447820244838299</v>
      </c>
      <c r="O16" s="38">
        <v>4.02855733720763</v>
      </c>
      <c r="P16" s="38">
        <v>0.73290295098130498</v>
      </c>
      <c r="Q16" s="38">
        <f t="shared" si="0"/>
        <v>404.38635916051669</v>
      </c>
      <c r="S16" s="26" t="s">
        <v>79</v>
      </c>
      <c r="T16" s="27">
        <f>B11/$T$4</f>
        <v>0.33520700587170776</v>
      </c>
      <c r="U16" s="27">
        <f>C11/$U$4</f>
        <v>0.28902941941406801</v>
      </c>
      <c r="V16" s="27">
        <f>D11/$V$4</f>
        <v>0.38566964653169161</v>
      </c>
      <c r="W16" s="27">
        <f>E11/$W$4</f>
        <v>0.48152037760526256</v>
      </c>
      <c r="X16" s="27">
        <f>F11/$X$4</f>
        <v>0.48108008453932888</v>
      </c>
      <c r="Y16" s="27">
        <f>G11/$Y$4</f>
        <v>0.99906933235202455</v>
      </c>
      <c r="Z16" s="27">
        <f>H11/$Z$4</f>
        <v>0.85566671519321358</v>
      </c>
      <c r="AA16" s="27">
        <f>I11/$AA$4</f>
        <v>1.0636219453586526</v>
      </c>
      <c r="AB16" s="27">
        <f>J11/$AB$4</f>
        <v>1.0623034792965258</v>
      </c>
      <c r="AC16" s="27">
        <f>K11/$AC$4</f>
        <v>1.2155641271281876</v>
      </c>
      <c r="AD16" s="27">
        <f>L11/$AD$4</f>
        <v>0.97738448492306751</v>
      </c>
      <c r="AE16" s="27">
        <f>M11/$AE$4</f>
        <v>1.155963084500673</v>
      </c>
      <c r="AF16" s="27">
        <f>N11/$AF$4</f>
        <v>1.3532231197993614</v>
      </c>
      <c r="AG16" s="27">
        <f>O11/$AG$4</f>
        <v>1.4247161789806642</v>
      </c>
      <c r="AH16" s="27">
        <f>P11/$AH$4</f>
        <v>1.3228937302770225</v>
      </c>
      <c r="AI16" s="38">
        <f t="shared" si="16"/>
        <v>13.402912731771451</v>
      </c>
      <c r="AJ16" s="38">
        <f t="shared" si="17"/>
        <v>1.4914264494227298</v>
      </c>
      <c r="AK16" s="38">
        <f t="shared" si="18"/>
        <v>4.4617415567397449</v>
      </c>
      <c r="AL16" s="38">
        <f t="shared" si="19"/>
        <v>7.4497447256089764</v>
      </c>
      <c r="AM16" s="38">
        <f t="shared" si="20"/>
        <v>32.255647417495908</v>
      </c>
      <c r="AN16" s="38">
        <f t="shared" si="21"/>
        <v>0.3379763525601106</v>
      </c>
      <c r="AO16" s="38">
        <f t="shared" si="22"/>
        <v>0.27069928187916353</v>
      </c>
      <c r="AP16" s="38">
        <f t="shared" si="23"/>
        <v>0.74655005751365711</v>
      </c>
      <c r="AQ16" s="38">
        <f t="shared" si="24"/>
        <v>0.45327948838512039</v>
      </c>
      <c r="AR16" s="38">
        <f t="shared" si="25"/>
        <v>1.3548650790968695</v>
      </c>
      <c r="AS16" s="38">
        <f t="shared" si="26"/>
        <v>0.93567667169404467</v>
      </c>
      <c r="AT16" s="38">
        <f t="shared" si="27"/>
        <v>1.0879393269053508</v>
      </c>
      <c r="AU16" s="38">
        <f t="shared" si="28"/>
        <v>1.4947772196678075</v>
      </c>
      <c r="AV16" s="37"/>
    </row>
    <row r="17" spans="1:50" x14ac:dyDescent="0.4">
      <c r="A17" s="38" t="s">
        <v>26</v>
      </c>
      <c r="B17" s="38">
        <v>54.944300511859602</v>
      </c>
      <c r="C17" s="38">
        <v>180.27598633928</v>
      </c>
      <c r="D17" s="38">
        <v>17.819586892934399</v>
      </c>
      <c r="E17" s="38">
        <v>59.889036380280601</v>
      </c>
      <c r="F17" s="38">
        <v>12.0973761978236</v>
      </c>
      <c r="G17" s="38">
        <v>2.3948627911724598</v>
      </c>
      <c r="H17" s="38">
        <v>8.8512443034527895</v>
      </c>
      <c r="I17" s="38">
        <v>1.2957228499814599</v>
      </c>
      <c r="J17" s="38">
        <v>5.4272994437048201</v>
      </c>
      <c r="K17" s="38">
        <v>26.081654442958602</v>
      </c>
      <c r="L17" s="38">
        <v>0.97025805423817701</v>
      </c>
      <c r="M17" s="38">
        <v>2.31017372173859</v>
      </c>
      <c r="N17" s="38">
        <v>0.22224430838353401</v>
      </c>
      <c r="O17" s="38">
        <v>1.9212821957783499</v>
      </c>
      <c r="P17" s="38">
        <v>0.23776829427211099</v>
      </c>
      <c r="Q17" s="38">
        <f t="shared" si="0"/>
        <v>374.73879672785915</v>
      </c>
      <c r="S17" s="26" t="s">
        <v>80</v>
      </c>
      <c r="T17" s="27">
        <f>B12/$T$4</f>
        <v>0.95618194367024001</v>
      </c>
      <c r="U17" s="27">
        <f>C12/$U$4</f>
        <v>0.51537464941721811</v>
      </c>
      <c r="V17" s="27">
        <f>D12/$V$4</f>
        <v>0.88498847910340095</v>
      </c>
      <c r="W17" s="27">
        <f>E12/$W$4</f>
        <v>0.72707517674879152</v>
      </c>
      <c r="X17" s="27">
        <f>F12/$X$4</f>
        <v>0.7987033445419145</v>
      </c>
      <c r="Y17" s="27">
        <f>G12/$Y$4</f>
        <v>1.0170975329294814</v>
      </c>
      <c r="Z17" s="27">
        <f>H12/$Z$4</f>
        <v>1.090332159056995</v>
      </c>
      <c r="AA17" s="27">
        <f>I12/$AA$4</f>
        <v>1.0930539479229897</v>
      </c>
      <c r="AB17" s="27">
        <f>J12/$AB$4</f>
        <v>1.1556778225943078</v>
      </c>
      <c r="AC17" s="27">
        <f>K12/$AC$4</f>
        <v>1.3495176384699341</v>
      </c>
      <c r="AD17" s="27">
        <f>L12/$AD$4</f>
        <v>1.2095839112010829</v>
      </c>
      <c r="AE17" s="27">
        <f>M12/$AE$4</f>
        <v>1.2402883026059544</v>
      </c>
      <c r="AF17" s="27">
        <f>N12/$AF$4</f>
        <v>1.2737163214375165</v>
      </c>
      <c r="AG17" s="27">
        <f>O12/$AG$4</f>
        <v>1.4427702891787217</v>
      </c>
      <c r="AH17" s="27">
        <f>P12/$AH$4</f>
        <v>1.3098669428134566</v>
      </c>
      <c r="AI17" s="38">
        <f t="shared" si="16"/>
        <v>16.064228461692004</v>
      </c>
      <c r="AJ17" s="38">
        <f t="shared" si="17"/>
        <v>3.0836202489396509</v>
      </c>
      <c r="AK17" s="38">
        <f t="shared" si="18"/>
        <v>5.1548648070456879</v>
      </c>
      <c r="AL17" s="38">
        <f t="shared" si="19"/>
        <v>7.8257434057066657</v>
      </c>
      <c r="AM17" s="38">
        <f t="shared" si="20"/>
        <v>28.93582655868574</v>
      </c>
      <c r="AN17" s="38">
        <f t="shared" si="21"/>
        <v>0.50394382404607851</v>
      </c>
      <c r="AO17" s="38">
        <f t="shared" si="22"/>
        <v>0.61339527556196705</v>
      </c>
      <c r="AP17" s="38">
        <f t="shared" si="23"/>
        <v>0.75760774679190024</v>
      </c>
      <c r="AQ17" s="38">
        <f t="shared" si="24"/>
        <v>0.62913310486189533</v>
      </c>
      <c r="AR17" s="38">
        <f t="shared" si="25"/>
        <v>0.72926659786825609</v>
      </c>
      <c r="AS17" s="38">
        <f t="shared" si="26"/>
        <v>0.47843961899562448</v>
      </c>
      <c r="AT17" s="38">
        <f t="shared" si="27"/>
        <v>0.68557951461239619</v>
      </c>
      <c r="AU17" s="38">
        <f t="shared" si="28"/>
        <v>1.0768432154840402</v>
      </c>
      <c r="AV17" s="37"/>
    </row>
    <row r="18" spans="1:50" x14ac:dyDescent="0.4">
      <c r="A18" s="38" t="s">
        <v>27</v>
      </c>
      <c r="B18" s="38">
        <v>39.549218710469702</v>
      </c>
      <c r="C18" s="38">
        <v>121.269257406725</v>
      </c>
      <c r="D18" s="38">
        <v>18.2753626030532</v>
      </c>
      <c r="E18" s="38">
        <v>62.082627694094697</v>
      </c>
      <c r="F18" s="38">
        <v>11.339816520558999</v>
      </c>
      <c r="G18" s="38">
        <v>2.35879838178584</v>
      </c>
      <c r="H18" s="38">
        <v>10.3738238119925</v>
      </c>
      <c r="I18" s="38">
        <v>1.0837006159144</v>
      </c>
      <c r="J18" s="38">
        <v>4.8174995783905796</v>
      </c>
      <c r="K18" s="38">
        <v>21.415693368493599</v>
      </c>
      <c r="L18" s="38">
        <v>0.83892655301379104</v>
      </c>
      <c r="M18" s="38">
        <v>1.9285816577563599</v>
      </c>
      <c r="N18" s="38">
        <v>0.21145466046920999</v>
      </c>
      <c r="O18" s="38">
        <v>1.37070588369488</v>
      </c>
      <c r="P18" s="38">
        <v>0.174785286737308</v>
      </c>
      <c r="Q18" s="38">
        <f t="shared" si="0"/>
        <v>297.09025273315001</v>
      </c>
      <c r="S18" s="26" t="s">
        <v>81</v>
      </c>
      <c r="T18" s="27">
        <f>B13/$T$4</f>
        <v>0.84417424910335503</v>
      </c>
      <c r="U18" s="27">
        <f>C13/$U$4</f>
        <v>0.5947477302413382</v>
      </c>
      <c r="V18" s="27">
        <f>D13/$V$4</f>
        <v>0.72515805924440391</v>
      </c>
      <c r="W18" s="27">
        <f>E13/$W$4</f>
        <v>0.71288811640029215</v>
      </c>
      <c r="X18" s="27">
        <f>F13/$X$4</f>
        <v>0.92615062070844567</v>
      </c>
      <c r="Y18" s="27">
        <f>G13/$Y$4</f>
        <v>1.0659811441040987</v>
      </c>
      <c r="Z18" s="27">
        <f>H13/$Z$4</f>
        <v>1.1414126428732996</v>
      </c>
      <c r="AA18" s="27">
        <f>I13/$AA$4</f>
        <v>0.97924369636787634</v>
      </c>
      <c r="AB18" s="27">
        <f>J13/$AB$4</f>
        <v>1.0360349947538647</v>
      </c>
      <c r="AC18" s="27">
        <f>K13/$AC$4</f>
        <v>1.1024914858822885</v>
      </c>
      <c r="AD18" s="27">
        <f>L13/$AD$4</f>
        <v>0.95462022227007592</v>
      </c>
      <c r="AE18" s="27">
        <f>M13/$AE$4</f>
        <v>1.0883498871142796</v>
      </c>
      <c r="AF18" s="27">
        <f>N13/$AF$4</f>
        <v>1.1226154097575634</v>
      </c>
      <c r="AG18" s="27">
        <f>O13/$AG$4</f>
        <v>1.1166217037728419</v>
      </c>
      <c r="AH18" s="27">
        <f>P13/$AH$4</f>
        <v>1.316450442767394</v>
      </c>
      <c r="AI18" s="38">
        <f t="shared" si="16"/>
        <v>14.726940405361416</v>
      </c>
      <c r="AJ18" s="38">
        <f t="shared" si="17"/>
        <v>2.8769681549893891</v>
      </c>
      <c r="AK18" s="38">
        <f t="shared" si="18"/>
        <v>5.1488230988075854</v>
      </c>
      <c r="AL18" s="38">
        <f t="shared" si="19"/>
        <v>6.7011491515644437</v>
      </c>
      <c r="AM18" s="38">
        <f t="shared" si="20"/>
        <v>29.952835624587209</v>
      </c>
      <c r="AN18" s="38">
        <f t="shared" si="21"/>
        <v>0.63843297509943209</v>
      </c>
      <c r="AO18" s="38">
        <f t="shared" si="22"/>
        <v>0.64942142606958075</v>
      </c>
      <c r="AP18" s="38">
        <f t="shared" si="23"/>
        <v>0.87696996490324997</v>
      </c>
      <c r="AQ18" s="38">
        <f t="shared" si="24"/>
        <v>0.68809269958072794</v>
      </c>
      <c r="AR18" s="38">
        <f t="shared" si="25"/>
        <v>1.1250629338036793</v>
      </c>
      <c r="AS18" s="38">
        <f t="shared" si="26"/>
        <v>0.8062854311460822</v>
      </c>
      <c r="AT18" s="38">
        <f t="shared" si="27"/>
        <v>0.55513399372213357</v>
      </c>
      <c r="AU18" s="38">
        <f t="shared" si="28"/>
        <v>1.0311473055073006</v>
      </c>
      <c r="AV18" s="37"/>
    </row>
    <row r="19" spans="1:50" x14ac:dyDescent="0.4">
      <c r="A19" s="38" t="s">
        <v>28</v>
      </c>
      <c r="B19" s="38">
        <v>63.867374505444403</v>
      </c>
      <c r="C19" s="38">
        <v>126.97897238183501</v>
      </c>
      <c r="D19" s="38">
        <v>19.2574692612265</v>
      </c>
      <c r="E19" s="38">
        <v>52.317581039602103</v>
      </c>
      <c r="F19" s="38">
        <v>12.0655999257761</v>
      </c>
      <c r="G19" s="38">
        <v>2.3715310249003698</v>
      </c>
      <c r="H19" s="38">
        <v>10.199890784503699</v>
      </c>
      <c r="I19" s="38">
        <v>1.2411640330061899</v>
      </c>
      <c r="J19" s="38">
        <v>6.2087585324826398</v>
      </c>
      <c r="K19" s="38">
        <v>35.8301845713777</v>
      </c>
      <c r="L19" s="38">
        <v>1.38549715273359</v>
      </c>
      <c r="M19" s="38">
        <v>3.2831421934869902</v>
      </c>
      <c r="N19" s="38">
        <v>0.441836949225341</v>
      </c>
      <c r="O19" s="38">
        <v>3.2708168387750201</v>
      </c>
      <c r="P19" s="38">
        <v>0.41567943152501702</v>
      </c>
      <c r="Q19" s="38">
        <f t="shared" si="0"/>
        <v>339.13549862590065</v>
      </c>
      <c r="S19" s="28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V19" s="37"/>
    </row>
    <row r="20" spans="1:50" x14ac:dyDescent="0.4">
      <c r="A20" s="38" t="s">
        <v>35</v>
      </c>
      <c r="B20" s="38">
        <v>42.975469128569202</v>
      </c>
      <c r="C20" s="38">
        <v>160.408724110587</v>
      </c>
      <c r="D20" s="38">
        <v>9.5201229702840298</v>
      </c>
      <c r="E20" s="38">
        <v>28.6028008360435</v>
      </c>
      <c r="F20" s="38">
        <v>5.6424558751149601</v>
      </c>
      <c r="G20" s="38">
        <v>1.5791037507969501</v>
      </c>
      <c r="H20" s="38">
        <v>4.9035639248325404</v>
      </c>
      <c r="I20" s="38">
        <v>0.62384061526508905</v>
      </c>
      <c r="J20" s="38">
        <v>3.1813175704402998</v>
      </c>
      <c r="K20" s="38">
        <v>19.685685734197101</v>
      </c>
      <c r="L20" s="38">
        <v>0.63609255665606501</v>
      </c>
      <c r="M20" s="38">
        <v>1.6627562786021199</v>
      </c>
      <c r="N20" s="38">
        <v>0.18473049354246199</v>
      </c>
      <c r="O20" s="38">
        <v>1.3337831810501199</v>
      </c>
      <c r="P20" s="38">
        <v>0.201148599820962</v>
      </c>
      <c r="Q20" s="38">
        <f t="shared" si="0"/>
        <v>281.14159562580244</v>
      </c>
      <c r="S20" s="29" t="s">
        <v>24</v>
      </c>
      <c r="T20" s="27">
        <f t="shared" ref="T20:T30" si="29">B15/$T$4</f>
        <v>1.3077163760721611</v>
      </c>
      <c r="U20" s="27">
        <f t="shared" ref="U20:U30" si="30">C15/$U$4</f>
        <v>1.1390726290373259</v>
      </c>
      <c r="V20" s="27">
        <f t="shared" ref="V20:V30" si="31">D15/$V$4</f>
        <v>1.2561332608267979</v>
      </c>
      <c r="W20" s="27">
        <f t="shared" ref="W20:W30" si="32">E15/$W$4</f>
        <v>1.0784133904623123</v>
      </c>
      <c r="X20" s="27">
        <f t="shared" ref="X20:X30" si="33">F15/$X$4</f>
        <v>1.3432617675297081</v>
      </c>
      <c r="Y20" s="27">
        <f t="shared" ref="Y20:Y30" si="34">G15/$Y$4</f>
        <v>1.5548517476237447</v>
      </c>
      <c r="Z20" s="27">
        <f t="shared" ref="Z20:Z30" si="35">H15/$Z$4</f>
        <v>1.2539361280169998</v>
      </c>
      <c r="AA20" s="27">
        <f t="shared" ref="AA20:AA30" si="36">I15/$AA$4</f>
        <v>1.0325064862294839</v>
      </c>
      <c r="AB20" s="27">
        <f t="shared" ref="AB20:AB30" si="37">J15/$AB$4</f>
        <v>0.92441917686086383</v>
      </c>
      <c r="AC20" s="27">
        <f t="shared" ref="AC20:AC30" si="38">K15/$AC$4</f>
        <v>0.99267297969943979</v>
      </c>
      <c r="AD20" s="27">
        <f t="shared" ref="AD20:AD30" si="39">L15/$AD$4</f>
        <v>0.85270519338300099</v>
      </c>
      <c r="AE20" s="27">
        <f t="shared" ref="AE20:AE30" si="40">M15/$AE$4</f>
        <v>0.7123154487286244</v>
      </c>
      <c r="AF20" s="27">
        <f t="shared" ref="AF20:AF30" si="41">N15/$AF$4</f>
        <v>0.51098606414514403</v>
      </c>
      <c r="AG20" s="27">
        <f t="shared" ref="AG20:AG30" si="42">O15/$AG$4</f>
        <v>0.65968502115184602</v>
      </c>
      <c r="AH20" s="27">
        <f t="shared" ref="AH20:AH30" si="43">P15/$AH$4</f>
        <v>0.70625166649667581</v>
      </c>
      <c r="AI20" s="38">
        <f t="shared" si="16"/>
        <v>15.324927336264128</v>
      </c>
      <c r="AJ20" s="38">
        <f t="shared" si="17"/>
        <v>4.7813356563985971</v>
      </c>
      <c r="AK20" s="38">
        <f t="shared" si="18"/>
        <v>6.1089753062608008</v>
      </c>
      <c r="AL20" s="38">
        <f t="shared" si="19"/>
        <v>4.4346163736047313</v>
      </c>
      <c r="AM20" s="38">
        <f>K15/L15</f>
        <v>30.192607520119036</v>
      </c>
      <c r="AN20" s="38">
        <f t="shared" si="21"/>
        <v>1.6347398468731997</v>
      </c>
      <c r="AO20" s="38">
        <f t="shared" si="22"/>
        <v>1.9041409468923831</v>
      </c>
      <c r="AP20" s="38">
        <f t="shared" si="23"/>
        <v>1.5651507206070425</v>
      </c>
      <c r="AQ20" s="38">
        <f t="shared" si="24"/>
        <v>1.1665848323531982</v>
      </c>
      <c r="AR20" s="38">
        <f t="shared" si="25"/>
        <v>0.76732078044561325</v>
      </c>
      <c r="AS20" s="38">
        <f t="shared" si="26"/>
        <v>0.77851190352947841</v>
      </c>
      <c r="AT20" s="38">
        <f t="shared" si="27"/>
        <v>0.58865421491808179</v>
      </c>
      <c r="AU20" s="38">
        <f t="shared" si="28"/>
        <v>1.1973302075207863</v>
      </c>
      <c r="AV20" s="37" t="s">
        <v>194</v>
      </c>
      <c r="AW20" s="51">
        <f>AVERAGE(AS20:AS30)</f>
        <v>0.98045492046476113</v>
      </c>
      <c r="AX20" s="51">
        <f>STDEVA(AS20:AS30)/SQRT(COUNT(AS20:AS30)/AW20)</f>
        <v>0.11913188065478092</v>
      </c>
    </row>
    <row r="21" spans="1:50" x14ac:dyDescent="0.4">
      <c r="A21" s="38" t="s">
        <v>36</v>
      </c>
      <c r="B21" s="38">
        <v>48.303448819592802</v>
      </c>
      <c r="C21" s="38">
        <v>99.065794010607306</v>
      </c>
      <c r="D21" s="38">
        <v>12.0513191534558</v>
      </c>
      <c r="E21" s="38">
        <v>36.448613723702998</v>
      </c>
      <c r="F21" s="38">
        <v>8.4813532900594808</v>
      </c>
      <c r="G21" s="38">
        <v>2.34653719776276</v>
      </c>
      <c r="H21" s="38">
        <v>6.7584398187190304</v>
      </c>
      <c r="I21" s="38">
        <v>0.75687230754052603</v>
      </c>
      <c r="J21" s="38">
        <v>4.4046700346978103</v>
      </c>
      <c r="K21" s="38">
        <v>27.0140972795304</v>
      </c>
      <c r="L21" s="38">
        <v>0.76743485665618405</v>
      </c>
      <c r="M21" s="38">
        <v>2.51298427551479</v>
      </c>
      <c r="N21" s="38">
        <v>0.33555080155316602</v>
      </c>
      <c r="O21" s="38">
        <v>2.1127736495279699</v>
      </c>
      <c r="P21" s="38">
        <v>0.40275068339584003</v>
      </c>
      <c r="Q21" s="38">
        <f t="shared" si="0"/>
        <v>251.76263990231689</v>
      </c>
      <c r="S21" s="29" t="s">
        <v>25</v>
      </c>
      <c r="T21" s="27">
        <f t="shared" si="29"/>
        <v>1.6354348415902309</v>
      </c>
      <c r="U21" s="27">
        <f t="shared" si="30"/>
        <v>1.8599143524746062</v>
      </c>
      <c r="V21" s="27">
        <f t="shared" si="31"/>
        <v>1.3860310347467486</v>
      </c>
      <c r="W21" s="27">
        <f t="shared" si="32"/>
        <v>1.6692428150252356</v>
      </c>
      <c r="X21" s="27">
        <f t="shared" si="33"/>
        <v>1.4334829805531883</v>
      </c>
      <c r="Y21" s="27">
        <f t="shared" si="34"/>
        <v>3.2063532165873414</v>
      </c>
      <c r="Z21" s="27">
        <f t="shared" si="35"/>
        <v>1.7655383895166969</v>
      </c>
      <c r="AA21" s="27">
        <f t="shared" si="36"/>
        <v>1.5654613949305249</v>
      </c>
      <c r="AB21" s="27">
        <f t="shared" si="37"/>
        <v>1.305697881833277</v>
      </c>
      <c r="AC21" s="27">
        <f t="shared" si="38"/>
        <v>1.7184579042590773</v>
      </c>
      <c r="AD21" s="27">
        <f t="shared" si="39"/>
        <v>1.3701750442115386</v>
      </c>
      <c r="AE21" s="27">
        <f t="shared" si="40"/>
        <v>1.4304091005231803</v>
      </c>
      <c r="AF21" s="27">
        <f t="shared" si="41"/>
        <v>1.5398629766039533</v>
      </c>
      <c r="AG21" s="27">
        <f t="shared" si="42"/>
        <v>1.337502435991909</v>
      </c>
      <c r="AH21" s="27">
        <f t="shared" si="43"/>
        <v>1.6710053601944939</v>
      </c>
      <c r="AI21" s="38">
        <f t="shared" si="16"/>
        <v>24.894569729042004</v>
      </c>
      <c r="AJ21" s="38">
        <f t="shared" si="17"/>
        <v>6.5506230438368211</v>
      </c>
      <c r="AK21" s="38">
        <f t="shared" si="18"/>
        <v>9.2765338634210277</v>
      </c>
      <c r="AL21" s="38">
        <f t="shared" si="19"/>
        <v>9.0674128217841528</v>
      </c>
      <c r="AM21" s="38">
        <f t="shared" ref="AM21:AM30" si="44">K16/L16</f>
        <v>32.527911057164836</v>
      </c>
      <c r="AN21" s="38">
        <f t="shared" si="21"/>
        <v>1.2480297381943113</v>
      </c>
      <c r="AO21" s="38">
        <f t="shared" si="22"/>
        <v>1.036282998407289</v>
      </c>
      <c r="AP21" s="38">
        <f t="shared" si="23"/>
        <v>1.170436294397893</v>
      </c>
      <c r="AQ21" s="38">
        <f t="shared" si="24"/>
        <v>1.2784295955826475</v>
      </c>
      <c r="AR21" s="38">
        <f t="shared" si="25"/>
        <v>1.7114074286647503</v>
      </c>
      <c r="AS21" s="38">
        <f t="shared" si="26"/>
        <v>1.6160937545141114</v>
      </c>
      <c r="AT21" s="38">
        <f t="shared" si="27"/>
        <v>1.7246474137520666</v>
      </c>
      <c r="AU21" s="38">
        <f t="shared" si="28"/>
        <v>2.0045838059014254</v>
      </c>
      <c r="AV21" s="37" t="s">
        <v>195</v>
      </c>
      <c r="AW21" s="51">
        <f>AVERAGE(AU20:AU30)</f>
        <v>1.3917581949842672</v>
      </c>
      <c r="AX21" s="51">
        <f>STDEVA(AU20:AU30)/SQRT(COUNT(AU20:AU30)/AW21)</f>
        <v>0.10087888594951942</v>
      </c>
    </row>
    <row r="22" spans="1:50" ht="15.5" x14ac:dyDescent="0.45">
      <c r="A22" s="38" t="s">
        <v>37</v>
      </c>
      <c r="B22" s="38">
        <v>55.283809504626099</v>
      </c>
      <c r="C22" s="38">
        <v>64.919193051931998</v>
      </c>
      <c r="D22" s="38">
        <v>14.391917288460901</v>
      </c>
      <c r="E22" s="38">
        <v>41.1553165467109</v>
      </c>
      <c r="F22" s="38">
        <v>19.627478925296</v>
      </c>
      <c r="G22" s="38">
        <v>4.3895236334952603</v>
      </c>
      <c r="H22" s="38">
        <v>9.3991539356362903</v>
      </c>
      <c r="I22" s="38">
        <v>1.89666612181009</v>
      </c>
      <c r="J22" s="38">
        <v>7.7213354718945801</v>
      </c>
      <c r="K22" s="38">
        <v>42.872918162453203</v>
      </c>
      <c r="L22" s="38">
        <v>1.53042101993234</v>
      </c>
      <c r="M22" s="38">
        <v>5.0594067609210898</v>
      </c>
      <c r="N22" s="38">
        <v>0.64324672404059202</v>
      </c>
      <c r="O22" s="38">
        <v>5.4071138425146996</v>
      </c>
      <c r="P22" s="38">
        <v>0.61808304240836098</v>
      </c>
      <c r="Q22" s="38">
        <f t="shared" si="0"/>
        <v>274.91558403213247</v>
      </c>
      <c r="S22" s="29" t="s">
        <v>26</v>
      </c>
      <c r="T22" s="27">
        <f t="shared" si="29"/>
        <v>1.2330408552930789</v>
      </c>
      <c r="U22" s="27">
        <f t="shared" si="30"/>
        <v>2.0427873806150707</v>
      </c>
      <c r="V22" s="27">
        <f t="shared" si="31"/>
        <v>1.7556243244270344</v>
      </c>
      <c r="W22" s="27">
        <f t="shared" si="32"/>
        <v>1.6047437400932636</v>
      </c>
      <c r="X22" s="27">
        <f t="shared" si="33"/>
        <v>1.7573178672027308</v>
      </c>
      <c r="Y22" s="27">
        <f t="shared" si="34"/>
        <v>1.9710804865616951</v>
      </c>
      <c r="Z22" s="27">
        <f t="shared" si="35"/>
        <v>1.4647102934722471</v>
      </c>
      <c r="AA22" s="27">
        <f t="shared" si="36"/>
        <v>1.4535818375380973</v>
      </c>
      <c r="AB22" s="27">
        <f t="shared" si="37"/>
        <v>1.0192111631370553</v>
      </c>
      <c r="AC22" s="27">
        <f t="shared" si="38"/>
        <v>0.95502213266051272</v>
      </c>
      <c r="AD22" s="27">
        <f t="shared" si="39"/>
        <v>0.92142265359750908</v>
      </c>
      <c r="AE22" s="27">
        <f t="shared" si="40"/>
        <v>0.75127600706946018</v>
      </c>
      <c r="AF22" s="27">
        <f t="shared" si="41"/>
        <v>0.49278117158211532</v>
      </c>
      <c r="AG22" s="27">
        <f t="shared" si="42"/>
        <v>0.63787589501273234</v>
      </c>
      <c r="AH22" s="27">
        <f t="shared" si="43"/>
        <v>0.5421073740814204</v>
      </c>
      <c r="AI22" s="38">
        <f t="shared" si="16"/>
        <v>18.602583182344031</v>
      </c>
      <c r="AJ22" s="38">
        <f t="shared" si="17"/>
        <v>6.6361963004284483</v>
      </c>
      <c r="AK22" s="38">
        <f t="shared" si="18"/>
        <v>7.6659016479118263</v>
      </c>
      <c r="AL22" s="38">
        <f t="shared" si="19"/>
        <v>4.3004852340037507</v>
      </c>
      <c r="AM22" s="38">
        <f t="shared" si="44"/>
        <v>26.881152214126459</v>
      </c>
      <c r="AN22" s="38">
        <f t="shared" si="21"/>
        <v>2.515761690698834</v>
      </c>
      <c r="AO22" s="38">
        <f t="shared" si="22"/>
        <v>2.7522976462247271</v>
      </c>
      <c r="AP22" s="38">
        <f t="shared" si="23"/>
        <v>2.2787847117331235</v>
      </c>
      <c r="AQ22" s="38">
        <f t="shared" si="24"/>
        <v>1.5744958435835643</v>
      </c>
      <c r="AR22" s="38">
        <f t="shared" si="25"/>
        <v>0.58680536905857505</v>
      </c>
      <c r="AS22" s="38">
        <f t="shared" si="26"/>
        <v>1.0635690178785702</v>
      </c>
      <c r="AT22" s="38">
        <f t="shared" si="27"/>
        <v>0.80303164321178178</v>
      </c>
      <c r="AU22" s="38">
        <f t="shared" si="28"/>
        <v>1.2235029542068163</v>
      </c>
      <c r="AV22" s="37" t="s">
        <v>212</v>
      </c>
      <c r="AW22" s="51">
        <f>AVERAGE(AJ20:AJ30)</f>
        <v>5.2858646204933404</v>
      </c>
      <c r="AX22" s="51">
        <f>STDEVA(AJ20:AJ30)/SQRT(COUNT(AJ20:AJ30)/AW22)</f>
        <v>0.73130558307931337</v>
      </c>
    </row>
    <row r="23" spans="1:50" ht="15.5" x14ac:dyDescent="0.45">
      <c r="A23" s="38" t="s">
        <v>38</v>
      </c>
      <c r="B23" s="38">
        <v>60.187222764394797</v>
      </c>
      <c r="C23" s="38">
        <v>133.011378486962</v>
      </c>
      <c r="D23" s="38">
        <v>17.444001810014001</v>
      </c>
      <c r="E23" s="38">
        <v>61.381080608450297</v>
      </c>
      <c r="F23" s="38">
        <v>13.0154997181334</v>
      </c>
      <c r="G23" s="38">
        <v>2.6180668765013899</v>
      </c>
      <c r="H23" s="38">
        <v>10.341964333456</v>
      </c>
      <c r="I23" s="38">
        <v>1.45882937875996</v>
      </c>
      <c r="J23" s="38">
        <v>7.3754631811145899</v>
      </c>
      <c r="K23" s="38">
        <v>35.4994989535465</v>
      </c>
      <c r="L23" s="38">
        <v>1.24428570416992</v>
      </c>
      <c r="M23" s="38">
        <v>3.1394646724445701</v>
      </c>
      <c r="N23" s="38">
        <v>0.362021128769897</v>
      </c>
      <c r="O23" s="38">
        <v>2.5094837357250599</v>
      </c>
      <c r="P23" s="38">
        <v>0.26958130078218201</v>
      </c>
      <c r="Q23" s="38">
        <f t="shared" si="0"/>
        <v>349.85784265322457</v>
      </c>
      <c r="S23" s="29" t="s">
        <v>27</v>
      </c>
      <c r="T23" s="27">
        <f t="shared" si="29"/>
        <v>0.8875497915275965</v>
      </c>
      <c r="U23" s="27">
        <f t="shared" si="30"/>
        <v>1.3741558912943344</v>
      </c>
      <c r="V23" s="27">
        <f t="shared" si="31"/>
        <v>1.8005283352761772</v>
      </c>
      <c r="W23" s="27">
        <f t="shared" si="32"/>
        <v>1.6635216423926769</v>
      </c>
      <c r="X23" s="27">
        <f t="shared" si="33"/>
        <v>1.6472714294827133</v>
      </c>
      <c r="Y23" s="27">
        <f t="shared" si="34"/>
        <v>1.9413978450912261</v>
      </c>
      <c r="Z23" s="27">
        <f t="shared" si="35"/>
        <v>1.7166678490803409</v>
      </c>
      <c r="AA23" s="27">
        <f t="shared" si="36"/>
        <v>1.2157287591590757</v>
      </c>
      <c r="AB23" s="27">
        <f t="shared" si="37"/>
        <v>0.90469475650527309</v>
      </c>
      <c r="AC23" s="27">
        <f t="shared" si="38"/>
        <v>0.78417039064421823</v>
      </c>
      <c r="AD23" s="27">
        <f t="shared" si="39"/>
        <v>0.79670137988014345</v>
      </c>
      <c r="AE23" s="27">
        <f t="shared" si="40"/>
        <v>0.62718102691263733</v>
      </c>
      <c r="AF23" s="27">
        <f t="shared" si="41"/>
        <v>0.46885734028649667</v>
      </c>
      <c r="AG23" s="27">
        <f t="shared" si="42"/>
        <v>0.45508163469285523</v>
      </c>
      <c r="AH23" s="27">
        <f t="shared" si="43"/>
        <v>0.39850726570293665</v>
      </c>
      <c r="AI23" s="38">
        <f t="shared" si="16"/>
        <v>16.682015337928704</v>
      </c>
      <c r="AJ23" s="38">
        <f t="shared" si="17"/>
        <v>5.7257556604907851</v>
      </c>
      <c r="AK23" s="38">
        <f t="shared" si="18"/>
        <v>7.4257606393186286</v>
      </c>
      <c r="AL23" s="38">
        <f t="shared" si="19"/>
        <v>3.5304990381192871</v>
      </c>
      <c r="AM23" s="38">
        <f t="shared" si="44"/>
        <v>25.527494977431651</v>
      </c>
      <c r="AN23" s="38">
        <f t="shared" si="21"/>
        <v>3.655435674778273</v>
      </c>
      <c r="AO23" s="38">
        <f t="shared" si="22"/>
        <v>3.9564952703296719</v>
      </c>
      <c r="AP23" s="38">
        <f t="shared" si="23"/>
        <v>2.6714520351488109</v>
      </c>
      <c r="AQ23" s="38">
        <f t="shared" si="24"/>
        <v>1.8387656504373482</v>
      </c>
      <c r="AR23" s="38">
        <f t="shared" si="25"/>
        <v>0.42077483282275779</v>
      </c>
      <c r="AS23" s="38">
        <f t="shared" si="26"/>
        <v>0.70512244461157214</v>
      </c>
      <c r="AT23" s="38">
        <f t="shared" si="27"/>
        <v>0.70570826672784359</v>
      </c>
      <c r="AU23" s="38">
        <f t="shared" si="28"/>
        <v>1.1542407185902099</v>
      </c>
      <c r="AV23" s="37" t="s">
        <v>213</v>
      </c>
      <c r="AW23" s="51">
        <f>AVERAGE(AK20:AK30)</f>
        <v>7.2896995758619818</v>
      </c>
      <c r="AX23" s="51">
        <f>STDEVA(AK20:AK30)/SQRT(COUNT(AK20:AK30)/AW23)</f>
        <v>1.7526534710650141</v>
      </c>
    </row>
    <row r="24" spans="1:50" ht="15.5" x14ac:dyDescent="0.45">
      <c r="A24" s="38" t="s">
        <v>39</v>
      </c>
      <c r="B24" s="38">
        <v>50.3505796966788</v>
      </c>
      <c r="C24" s="38">
        <v>128.19922995966701</v>
      </c>
      <c r="D24" s="38">
        <v>13.351540117519001</v>
      </c>
      <c r="E24" s="38">
        <v>51.913500708166801</v>
      </c>
      <c r="F24" s="38">
        <v>8.4957179246950005</v>
      </c>
      <c r="G24" s="38">
        <v>2.1794770050908401</v>
      </c>
      <c r="H24" s="38">
        <v>9.2945554286255199</v>
      </c>
      <c r="I24" s="38">
        <v>1.0194401176471799</v>
      </c>
      <c r="J24" s="38">
        <v>5.6829121799995201</v>
      </c>
      <c r="K24" s="38">
        <v>33.892186694784797</v>
      </c>
      <c r="L24" s="38">
        <v>1.2642417686521601</v>
      </c>
      <c r="M24" s="38">
        <v>2.9005855921831101</v>
      </c>
      <c r="N24" s="38">
        <v>0.588031141540034</v>
      </c>
      <c r="O24" s="38">
        <v>3.6983426800023902</v>
      </c>
      <c r="P24" s="38">
        <v>0.46093819014017401</v>
      </c>
      <c r="Q24" s="38">
        <f t="shared" si="0"/>
        <v>313.2912792053923</v>
      </c>
      <c r="S24" s="29" t="s">
        <v>28</v>
      </c>
      <c r="T24" s="27">
        <f t="shared" si="29"/>
        <v>1.4332893740000987</v>
      </c>
      <c r="U24" s="27">
        <f t="shared" si="30"/>
        <v>1.4388552111256092</v>
      </c>
      <c r="V24" s="27">
        <f t="shared" si="31"/>
        <v>1.8972876119434976</v>
      </c>
      <c r="W24" s="27">
        <f t="shared" si="32"/>
        <v>1.4018644437192418</v>
      </c>
      <c r="X24" s="27">
        <f t="shared" si="33"/>
        <v>1.7527019067077425</v>
      </c>
      <c r="Y24" s="27">
        <f t="shared" si="34"/>
        <v>1.9518773867492754</v>
      </c>
      <c r="Z24" s="27">
        <f t="shared" si="35"/>
        <v>1.6878852861995199</v>
      </c>
      <c r="AA24" s="27">
        <f t="shared" si="36"/>
        <v>1.3923760747208773</v>
      </c>
      <c r="AB24" s="27">
        <f t="shared" si="37"/>
        <v>1.1659640436587118</v>
      </c>
      <c r="AC24" s="27">
        <f t="shared" si="38"/>
        <v>1.3119803944114867</v>
      </c>
      <c r="AD24" s="27">
        <f t="shared" si="39"/>
        <v>1.3157617784744444</v>
      </c>
      <c r="AE24" s="27">
        <f t="shared" si="40"/>
        <v>1.0676885182071512</v>
      </c>
      <c r="AF24" s="27">
        <f t="shared" si="41"/>
        <v>0.97968281424687587</v>
      </c>
      <c r="AG24" s="27">
        <f t="shared" si="42"/>
        <v>1.0859285653303519</v>
      </c>
      <c r="AH24" s="27">
        <f t="shared" si="43"/>
        <v>0.94774152194486327</v>
      </c>
      <c r="AI24" s="38">
        <f t="shared" si="16"/>
        <v>20.830884931439748</v>
      </c>
      <c r="AJ24" s="38">
        <f t="shared" si="17"/>
        <v>6.1712966407884471</v>
      </c>
      <c r="AK24" s="38">
        <f t="shared" si="18"/>
        <v>7.9508046980361264</v>
      </c>
      <c r="AL24" s="38">
        <f t="shared" si="19"/>
        <v>6.7087835926151733</v>
      </c>
      <c r="AM24" s="38">
        <f t="shared" si="44"/>
        <v>25.860886470018823</v>
      </c>
      <c r="AN24" s="38">
        <f t="shared" si="21"/>
        <v>1.2909361522254261</v>
      </c>
      <c r="AO24" s="38">
        <f t="shared" si="22"/>
        <v>1.7471569240526619</v>
      </c>
      <c r="AP24" s="38">
        <f t="shared" si="23"/>
        <v>1.2821985894599803</v>
      </c>
      <c r="AQ24" s="38">
        <f t="shared" si="24"/>
        <v>1.2023221911031592</v>
      </c>
      <c r="AR24" s="38">
        <f t="shared" si="25"/>
        <v>0.41242635432368857</v>
      </c>
      <c r="AS24" s="38">
        <f t="shared" si="26"/>
        <v>0.56034664051894478</v>
      </c>
      <c r="AT24" s="38">
        <f t="shared" si="27"/>
        <v>0.76373054944749141</v>
      </c>
      <c r="AU24" s="38">
        <f t="shared" si="28"/>
        <v>1.1346187597123258</v>
      </c>
      <c r="AV24" s="37" t="s">
        <v>214</v>
      </c>
      <c r="AW24" s="51">
        <f>AVERAGE(AL20:AL30)</f>
        <v>5.4535110329771337</v>
      </c>
      <c r="AX24" s="51">
        <f>STDEVA(AL20:AL30)/SQRT(COUNT(AL20:AL30)/AW24)</f>
        <v>1.671285702192344</v>
      </c>
    </row>
    <row r="25" spans="1:50" x14ac:dyDescent="0.4">
      <c r="A25" s="38" t="s">
        <v>40</v>
      </c>
      <c r="B25" s="38">
        <v>29.020656272060901</v>
      </c>
      <c r="C25" s="38">
        <v>92.150010950396705</v>
      </c>
      <c r="D25" s="38">
        <v>8.5527857684276896</v>
      </c>
      <c r="E25" s="38">
        <v>32.724605455876599</v>
      </c>
      <c r="F25" s="38">
        <v>7.4116037814335698</v>
      </c>
      <c r="G25" s="38">
        <v>1.46448551060065</v>
      </c>
      <c r="H25" s="38">
        <v>5.3588155694048201</v>
      </c>
      <c r="I25" s="38">
        <v>0.65061660807544797</v>
      </c>
      <c r="J25" s="38">
        <v>2.7775933624843199</v>
      </c>
      <c r="K25" s="38">
        <v>13.620594759471199</v>
      </c>
      <c r="L25" s="38">
        <v>0.509893667626518</v>
      </c>
      <c r="M25" s="38">
        <v>0.95377694189645301</v>
      </c>
      <c r="N25" s="38">
        <v>0.100278349290871</v>
      </c>
      <c r="O25" s="38">
        <v>0.48946951158294699</v>
      </c>
      <c r="P25" s="38">
        <v>7.6056529326862604E-2</v>
      </c>
      <c r="Q25" s="38">
        <f t="shared" si="0"/>
        <v>195.86124303795552</v>
      </c>
      <c r="S25" s="29" t="s">
        <v>35</v>
      </c>
      <c r="T25" s="27">
        <f t="shared" si="29"/>
        <v>0.96444051006663378</v>
      </c>
      <c r="U25" s="27">
        <f t="shared" si="30"/>
        <v>1.8176625961539603</v>
      </c>
      <c r="V25" s="27">
        <f t="shared" si="31"/>
        <v>0.93794314978167781</v>
      </c>
      <c r="W25" s="27">
        <f t="shared" si="32"/>
        <v>0.76642017245561356</v>
      </c>
      <c r="X25" s="27">
        <f t="shared" si="33"/>
        <v>0.81964786099868681</v>
      </c>
      <c r="Y25" s="27">
        <f t="shared" si="34"/>
        <v>1.2996738689686831</v>
      </c>
      <c r="Z25" s="27">
        <f t="shared" si="35"/>
        <v>0.81144529618278016</v>
      </c>
      <c r="AA25" s="27">
        <f t="shared" si="36"/>
        <v>0.69984363390743665</v>
      </c>
      <c r="AB25" s="27">
        <f t="shared" si="37"/>
        <v>0.5974305296601502</v>
      </c>
      <c r="AC25" s="27">
        <f t="shared" si="38"/>
        <v>0.7208233516732736</v>
      </c>
      <c r="AD25" s="27">
        <f t="shared" si="39"/>
        <v>0.60407650204754515</v>
      </c>
      <c r="AE25" s="27">
        <f t="shared" si="40"/>
        <v>0.54073374913890071</v>
      </c>
      <c r="AF25" s="27">
        <f t="shared" si="41"/>
        <v>0.40960198124714409</v>
      </c>
      <c r="AG25" s="27">
        <f t="shared" si="42"/>
        <v>0.4428231012782603</v>
      </c>
      <c r="AH25" s="27">
        <f t="shared" si="43"/>
        <v>0.45861513867068404</v>
      </c>
      <c r="AI25" s="38">
        <f t="shared" si="16"/>
        <v>11.891181442231433</v>
      </c>
      <c r="AJ25" s="38">
        <f t="shared" si="17"/>
        <v>4.4864664284578861</v>
      </c>
      <c r="AK25" s="38">
        <f t="shared" si="18"/>
        <v>4.2280411897177368</v>
      </c>
      <c r="AL25" s="38">
        <f t="shared" si="19"/>
        <v>3.1766738240558077</v>
      </c>
      <c r="AM25" s="38">
        <f t="shared" si="44"/>
        <v>30.947832242660784</v>
      </c>
      <c r="AN25" s="38">
        <f t="shared" si="21"/>
        <v>1.7307592360092614</v>
      </c>
      <c r="AO25" s="38">
        <f t="shared" si="22"/>
        <v>2.1180989588713777</v>
      </c>
      <c r="AP25" s="38">
        <f t="shared" si="23"/>
        <v>1.5804135599232667</v>
      </c>
      <c r="AQ25" s="38">
        <f t="shared" si="24"/>
        <v>1.2828607418030571</v>
      </c>
      <c r="AR25" s="38">
        <f t="shared" si="25"/>
        <v>0.68656198112003886</v>
      </c>
      <c r="AS25" s="38">
        <f t="shared" si="26"/>
        <v>1.5835331725897872</v>
      </c>
      <c r="AT25" s="38">
        <f t="shared" si="27"/>
        <v>0.54657181271515509</v>
      </c>
      <c r="AU25" s="38">
        <f t="shared" si="28"/>
        <v>1.5936231026982208</v>
      </c>
      <c r="AV25" s="37"/>
    </row>
    <row r="26" spans="1:50" x14ac:dyDescent="0.4">
      <c r="S26" s="29" t="s">
        <v>36</v>
      </c>
      <c r="T26" s="27">
        <f t="shared" si="29"/>
        <v>1.084009174586912</v>
      </c>
      <c r="U26" s="27">
        <f t="shared" si="30"/>
        <v>1.1225585723581564</v>
      </c>
      <c r="V26" s="27">
        <f t="shared" si="31"/>
        <v>1.1873220840843153</v>
      </c>
      <c r="W26" s="27">
        <f t="shared" si="32"/>
        <v>0.97665095722676842</v>
      </c>
      <c r="X26" s="27">
        <f t="shared" si="33"/>
        <v>1.2320385371963221</v>
      </c>
      <c r="Y26" s="27">
        <f t="shared" si="34"/>
        <v>1.9313063356072098</v>
      </c>
      <c r="Z26" s="27">
        <f t="shared" si="35"/>
        <v>1.1183914973885538</v>
      </c>
      <c r="AA26" s="27">
        <f t="shared" si="36"/>
        <v>0.84908268739121162</v>
      </c>
      <c r="AB26" s="27">
        <f t="shared" si="37"/>
        <v>0.82716808163339162</v>
      </c>
      <c r="AC26" s="27">
        <f t="shared" si="38"/>
        <v>0.98916504135958994</v>
      </c>
      <c r="AD26" s="27">
        <f t="shared" si="39"/>
        <v>0.72880803101252056</v>
      </c>
      <c r="AE26" s="27">
        <f t="shared" si="40"/>
        <v>0.81723065870399669</v>
      </c>
      <c r="AF26" s="27">
        <f t="shared" si="41"/>
        <v>0.7440150810491486</v>
      </c>
      <c r="AG26" s="27">
        <f t="shared" si="42"/>
        <v>0.70145207487648398</v>
      </c>
      <c r="AH26" s="27">
        <f t="shared" si="43"/>
        <v>0.91826421202881903</v>
      </c>
      <c r="AI26" s="38">
        <f t="shared" si="16"/>
        <v>15.227463026503399</v>
      </c>
      <c r="AJ26" s="38">
        <f t="shared" si="17"/>
        <v>4.370540788256152</v>
      </c>
      <c r="AK26" s="38">
        <f t="shared" si="18"/>
        <v>5.957987139216689</v>
      </c>
      <c r="AL26" s="38">
        <f t="shared" si="19"/>
        <v>4.8989350990305587</v>
      </c>
      <c r="AM26" s="38">
        <f t="shared" si="44"/>
        <v>35.200508610247937</v>
      </c>
      <c r="AN26" s="38">
        <f t="shared" si="21"/>
        <v>1.392327419373224</v>
      </c>
      <c r="AO26" s="38">
        <f t="shared" si="22"/>
        <v>1.6926631577693834</v>
      </c>
      <c r="AP26" s="38">
        <f t="shared" si="23"/>
        <v>1.2104642894394793</v>
      </c>
      <c r="AQ26" s="38">
        <f t="shared" si="24"/>
        <v>1.1807164455598869</v>
      </c>
      <c r="AR26" s="38">
        <f t="shared" si="25"/>
        <v>0.61774050796044433</v>
      </c>
      <c r="AS26" s="38">
        <f t="shared" si="26"/>
        <v>0.77769856807175475</v>
      </c>
      <c r="AT26" s="38">
        <f t="shared" si="27"/>
        <v>0.65556535744113864</v>
      </c>
      <c r="AU26" s="38">
        <f t="shared" si="28"/>
        <v>1.6433642415978658</v>
      </c>
      <c r="AV26" s="37"/>
    </row>
    <row r="27" spans="1:50" x14ac:dyDescent="0.4">
      <c r="S27" s="29" t="s">
        <v>37</v>
      </c>
      <c r="T27" s="27">
        <f t="shared" si="29"/>
        <v>1.240659997859652</v>
      </c>
      <c r="U27" s="27">
        <f t="shared" si="30"/>
        <v>0.73562824988024922</v>
      </c>
      <c r="V27" s="27">
        <f t="shared" si="31"/>
        <v>1.4179228855626502</v>
      </c>
      <c r="W27" s="27">
        <f t="shared" si="32"/>
        <v>1.1027683962141184</v>
      </c>
      <c r="X27" s="27">
        <f t="shared" si="33"/>
        <v>2.8511735800836719</v>
      </c>
      <c r="Y27" s="27">
        <f t="shared" si="34"/>
        <v>3.6127766530825185</v>
      </c>
      <c r="Z27" s="27">
        <f t="shared" si="35"/>
        <v>1.555378774720551</v>
      </c>
      <c r="AA27" s="27">
        <f t="shared" si="36"/>
        <v>2.1277385257012451</v>
      </c>
      <c r="AB27" s="27">
        <f t="shared" si="37"/>
        <v>1.4500160510600151</v>
      </c>
      <c r="AC27" s="27">
        <f t="shared" si="38"/>
        <v>1.5698615218767193</v>
      </c>
      <c r="AD27" s="27">
        <f t="shared" si="39"/>
        <v>1.4533912819870276</v>
      </c>
      <c r="AE27" s="27">
        <f t="shared" si="40"/>
        <v>1.6453355320068583</v>
      </c>
      <c r="AF27" s="27">
        <f t="shared" si="41"/>
        <v>1.4262676807995389</v>
      </c>
      <c r="AG27" s="27">
        <f t="shared" si="42"/>
        <v>1.7951905187631805</v>
      </c>
      <c r="AH27" s="27">
        <f t="shared" si="43"/>
        <v>1.4092180629465596</v>
      </c>
      <c r="AI27" s="38">
        <f t="shared" si="16"/>
        <v>25.393327712544561</v>
      </c>
      <c r="AJ27" s="38">
        <f t="shared" si="17"/>
        <v>4.4969795295166701</v>
      </c>
      <c r="AK27" s="38">
        <f t="shared" si="18"/>
        <v>11.597083584648002</v>
      </c>
      <c r="AL27" s="38">
        <f t="shared" si="19"/>
        <v>9.2992645983798852</v>
      </c>
      <c r="AM27" s="38">
        <f t="shared" si="44"/>
        <v>28.013806399724317</v>
      </c>
      <c r="AN27" s="38">
        <f t="shared" si="21"/>
        <v>0.61429045256649684</v>
      </c>
      <c r="AO27" s="38">
        <f t="shared" si="22"/>
        <v>0.78984535108816545</v>
      </c>
      <c r="AP27" s="38">
        <f t="shared" si="23"/>
        <v>1.1852438520938591</v>
      </c>
      <c r="AQ27" s="38">
        <f t="shared" si="24"/>
        <v>0.76052150968118881</v>
      </c>
      <c r="AR27" s="38">
        <f t="shared" si="25"/>
        <v>0.52925328930988003</v>
      </c>
      <c r="AS27" s="38">
        <f t="shared" si="26"/>
        <v>0.40349437603395577</v>
      </c>
      <c r="AT27" s="38">
        <f t="shared" si="27"/>
        <v>1.3279289835903076</v>
      </c>
      <c r="AU27" s="38">
        <f t="shared" si="28"/>
        <v>1.639729367628507</v>
      </c>
      <c r="AV27" s="37"/>
    </row>
    <row r="28" spans="1:50" x14ac:dyDescent="0.4">
      <c r="S28" s="29" t="s">
        <v>38</v>
      </c>
      <c r="T28" s="27">
        <f t="shared" si="29"/>
        <v>1.3507006904038328</v>
      </c>
      <c r="U28" s="27">
        <f t="shared" si="30"/>
        <v>1.5072110876709575</v>
      </c>
      <c r="V28" s="27">
        <f t="shared" si="31"/>
        <v>1.7186208679816748</v>
      </c>
      <c r="W28" s="27">
        <f t="shared" si="32"/>
        <v>1.6447234889724087</v>
      </c>
      <c r="X28" s="27">
        <f t="shared" si="33"/>
        <v>1.8906885122215862</v>
      </c>
      <c r="Y28" s="27">
        <f t="shared" si="34"/>
        <v>2.1547875526760412</v>
      </c>
      <c r="Z28" s="27">
        <f t="shared" si="35"/>
        <v>1.7113957195856362</v>
      </c>
      <c r="AA28" s="27">
        <f t="shared" si="36"/>
        <v>1.636559769755396</v>
      </c>
      <c r="AB28" s="27">
        <f t="shared" si="37"/>
        <v>1.3850635081905334</v>
      </c>
      <c r="AC28" s="27">
        <f t="shared" si="38"/>
        <v>1.2998718034985903</v>
      </c>
      <c r="AD28" s="27">
        <f t="shared" si="39"/>
        <v>1.1816578387178729</v>
      </c>
      <c r="AE28" s="27">
        <f t="shared" si="40"/>
        <v>1.0209641211201854</v>
      </c>
      <c r="AF28" s="27">
        <f t="shared" si="41"/>
        <v>0.80270760259400664</v>
      </c>
      <c r="AG28" s="27">
        <f t="shared" si="42"/>
        <v>0.8331619308516135</v>
      </c>
      <c r="AH28" s="27">
        <f t="shared" si="43"/>
        <v>0.61464044865978573</v>
      </c>
      <c r="AI28" s="38">
        <f t="shared" si="16"/>
        <v>20.752754942900122</v>
      </c>
      <c r="AJ28" s="38">
        <f t="shared" si="17"/>
        <v>6.2212561350288738</v>
      </c>
      <c r="AK28" s="38">
        <f t="shared" si="18"/>
        <v>8.7784950624291938</v>
      </c>
      <c r="AL28" s="38">
        <f t="shared" si="19"/>
        <v>5.7530037454420535</v>
      </c>
      <c r="AM28" s="38">
        <f t="shared" si="44"/>
        <v>28.530022353048491</v>
      </c>
      <c r="AN28" s="38">
        <f t="shared" si="21"/>
        <v>1.9740742202314265</v>
      </c>
      <c r="AO28" s="38">
        <f t="shared" si="22"/>
        <v>2.0627693181144182</v>
      </c>
      <c r="AP28" s="38">
        <f t="shared" si="23"/>
        <v>1.9642757417907852</v>
      </c>
      <c r="AQ28" s="38">
        <f t="shared" si="24"/>
        <v>1.187471534154487</v>
      </c>
      <c r="AR28" s="38">
        <f t="shared" si="25"/>
        <v>0.71978811106150686</v>
      </c>
      <c r="AS28" s="38">
        <f t="shared" si="26"/>
        <v>0.83927988301392675</v>
      </c>
      <c r="AT28" s="38">
        <f t="shared" si="27"/>
        <v>0.91866142581641053</v>
      </c>
      <c r="AU28" s="38">
        <f t="shared" si="28"/>
        <v>1.1964115295521285</v>
      </c>
      <c r="AV28" s="37"/>
    </row>
    <row r="29" spans="1:50" x14ac:dyDescent="0.4">
      <c r="S29" s="29" t="s">
        <v>39</v>
      </c>
      <c r="T29" s="27">
        <f t="shared" si="29"/>
        <v>1.1299501727261849</v>
      </c>
      <c r="U29" s="27">
        <f t="shared" si="30"/>
        <v>1.4526824924608159</v>
      </c>
      <c r="V29" s="27">
        <f t="shared" si="31"/>
        <v>1.3154226716767488</v>
      </c>
      <c r="W29" s="27">
        <f t="shared" si="32"/>
        <v>1.391036996467492</v>
      </c>
      <c r="X29" s="27">
        <f t="shared" si="33"/>
        <v>1.2341252069574375</v>
      </c>
      <c r="Y29" s="27">
        <f t="shared" si="34"/>
        <v>1.7938082346426667</v>
      </c>
      <c r="Z29" s="27">
        <f t="shared" si="35"/>
        <v>1.53806973831301</v>
      </c>
      <c r="AA29" s="27">
        <f t="shared" si="36"/>
        <v>1.143639351185977</v>
      </c>
      <c r="AB29" s="27">
        <f t="shared" si="37"/>
        <v>1.0672135549294872</v>
      </c>
      <c r="AC29" s="27">
        <f t="shared" si="38"/>
        <v>1.2410174549536725</v>
      </c>
      <c r="AD29" s="27">
        <f t="shared" si="39"/>
        <v>1.2006094669061349</v>
      </c>
      <c r="AE29" s="27">
        <f t="shared" si="40"/>
        <v>0.94327986737662106</v>
      </c>
      <c r="AF29" s="27">
        <f t="shared" si="41"/>
        <v>1.3038384513082792</v>
      </c>
      <c r="AG29" s="27">
        <f t="shared" si="42"/>
        <v>1.2278694156714443</v>
      </c>
      <c r="AH29" s="27">
        <f t="shared" si="43"/>
        <v>1.0509306660742681</v>
      </c>
      <c r="AI29" s="38">
        <f t="shared" si="16"/>
        <v>19.033493741650243</v>
      </c>
      <c r="AJ29" s="38">
        <f t="shared" si="17"/>
        <v>5.2890923333312418</v>
      </c>
      <c r="AK29" s="38">
        <f t="shared" si="18"/>
        <v>6.7768560860285776</v>
      </c>
      <c r="AL29" s="38">
        <f t="shared" si="19"/>
        <v>6.9675453222904196</v>
      </c>
      <c r="AM29" s="38">
        <f t="shared" si="44"/>
        <v>26.808311143617814</v>
      </c>
      <c r="AN29" s="38">
        <f t="shared" si="21"/>
        <v>1.1328867538465577</v>
      </c>
      <c r="AO29" s="38">
        <f t="shared" si="22"/>
        <v>1.0713050222506171</v>
      </c>
      <c r="AP29" s="38">
        <f t="shared" si="23"/>
        <v>0.93140144757216947</v>
      </c>
      <c r="AQ29" s="38">
        <f t="shared" si="24"/>
        <v>1.3034289060912465</v>
      </c>
      <c r="AR29" s="38">
        <f t="shared" si="25"/>
        <v>0.96059580590120808</v>
      </c>
      <c r="AS29" s="38">
        <f t="shared" si="26"/>
        <v>1.1678276073803764</v>
      </c>
      <c r="AT29" s="38">
        <f t="shared" si="27"/>
        <v>0.81873813276584073</v>
      </c>
      <c r="AU29" s="38">
        <f t="shared" si="28"/>
        <v>1.2941429228871693</v>
      </c>
      <c r="AV29" s="37"/>
    </row>
    <row r="30" spans="1:50" x14ac:dyDescent="0.4">
      <c r="S30" s="29" t="s">
        <v>40</v>
      </c>
      <c r="T30" s="27">
        <f t="shared" si="29"/>
        <v>0.65127146032452643</v>
      </c>
      <c r="U30" s="27">
        <f t="shared" si="30"/>
        <v>1.0441927586447219</v>
      </c>
      <c r="V30" s="27">
        <f t="shared" si="31"/>
        <v>0.84263899196331915</v>
      </c>
      <c r="W30" s="27">
        <f t="shared" si="32"/>
        <v>0.8768650979602518</v>
      </c>
      <c r="X30" s="27">
        <f t="shared" si="33"/>
        <v>1.0766420368148706</v>
      </c>
      <c r="Y30" s="27">
        <f t="shared" si="34"/>
        <v>1.2053378688071192</v>
      </c>
      <c r="Z30" s="27">
        <f t="shared" si="35"/>
        <v>0.88678066678881684</v>
      </c>
      <c r="AA30" s="27">
        <f t="shared" si="36"/>
        <v>0.7298817680900247</v>
      </c>
      <c r="AB30" s="27">
        <f t="shared" si="37"/>
        <v>0.52161377699236056</v>
      </c>
      <c r="AC30" s="27">
        <f t="shared" si="38"/>
        <v>0.49874019624574151</v>
      </c>
      <c r="AD30" s="27">
        <f t="shared" si="39"/>
        <v>0.48422950391882053</v>
      </c>
      <c r="AE30" s="27">
        <f t="shared" si="40"/>
        <v>0.3101713632183587</v>
      </c>
      <c r="AF30" s="27">
        <f t="shared" si="41"/>
        <v>0.22234667248530154</v>
      </c>
      <c r="AG30" s="27">
        <f t="shared" si="42"/>
        <v>0.1625064779491856</v>
      </c>
      <c r="AH30" s="27">
        <f t="shared" si="43"/>
        <v>0.1734074996052499</v>
      </c>
      <c r="AI30" s="38">
        <f t="shared" si="16"/>
        <v>9.6866261398086699</v>
      </c>
      <c r="AJ30" s="38">
        <f t="shared" si="17"/>
        <v>3.4149683088928193</v>
      </c>
      <c r="AK30" s="38">
        <f t="shared" si="18"/>
        <v>4.4202561174931922</v>
      </c>
      <c r="AL30" s="38">
        <f t="shared" si="19"/>
        <v>1.8514017134226579</v>
      </c>
      <c r="AM30" s="38">
        <f t="shared" si="44"/>
        <v>26.712617991262995</v>
      </c>
      <c r="AN30" s="38">
        <f t="shared" si="21"/>
        <v>5.3958778076184757</v>
      </c>
      <c r="AO30" s="38">
        <f t="shared" si="22"/>
        <v>5.185264012840185</v>
      </c>
      <c r="AP30" s="38">
        <f t="shared" si="23"/>
        <v>4.4914010647517237</v>
      </c>
      <c r="AQ30" s="38">
        <f t="shared" si="24"/>
        <v>1.681061997664786</v>
      </c>
      <c r="AR30" s="38">
        <f t="shared" si="25"/>
        <v>0.83695664247097334</v>
      </c>
      <c r="AS30" s="38">
        <f t="shared" si="26"/>
        <v>1.289526756969896</v>
      </c>
      <c r="AT30" s="38">
        <f t="shared" si="27"/>
        <v>0.40246592946797644</v>
      </c>
      <c r="AU30" s="38">
        <f t="shared" si="28"/>
        <v>1.2277925345314884</v>
      </c>
      <c r="AV30" s="37"/>
    </row>
  </sheetData>
  <mergeCells count="3">
    <mergeCell ref="T2:AH2"/>
    <mergeCell ref="T6:AH6"/>
    <mergeCell ref="AN6:AO6"/>
  </mergeCells>
  <phoneticPr fontId="11" type="noConversion"/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6656C-CAA2-4F66-B33F-FFBBCD178B16}">
  <dimension ref="A1:AC73"/>
  <sheetViews>
    <sheetView topLeftCell="A44" workbookViewId="0">
      <selection activeCell="A29" sqref="A29:XFD37"/>
    </sheetView>
  </sheetViews>
  <sheetFormatPr defaultColWidth="8.6328125" defaultRowHeight="15.5" x14ac:dyDescent="0.4"/>
  <cols>
    <col min="1" max="1" width="13.453125" style="30" bestFit="1" customWidth="1"/>
    <col min="2" max="2" width="9.36328125" style="30" bestFit="1" customWidth="1"/>
    <col min="3" max="3" width="8.36328125" style="30" bestFit="1" customWidth="1"/>
    <col min="4" max="4" width="10.36328125" style="30" bestFit="1" customWidth="1"/>
    <col min="5" max="5" width="9.36328125" style="30" bestFit="1" customWidth="1"/>
    <col min="6" max="6" width="8.36328125" style="30" bestFit="1" customWidth="1"/>
    <col min="7" max="7" width="5.36328125" style="30" bestFit="1" customWidth="1"/>
    <col min="8" max="9" width="8.36328125" style="30" bestFit="1" customWidth="1"/>
    <col min="10" max="10" width="7.36328125" style="30" bestFit="1" customWidth="1"/>
    <col min="11" max="11" width="6.36328125" style="30" bestFit="1" customWidth="1"/>
    <col min="12" max="12" width="5.81640625" style="30" bestFit="1" customWidth="1"/>
    <col min="13" max="13" width="5.36328125" style="30" bestFit="1" customWidth="1"/>
    <col min="14" max="14" width="6.36328125" style="30" bestFit="1" customWidth="1"/>
    <col min="15" max="15" width="5.36328125" style="30" bestFit="1" customWidth="1"/>
    <col min="16" max="16" width="6.36328125" style="30" bestFit="1" customWidth="1"/>
    <col min="17" max="17" width="5.36328125" style="30" bestFit="1" customWidth="1"/>
    <col min="18" max="19" width="6.36328125" style="30" bestFit="1" customWidth="1"/>
    <col min="20" max="20" width="5.81640625" style="30" bestFit="1" customWidth="1"/>
    <col min="21" max="21" width="5.36328125" style="30" bestFit="1" customWidth="1"/>
    <col min="22" max="22" width="7.36328125" style="30" bestFit="1" customWidth="1"/>
    <col min="23" max="23" width="6.36328125" style="30" bestFit="1" customWidth="1"/>
    <col min="24" max="24" width="5.81640625" style="30" bestFit="1" customWidth="1"/>
    <col min="25" max="25" width="5.36328125" style="30" bestFit="1" customWidth="1"/>
    <col min="26" max="27" width="6.36328125" style="30" bestFit="1" customWidth="1"/>
    <col min="28" max="28" width="5.81640625" style="30" bestFit="1" customWidth="1"/>
    <col min="29" max="29" width="5.36328125" style="30" bestFit="1" customWidth="1"/>
    <col min="30" max="16384" width="8.6328125" style="30"/>
  </cols>
  <sheetData>
    <row r="1" spans="1:29" ht="17.5" x14ac:dyDescent="0.4">
      <c r="B1" s="125" t="s">
        <v>234</v>
      </c>
      <c r="C1" s="125"/>
      <c r="D1" s="125" t="s">
        <v>235</v>
      </c>
      <c r="E1" s="125"/>
      <c r="F1" s="125" t="s">
        <v>236</v>
      </c>
      <c r="G1" s="125"/>
      <c r="H1" s="125" t="s">
        <v>237</v>
      </c>
      <c r="I1" s="125"/>
      <c r="J1" s="125" t="s">
        <v>238</v>
      </c>
      <c r="K1" s="125"/>
      <c r="L1" s="125" t="s">
        <v>239</v>
      </c>
      <c r="M1" s="125"/>
      <c r="N1" s="125" t="s">
        <v>240</v>
      </c>
      <c r="O1" s="125"/>
      <c r="P1" s="125" t="s">
        <v>241</v>
      </c>
      <c r="Q1" s="125"/>
      <c r="R1" s="125" t="s">
        <v>242</v>
      </c>
      <c r="S1" s="125"/>
      <c r="T1" s="125" t="s">
        <v>243</v>
      </c>
      <c r="U1" s="125"/>
      <c r="V1" s="125" t="s">
        <v>244</v>
      </c>
      <c r="W1" s="125"/>
      <c r="X1" s="125" t="s">
        <v>245</v>
      </c>
      <c r="Y1" s="125"/>
      <c r="Z1" s="125" t="s">
        <v>246</v>
      </c>
      <c r="AA1" s="125"/>
      <c r="AB1" s="125" t="s">
        <v>247</v>
      </c>
      <c r="AC1" s="125"/>
    </row>
    <row r="2" spans="1:29" x14ac:dyDescent="0.4">
      <c r="A2" s="52"/>
      <c r="B2" s="52" t="s">
        <v>82</v>
      </c>
      <c r="C2" s="52" t="s">
        <v>278</v>
      </c>
      <c r="D2" s="52" t="s">
        <v>82</v>
      </c>
      <c r="E2" s="52" t="s">
        <v>278</v>
      </c>
      <c r="F2" s="52" t="s">
        <v>82</v>
      </c>
      <c r="G2" s="52" t="s">
        <v>278</v>
      </c>
      <c r="H2" s="52" t="s">
        <v>233</v>
      </c>
      <c r="I2" s="52" t="s">
        <v>278</v>
      </c>
      <c r="J2" s="52" t="s">
        <v>82</v>
      </c>
      <c r="K2" s="52" t="s">
        <v>278</v>
      </c>
      <c r="L2" s="52" t="s">
        <v>82</v>
      </c>
      <c r="M2" s="52" t="s">
        <v>278</v>
      </c>
      <c r="N2" s="52" t="s">
        <v>82</v>
      </c>
      <c r="O2" s="52" t="s">
        <v>278</v>
      </c>
      <c r="P2" s="52" t="s">
        <v>82</v>
      </c>
      <c r="Q2" s="52" t="s">
        <v>278</v>
      </c>
      <c r="R2" s="52" t="s">
        <v>82</v>
      </c>
      <c r="S2" s="52" t="s">
        <v>278</v>
      </c>
      <c r="T2" s="52" t="s">
        <v>82</v>
      </c>
      <c r="U2" s="52" t="s">
        <v>278</v>
      </c>
      <c r="V2" s="52" t="s">
        <v>82</v>
      </c>
      <c r="W2" s="52" t="s">
        <v>278</v>
      </c>
      <c r="X2" s="52" t="s">
        <v>82</v>
      </c>
      <c r="Y2" s="52" t="s">
        <v>278</v>
      </c>
      <c r="Z2" s="52" t="s">
        <v>82</v>
      </c>
      <c r="AA2" s="52" t="s">
        <v>278</v>
      </c>
      <c r="AB2" s="52" t="s">
        <v>82</v>
      </c>
      <c r="AC2" s="52" t="s">
        <v>278</v>
      </c>
    </row>
    <row r="3" spans="1:29" x14ac:dyDescent="0.4">
      <c r="A3" s="52" t="s">
        <v>117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</row>
    <row r="4" spans="1:29" x14ac:dyDescent="0.4">
      <c r="A4" s="30" t="s">
        <v>24</v>
      </c>
      <c r="B4" s="53">
        <v>12170.5287981197</v>
      </c>
      <c r="C4" s="53">
        <v>3690.78145201906</v>
      </c>
      <c r="D4" s="53">
        <v>98543.259691017694</v>
      </c>
      <c r="E4" s="53">
        <v>35254.260991467498</v>
      </c>
      <c r="F4" s="53">
        <v>400000</v>
      </c>
      <c r="G4" s="56">
        <v>1.03711011630337E-11</v>
      </c>
      <c r="H4" s="55">
        <v>1703.1873367856299</v>
      </c>
      <c r="I4" s="55">
        <v>522.13344186750305</v>
      </c>
      <c r="J4" s="55">
        <v>1806.15088295633</v>
      </c>
      <c r="K4" s="55">
        <v>144.10687652707901</v>
      </c>
      <c r="L4" s="56">
        <v>0.25621344336549801</v>
      </c>
      <c r="M4" s="56">
        <v>0.38762664157170401</v>
      </c>
      <c r="N4" s="53">
        <v>8.8487646110222293</v>
      </c>
      <c r="O4" s="53">
        <v>3.19061119287531</v>
      </c>
      <c r="P4" s="53">
        <v>6.1576051137427497</v>
      </c>
      <c r="Q4" s="53">
        <v>1.9338046256405601</v>
      </c>
      <c r="R4" s="53">
        <v>56.656696154822697</v>
      </c>
      <c r="S4" s="53">
        <v>22.380035055028699</v>
      </c>
      <c r="T4" s="53">
        <v>0.298774543769737</v>
      </c>
      <c r="U4" s="53">
        <v>0.141679853236336</v>
      </c>
      <c r="V4" s="53">
        <v>116.22364058891</v>
      </c>
      <c r="W4" s="53">
        <v>34.2857054820877</v>
      </c>
      <c r="X4" s="53">
        <v>7.08895093228693</v>
      </c>
      <c r="Y4" s="53">
        <v>1.30906272971492</v>
      </c>
      <c r="Z4" s="53">
        <v>3.7267284441377302</v>
      </c>
      <c r="AA4" s="53">
        <v>0.89119903716626503</v>
      </c>
      <c r="AB4" s="53">
        <v>1.1125777284546701</v>
      </c>
      <c r="AC4" s="53">
        <v>0.58008775068532703</v>
      </c>
    </row>
    <row r="5" spans="1:29" x14ac:dyDescent="0.4">
      <c r="A5" s="30" t="s">
        <v>25</v>
      </c>
      <c r="B5" s="53">
        <v>28074.339039600902</v>
      </c>
      <c r="C5" s="53">
        <v>12136.498636131601</v>
      </c>
      <c r="D5" s="53">
        <v>335642.32663675299</v>
      </c>
      <c r="E5" s="53">
        <v>184611.35532269799</v>
      </c>
      <c r="F5" s="53">
        <v>400000</v>
      </c>
      <c r="G5" s="56">
        <v>1.3902594721594701E-11</v>
      </c>
      <c r="H5" s="55">
        <v>5173.7722003317504</v>
      </c>
      <c r="I5" s="55">
        <v>2439.43485972285</v>
      </c>
      <c r="J5" s="55">
        <v>1917.5181043324501</v>
      </c>
      <c r="K5" s="55">
        <v>223.919585190444</v>
      </c>
      <c r="L5" s="56">
        <v>1.70162533256152</v>
      </c>
      <c r="M5" s="56">
        <v>0.71506045014531405</v>
      </c>
      <c r="N5" s="53">
        <v>22.3776530183336</v>
      </c>
      <c r="O5" s="53">
        <v>9.7042755379118901</v>
      </c>
      <c r="P5" s="53">
        <v>15.7127793648985</v>
      </c>
      <c r="Q5" s="53">
        <v>8.5580064316112896</v>
      </c>
      <c r="R5" s="53">
        <v>155.04713182943701</v>
      </c>
      <c r="S5" s="53">
        <v>70.585126981333204</v>
      </c>
      <c r="T5" s="53">
        <v>-5.4267843343359899E-3</v>
      </c>
      <c r="U5" s="53">
        <v>0.253088603028989</v>
      </c>
      <c r="V5" s="53">
        <v>476.84463553663801</v>
      </c>
      <c r="W5" s="53">
        <v>274.850211624162</v>
      </c>
      <c r="X5" s="53">
        <v>13.728504691295401</v>
      </c>
      <c r="Y5" s="53">
        <v>5.7156238755336304</v>
      </c>
      <c r="Z5" s="53">
        <v>11.269858385238299</v>
      </c>
      <c r="AA5" s="53">
        <v>3.81729777901301</v>
      </c>
      <c r="AB5" s="53">
        <v>3.2195115389810001</v>
      </c>
      <c r="AC5" s="53">
        <v>1.3631794861698501</v>
      </c>
    </row>
    <row r="6" spans="1:29" x14ac:dyDescent="0.4">
      <c r="A6" s="30" t="s">
        <v>26</v>
      </c>
      <c r="B6" s="53">
        <v>8938.8361789208393</v>
      </c>
      <c r="C6" s="53">
        <v>2639.6973113078302</v>
      </c>
      <c r="D6" s="53">
        <v>61145.865744920899</v>
      </c>
      <c r="E6" s="53">
        <v>27453.473389316299</v>
      </c>
      <c r="F6" s="53">
        <v>400000</v>
      </c>
      <c r="G6" s="56">
        <v>1.1465508556528401E-11</v>
      </c>
      <c r="H6" s="55">
        <v>1500.5281391866799</v>
      </c>
      <c r="I6" s="55">
        <v>661.27654920791804</v>
      </c>
      <c r="J6" s="55">
        <v>1871.96002310365</v>
      </c>
      <c r="K6" s="55">
        <v>146.79670615821999</v>
      </c>
      <c r="L6" s="56">
        <v>1.56715761621179</v>
      </c>
      <c r="M6" s="56">
        <v>0.78687643441050004</v>
      </c>
      <c r="N6" s="53">
        <v>6.6728766726304602</v>
      </c>
      <c r="O6" s="53">
        <v>2.6557859783756399</v>
      </c>
      <c r="P6" s="53">
        <v>6.8724501251573402</v>
      </c>
      <c r="Q6" s="53">
        <v>2.7817977468025101</v>
      </c>
      <c r="R6" s="53">
        <v>54.864550370773401</v>
      </c>
      <c r="S6" s="53">
        <v>22.053663858389299</v>
      </c>
      <c r="T6" s="53">
        <v>0.223730909156272</v>
      </c>
      <c r="U6" s="53">
        <v>0.21147276986979899</v>
      </c>
      <c r="V6" s="53">
        <v>89.870831943203399</v>
      </c>
      <c r="W6" s="53">
        <v>40.027267239469197</v>
      </c>
      <c r="X6" s="53">
        <v>7.0493108241215401</v>
      </c>
      <c r="Y6" s="53">
        <v>3.1567773207775498</v>
      </c>
      <c r="Z6" s="53">
        <v>4.6423868881753902</v>
      </c>
      <c r="AA6" s="53">
        <v>1.46554388368759</v>
      </c>
      <c r="AB6" s="53">
        <v>1.1515018100171599</v>
      </c>
      <c r="AC6" s="53">
        <v>0.825637092314083</v>
      </c>
    </row>
    <row r="7" spans="1:29" x14ac:dyDescent="0.4">
      <c r="A7" s="30" t="s">
        <v>27</v>
      </c>
      <c r="B7" s="53">
        <v>7608.7617018711499</v>
      </c>
      <c r="C7" s="53">
        <v>1345.2592023571201</v>
      </c>
      <c r="D7" s="53">
        <v>32845.028679376002</v>
      </c>
      <c r="E7" s="53">
        <v>8078.7924445688204</v>
      </c>
      <c r="F7" s="53">
        <v>400000</v>
      </c>
      <c r="G7" s="56">
        <v>1.2222459934588099E-11</v>
      </c>
      <c r="H7" s="55">
        <v>2139.0482259219798</v>
      </c>
      <c r="I7" s="55">
        <v>974.16427005783203</v>
      </c>
      <c r="J7" s="55">
        <v>2033.37501274684</v>
      </c>
      <c r="K7" s="55">
        <v>90.813414043063204</v>
      </c>
      <c r="L7" s="56">
        <v>1.1790549800385099</v>
      </c>
      <c r="M7" s="56">
        <v>0.38547064941230202</v>
      </c>
      <c r="N7" s="53">
        <v>7.1296284764228597</v>
      </c>
      <c r="O7" s="53">
        <v>1.81467763379345</v>
      </c>
      <c r="P7" s="53">
        <v>4.2272606087266</v>
      </c>
      <c r="Q7" s="53">
        <v>0.68967004195500503</v>
      </c>
      <c r="R7" s="53">
        <v>29.125500472859699</v>
      </c>
      <c r="S7" s="53">
        <v>7.4380085406213601</v>
      </c>
      <c r="T7" s="53">
        <v>0.22672602325194599</v>
      </c>
      <c r="U7" s="53">
        <v>0.118169023626745</v>
      </c>
      <c r="V7" s="53">
        <v>53.954215354383699</v>
      </c>
      <c r="W7" s="53">
        <v>11.3792856989438</v>
      </c>
      <c r="X7" s="53">
        <v>5.85962401698505</v>
      </c>
      <c r="Y7" s="53">
        <v>1.7342805135777299</v>
      </c>
      <c r="Z7" s="53">
        <v>2.5386318717863001</v>
      </c>
      <c r="AA7" s="53">
        <v>0.37697559734291902</v>
      </c>
      <c r="AB7" s="53">
        <v>0.43474911397154598</v>
      </c>
      <c r="AC7" s="53">
        <v>7.4973443844515097E-2</v>
      </c>
    </row>
    <row r="8" spans="1:29" x14ac:dyDescent="0.4">
      <c r="A8" s="30" t="s">
        <v>28</v>
      </c>
      <c r="B8" s="53">
        <v>14760.596293389201</v>
      </c>
      <c r="C8" s="53">
        <v>4687.9516329343396</v>
      </c>
      <c r="D8" s="53">
        <v>108904.99067440099</v>
      </c>
      <c r="E8" s="53">
        <v>44118.633622593901</v>
      </c>
      <c r="F8" s="53">
        <v>400000</v>
      </c>
      <c r="G8" s="56">
        <v>1.11781067403407E-11</v>
      </c>
      <c r="H8" s="55">
        <v>2342.7527614937499</v>
      </c>
      <c r="I8" s="55">
        <v>1087.06556461064</v>
      </c>
      <c r="J8" s="55">
        <v>1649.37252990501</v>
      </c>
      <c r="K8" s="55">
        <v>137.722801151407</v>
      </c>
      <c r="L8" s="56">
        <v>1.6445689632529099</v>
      </c>
      <c r="M8" s="56">
        <v>0.51153202833553901</v>
      </c>
      <c r="N8" s="53">
        <v>12.210651327798001</v>
      </c>
      <c r="O8" s="53">
        <v>4.1597053310559797</v>
      </c>
      <c r="P8" s="53">
        <v>8.0894220195634396</v>
      </c>
      <c r="Q8" s="53">
        <v>2.3235097141138499</v>
      </c>
      <c r="R8" s="53">
        <v>91.198242294231704</v>
      </c>
      <c r="S8" s="53">
        <v>30.416883394736502</v>
      </c>
      <c r="T8" s="53">
        <v>0.233986807944256</v>
      </c>
      <c r="U8" s="53">
        <v>0.12076238845697899</v>
      </c>
      <c r="V8" s="53">
        <v>155.87107179734801</v>
      </c>
      <c r="W8" s="53">
        <v>61.032233685904004</v>
      </c>
      <c r="X8" s="53">
        <v>7.7501916490935496</v>
      </c>
      <c r="Y8" s="53">
        <v>1.6480174476836</v>
      </c>
      <c r="Z8" s="53">
        <v>11.2688954864529</v>
      </c>
      <c r="AA8" s="53">
        <v>4.5367908216561199</v>
      </c>
      <c r="AB8" s="53">
        <v>0.97374975454311696</v>
      </c>
      <c r="AC8" s="53">
        <v>0.33397147975197899</v>
      </c>
    </row>
    <row r="9" spans="1:29" x14ac:dyDescent="0.4">
      <c r="A9" s="30" t="s">
        <v>35</v>
      </c>
      <c r="B9" s="53">
        <v>8287.0827195153597</v>
      </c>
      <c r="C9" s="53">
        <v>2051.7170620216898</v>
      </c>
      <c r="D9" s="53">
        <v>34574.080571265702</v>
      </c>
      <c r="E9" s="53">
        <v>12424.128659742901</v>
      </c>
      <c r="F9" s="53">
        <v>400000</v>
      </c>
      <c r="G9" s="56">
        <v>1.0583211075175901E-11</v>
      </c>
      <c r="H9" s="55">
        <v>771.19396527137496</v>
      </c>
      <c r="I9" s="55">
        <v>342.78409394642398</v>
      </c>
      <c r="J9" s="55">
        <v>1688.8850073030001</v>
      </c>
      <c r="K9" s="55">
        <v>127.9653179277</v>
      </c>
      <c r="L9" s="56">
        <v>0.71104012544617201</v>
      </c>
      <c r="M9" s="56">
        <v>0.35121295480487402</v>
      </c>
      <c r="N9" s="53">
        <v>6.7785415567599401</v>
      </c>
      <c r="O9" s="53">
        <v>2.44294716129111</v>
      </c>
      <c r="P9" s="53">
        <v>4.0560533573798399</v>
      </c>
      <c r="Q9" s="53">
        <v>1.5120133655338199</v>
      </c>
      <c r="R9" s="53">
        <v>39.256176420753697</v>
      </c>
      <c r="S9" s="53">
        <v>13.711398082580001</v>
      </c>
      <c r="T9" s="53">
        <v>0.21553919378037401</v>
      </c>
      <c r="U9" s="53">
        <v>9.3416805976215406E-2</v>
      </c>
      <c r="V9" s="53">
        <v>48.982513227822402</v>
      </c>
      <c r="W9" s="53">
        <v>14.1940718264536</v>
      </c>
      <c r="X9" s="53">
        <v>4.8618904492791204</v>
      </c>
      <c r="Y9" s="53">
        <v>0.99497475913345701</v>
      </c>
      <c r="Z9" s="53">
        <v>2.7339776777040399</v>
      </c>
      <c r="AA9" s="53">
        <v>0.53718566372564303</v>
      </c>
      <c r="AB9" s="53">
        <v>0.35339987739810402</v>
      </c>
      <c r="AC9" s="53">
        <v>6.1686084363228602E-2</v>
      </c>
    </row>
    <row r="10" spans="1:29" x14ac:dyDescent="0.4">
      <c r="A10" s="30" t="s">
        <v>36</v>
      </c>
      <c r="B10" s="53">
        <v>26190.7535667097</v>
      </c>
      <c r="C10" s="53">
        <v>10516.2324931475</v>
      </c>
      <c r="D10" s="53">
        <v>241094.60178318201</v>
      </c>
      <c r="E10" s="53">
        <v>111693.200062221</v>
      </c>
      <c r="F10" s="53">
        <v>400000</v>
      </c>
      <c r="G10" s="56">
        <v>1.15047048980586E-11</v>
      </c>
      <c r="H10" s="55">
        <v>5282.9621764697504</v>
      </c>
      <c r="I10" s="55">
        <v>2542.78145918065</v>
      </c>
      <c r="J10" s="55">
        <v>1949.1798362434699</v>
      </c>
      <c r="K10" s="55">
        <v>196.592441947634</v>
      </c>
      <c r="L10" s="56">
        <v>0.93029272134448004</v>
      </c>
      <c r="M10" s="56">
        <v>1.0498742806225301</v>
      </c>
      <c r="N10" s="53">
        <v>22.882120109401399</v>
      </c>
      <c r="O10" s="53">
        <v>10.485010773192201</v>
      </c>
      <c r="P10" s="53">
        <v>13.9773429350023</v>
      </c>
      <c r="Q10" s="53">
        <v>6.0814020353979004</v>
      </c>
      <c r="R10" s="53">
        <v>162.64130286190201</v>
      </c>
      <c r="S10" s="53">
        <v>69.646587779832899</v>
      </c>
      <c r="T10" s="53">
        <v>0.319792291457976</v>
      </c>
      <c r="U10" s="53">
        <v>0.27427700862343601</v>
      </c>
      <c r="V10" s="53">
        <v>360.028497256967</v>
      </c>
      <c r="W10" s="53">
        <v>165.693773525983</v>
      </c>
      <c r="X10" s="53">
        <v>9.9957409894409697</v>
      </c>
      <c r="Y10" s="53">
        <v>3.2933332564275202</v>
      </c>
      <c r="Z10" s="53">
        <v>5.7020900191894803</v>
      </c>
      <c r="AA10" s="53">
        <v>2.24166289410933</v>
      </c>
      <c r="AB10" s="53">
        <v>1.5441292149817001</v>
      </c>
      <c r="AC10" s="53">
        <v>0.71941654773337105</v>
      </c>
    </row>
    <row r="11" spans="1:29" x14ac:dyDescent="0.4">
      <c r="A11" s="30" t="s">
        <v>37</v>
      </c>
      <c r="B11" s="53">
        <v>45433.382483680602</v>
      </c>
      <c r="C11" s="53">
        <v>16912.6459259433</v>
      </c>
      <c r="D11" s="53">
        <v>414726.89506772201</v>
      </c>
      <c r="E11" s="53">
        <v>166129.19267240399</v>
      </c>
      <c r="F11" s="53">
        <v>400000</v>
      </c>
      <c r="G11" s="56">
        <v>1.1511413965909601E-11</v>
      </c>
      <c r="H11" s="55">
        <v>35228.677933370403</v>
      </c>
      <c r="I11" s="55">
        <v>17828.006395440301</v>
      </c>
      <c r="J11" s="55">
        <v>2456.1700283267501</v>
      </c>
      <c r="K11" s="55">
        <v>259.94138097713397</v>
      </c>
      <c r="L11" s="56">
        <v>5.7341227560915602</v>
      </c>
      <c r="M11" s="56">
        <v>2.5698739446385699</v>
      </c>
      <c r="N11" s="53">
        <v>51.462006570903903</v>
      </c>
      <c r="O11" s="53">
        <v>22.318790542376998</v>
      </c>
      <c r="P11" s="53">
        <v>25.4949554371196</v>
      </c>
      <c r="Q11" s="53">
        <v>9.5013377600738504</v>
      </c>
      <c r="R11" s="53">
        <v>271.72350138797998</v>
      </c>
      <c r="S11" s="53">
        <v>101.593835702999</v>
      </c>
      <c r="T11" s="53">
        <v>0.69875081374095105</v>
      </c>
      <c r="U11" s="53">
        <v>0.46438278462300497</v>
      </c>
      <c r="V11" s="53">
        <v>508.82201930715303</v>
      </c>
      <c r="W11" s="53">
        <v>198.70455746366</v>
      </c>
      <c r="X11" s="53">
        <v>17.044042975662599</v>
      </c>
      <c r="Y11" s="53">
        <v>5.5956516131620102</v>
      </c>
      <c r="Z11" s="53">
        <v>19.826416158644399</v>
      </c>
      <c r="AA11" s="53">
        <v>9.2385946501720202</v>
      </c>
      <c r="AB11" s="53">
        <v>3.2123599171842701</v>
      </c>
      <c r="AC11" s="53">
        <v>1.3057278364165701</v>
      </c>
    </row>
    <row r="12" spans="1:29" x14ac:dyDescent="0.4">
      <c r="A12" s="30" t="s">
        <v>38</v>
      </c>
      <c r="B12" s="53">
        <v>5199.18675171834</v>
      </c>
      <c r="C12" s="53">
        <v>667.23185491386096</v>
      </c>
      <c r="D12" s="53">
        <v>46227.394221232003</v>
      </c>
      <c r="E12" s="53">
        <v>12353.4420773202</v>
      </c>
      <c r="F12" s="53">
        <v>400000</v>
      </c>
      <c r="G12" s="56">
        <v>1.8931823507457501E-11</v>
      </c>
      <c r="H12" s="55">
        <v>2767.71341534866</v>
      </c>
      <c r="I12" s="55">
        <v>1214.7344525922299</v>
      </c>
      <c r="J12" s="55">
        <v>1452.0992574454001</v>
      </c>
      <c r="K12" s="55">
        <v>183.273174475638</v>
      </c>
      <c r="L12" s="56">
        <v>0.26621237363130901</v>
      </c>
      <c r="M12" s="56">
        <v>0.42958079284297601</v>
      </c>
      <c r="N12" s="53">
        <v>4.1707687457749101</v>
      </c>
      <c r="O12" s="53">
        <v>0.91335427177775896</v>
      </c>
      <c r="P12" s="53">
        <v>17.095084805509501</v>
      </c>
      <c r="Q12" s="53">
        <v>5.6211288162532904</v>
      </c>
      <c r="R12" s="53">
        <v>46.2748793442139</v>
      </c>
      <c r="S12" s="53">
        <v>10.530087552643099</v>
      </c>
      <c r="T12" s="53">
        <v>0.72819721020106698</v>
      </c>
      <c r="U12" s="53">
        <v>0.901917296147424</v>
      </c>
      <c r="V12" s="53">
        <v>65.574729572307803</v>
      </c>
      <c r="W12" s="53">
        <v>9.1992197576991295</v>
      </c>
      <c r="X12" s="53">
        <v>14.182413352655701</v>
      </c>
      <c r="Y12" s="53">
        <v>4.8835685445736896</v>
      </c>
      <c r="Z12" s="53">
        <v>5.9432282120904301</v>
      </c>
      <c r="AA12" s="53">
        <v>0.76639992078433705</v>
      </c>
      <c r="AB12" s="53">
        <v>0.65870144242615303</v>
      </c>
      <c r="AC12" s="53">
        <v>0.14438104850606201</v>
      </c>
    </row>
    <row r="13" spans="1:29" x14ac:dyDescent="0.4">
      <c r="A13" s="30" t="s">
        <v>39</v>
      </c>
      <c r="B13" s="53">
        <v>13923.786106695199</v>
      </c>
      <c r="C13" s="53">
        <v>4625.9586117991203</v>
      </c>
      <c r="D13" s="53">
        <v>232984.53908203001</v>
      </c>
      <c r="E13" s="53">
        <v>91606.774064720899</v>
      </c>
      <c r="F13" s="53">
        <v>400000</v>
      </c>
      <c r="G13" s="56">
        <v>1.18122345083535E-11</v>
      </c>
      <c r="H13" s="55">
        <v>10666.647108552699</v>
      </c>
      <c r="I13" s="55">
        <v>4576.2677665601796</v>
      </c>
      <c r="J13" s="55">
        <v>2217.5916294213198</v>
      </c>
      <c r="K13" s="55">
        <v>215.52386661393899</v>
      </c>
      <c r="L13" s="56">
        <v>1.8302284356117999</v>
      </c>
      <c r="M13" s="56">
        <v>1.1178318655811299</v>
      </c>
      <c r="N13" s="53">
        <v>16.9748845946419</v>
      </c>
      <c r="O13" s="53">
        <v>6.7267965616265704</v>
      </c>
      <c r="P13" s="53">
        <v>19.834805358496801</v>
      </c>
      <c r="Q13" s="53">
        <v>6.8112922483632099</v>
      </c>
      <c r="R13" s="53">
        <v>113.99155193078499</v>
      </c>
      <c r="S13" s="53">
        <v>46.2152077241348</v>
      </c>
      <c r="T13" s="53">
        <v>0.35872253566932799</v>
      </c>
      <c r="U13" s="53">
        <v>0.25217770260045802</v>
      </c>
      <c r="V13" s="53">
        <v>249.82353577016499</v>
      </c>
      <c r="W13" s="53">
        <v>103.42546093108</v>
      </c>
      <c r="X13" s="53">
        <v>18.755423648801798</v>
      </c>
      <c r="Y13" s="53">
        <v>6.0040943972821204</v>
      </c>
      <c r="Z13" s="53">
        <v>10.747028252861099</v>
      </c>
      <c r="AA13" s="53">
        <v>5.7420096617738299</v>
      </c>
      <c r="AB13" s="53">
        <v>2.3192863428063899</v>
      </c>
      <c r="AC13" s="53">
        <v>0.81343620995673505</v>
      </c>
    </row>
    <row r="14" spans="1:29" x14ac:dyDescent="0.4">
      <c r="A14" s="30" t="s">
        <v>40</v>
      </c>
      <c r="B14" s="53">
        <v>3103.7762263626801</v>
      </c>
      <c r="C14" s="53">
        <v>122.66136362042501</v>
      </c>
      <c r="D14" s="53">
        <v>2588.9632214896801</v>
      </c>
      <c r="E14" s="53">
        <v>1039.6235964703201</v>
      </c>
      <c r="F14" s="53">
        <v>400000</v>
      </c>
      <c r="G14" s="56">
        <v>1.09997675310509E-11</v>
      </c>
      <c r="H14" s="55">
        <v>76.668678974413893</v>
      </c>
      <c r="I14" s="55">
        <v>20.695857667476901</v>
      </c>
      <c r="J14" s="55">
        <v>1547.5462996543999</v>
      </c>
      <c r="K14" s="55">
        <v>66.938123884914205</v>
      </c>
      <c r="L14" s="56">
        <v>-6.8986138792782301E-2</v>
      </c>
      <c r="M14" s="56">
        <v>0.232588194802682</v>
      </c>
      <c r="N14" s="53">
        <v>0.55738300645068095</v>
      </c>
      <c r="O14" s="53">
        <v>0.434669489306101</v>
      </c>
      <c r="P14" s="53">
        <v>1.4022573102892599</v>
      </c>
      <c r="Q14" s="53">
        <v>0.51505186186847096</v>
      </c>
      <c r="R14" s="53">
        <v>6.1829577267856299</v>
      </c>
      <c r="S14" s="53">
        <v>1.5566377965893701</v>
      </c>
      <c r="T14" s="53">
        <v>2.13931577071057E-2</v>
      </c>
      <c r="U14" s="53">
        <v>8.2379207513190195E-2</v>
      </c>
      <c r="V14" s="53">
        <v>10.433863591935101</v>
      </c>
      <c r="W14" s="53">
        <v>2.2074265735564702</v>
      </c>
      <c r="X14" s="53">
        <v>2.2335735305370701</v>
      </c>
      <c r="Y14" s="53">
        <v>0.665685963490388</v>
      </c>
      <c r="Z14" s="53">
        <v>0.90161353164347502</v>
      </c>
      <c r="AA14" s="53">
        <v>0.26607277690189701</v>
      </c>
      <c r="AB14" s="53">
        <v>0.52091967076568702</v>
      </c>
      <c r="AC14" s="53">
        <v>0.21434995895668099</v>
      </c>
    </row>
    <row r="15" spans="1:29" x14ac:dyDescent="0.4">
      <c r="B15" s="53"/>
      <c r="C15" s="53"/>
      <c r="D15" s="53"/>
      <c r="E15" s="53"/>
      <c r="F15" s="53"/>
      <c r="G15" s="56"/>
      <c r="H15" s="55"/>
      <c r="I15" s="55"/>
      <c r="J15" s="55"/>
      <c r="K15" s="55"/>
      <c r="L15" s="56"/>
      <c r="M15" s="56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</row>
    <row r="16" spans="1:29" x14ac:dyDescent="0.4">
      <c r="A16" s="52" t="s">
        <v>33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</row>
    <row r="17" spans="1:29" x14ac:dyDescent="0.4">
      <c r="A17" s="30" t="s">
        <v>12</v>
      </c>
      <c r="B17" s="53">
        <v>327510.40278841398</v>
      </c>
      <c r="C17" s="53">
        <v>71638.201055362195</v>
      </c>
      <c r="D17" s="53">
        <v>5950746.0966963796</v>
      </c>
      <c r="E17" s="53">
        <v>1546439.4459444699</v>
      </c>
      <c r="F17" s="53">
        <v>400000</v>
      </c>
      <c r="G17" s="53">
        <v>1.24027561255451E-11</v>
      </c>
      <c r="H17" s="53">
        <v>38764.397016843701</v>
      </c>
      <c r="I17" s="53">
        <v>13163.391714413399</v>
      </c>
      <c r="J17" s="53">
        <v>4416.8064690716901</v>
      </c>
      <c r="K17" s="53">
        <v>570.52499361361004</v>
      </c>
      <c r="L17" s="53">
        <v>20.655532859490499</v>
      </c>
      <c r="M17" s="53">
        <v>11.118807997191199</v>
      </c>
      <c r="N17" s="53">
        <v>350.19750522379098</v>
      </c>
      <c r="O17" s="53">
        <v>91.014375162428394</v>
      </c>
      <c r="P17" s="53">
        <v>762.40666565332697</v>
      </c>
      <c r="Q17" s="53">
        <v>166.58409825125901</v>
      </c>
      <c r="R17" s="53">
        <v>2295.8642384483501</v>
      </c>
      <c r="S17" s="53">
        <v>502.80466098294602</v>
      </c>
      <c r="T17" s="53">
        <v>7.4258436140984303</v>
      </c>
      <c r="U17" s="53">
        <v>4.1134283946177401</v>
      </c>
      <c r="V17" s="53">
        <v>5405.8679885619104</v>
      </c>
      <c r="W17" s="53">
        <v>1270.9049616560501</v>
      </c>
      <c r="X17" s="53">
        <v>619.66714528100999</v>
      </c>
      <c r="Y17" s="53">
        <v>141.822434358637</v>
      </c>
      <c r="Z17" s="53">
        <v>112.897982457247</v>
      </c>
      <c r="AA17" s="53">
        <v>28.742985112446</v>
      </c>
      <c r="AB17" s="53">
        <v>28.615665202944701</v>
      </c>
      <c r="AC17" s="53">
        <v>9.6818660781769896</v>
      </c>
    </row>
    <row r="18" spans="1:29" x14ac:dyDescent="0.4">
      <c r="A18" s="30" t="s">
        <v>14</v>
      </c>
      <c r="B18" s="53">
        <v>28606.912904123801</v>
      </c>
      <c r="C18" s="53">
        <v>12713.3737088569</v>
      </c>
      <c r="D18" s="53">
        <v>321917.29481769702</v>
      </c>
      <c r="E18" s="53">
        <v>144136.11311175101</v>
      </c>
      <c r="F18" s="53">
        <v>400000</v>
      </c>
      <c r="G18" s="53">
        <v>1.2595658598004E-11</v>
      </c>
      <c r="H18" s="53">
        <v>6555.6857870186504</v>
      </c>
      <c r="I18" s="53">
        <v>3001.9039838224398</v>
      </c>
      <c r="J18" s="53">
        <v>2482.13976378908</v>
      </c>
      <c r="K18" s="53">
        <v>192.79980614426901</v>
      </c>
      <c r="L18" s="53">
        <v>1.1867029678510099</v>
      </c>
      <c r="M18" s="53">
        <v>0.78968793954635297</v>
      </c>
      <c r="N18" s="53">
        <v>26.411189178290801</v>
      </c>
      <c r="O18" s="53">
        <v>11.554570311476599</v>
      </c>
      <c r="P18" s="53">
        <v>34.089141198502602</v>
      </c>
      <c r="Q18" s="53">
        <v>14.809714146412899</v>
      </c>
      <c r="R18" s="53">
        <v>142.33077218112399</v>
      </c>
      <c r="S18" s="53">
        <v>70.967854946462296</v>
      </c>
      <c r="T18" s="53">
        <v>0.39177660200693298</v>
      </c>
      <c r="U18" s="53">
        <v>0.165966401062556</v>
      </c>
      <c r="V18" s="53">
        <v>401.03657739754999</v>
      </c>
      <c r="W18" s="53">
        <v>172.30919065915</v>
      </c>
      <c r="X18" s="53">
        <v>17.808471272637799</v>
      </c>
      <c r="Y18" s="53">
        <v>6.9537727144934598</v>
      </c>
      <c r="Z18" s="53">
        <v>16.696915392181001</v>
      </c>
      <c r="AA18" s="53">
        <v>7.5736137255101301</v>
      </c>
      <c r="AB18" s="53">
        <v>4.7116839271658701</v>
      </c>
      <c r="AC18" s="53">
        <v>2.5192147487912702</v>
      </c>
    </row>
    <row r="19" spans="1:29" x14ac:dyDescent="0.4">
      <c r="A19" s="30" t="s">
        <v>15</v>
      </c>
      <c r="B19" s="53">
        <v>36967.745916532702</v>
      </c>
      <c r="C19" s="53">
        <v>16423.132009452602</v>
      </c>
      <c r="D19" s="53">
        <v>409657.51816570899</v>
      </c>
      <c r="E19" s="53">
        <v>215933.608720085</v>
      </c>
      <c r="F19" s="53">
        <v>400000</v>
      </c>
      <c r="G19" s="53">
        <v>1.6841848011674598E-11</v>
      </c>
      <c r="H19" s="53">
        <v>7573.6628626437496</v>
      </c>
      <c r="I19" s="53">
        <v>3475.0429498726498</v>
      </c>
      <c r="J19" s="53">
        <v>3689.9320322878398</v>
      </c>
      <c r="K19" s="53">
        <v>200.89998076392101</v>
      </c>
      <c r="L19" s="53">
        <v>5.6335726406455402</v>
      </c>
      <c r="M19" s="53">
        <v>1.9436005723171099</v>
      </c>
      <c r="N19" s="53">
        <v>59.915826214902197</v>
      </c>
      <c r="O19" s="53">
        <v>26.470683270147902</v>
      </c>
      <c r="P19" s="53">
        <v>52.622801619536602</v>
      </c>
      <c r="Q19" s="53">
        <v>26.569963399492</v>
      </c>
      <c r="R19" s="53">
        <v>234.219016941973</v>
      </c>
      <c r="S19" s="53">
        <v>122.87433374826701</v>
      </c>
      <c r="T19" s="53">
        <v>0.503580448594935</v>
      </c>
      <c r="U19" s="53">
        <v>0.49067229528438</v>
      </c>
      <c r="V19" s="53">
        <v>1123.1338319778699</v>
      </c>
      <c r="W19" s="53">
        <v>568.01428243063594</v>
      </c>
      <c r="X19" s="53">
        <v>26.195510806857602</v>
      </c>
      <c r="Y19" s="53">
        <v>9.0211848056933306</v>
      </c>
      <c r="Z19" s="53">
        <v>12.747778594127499</v>
      </c>
      <c r="AA19" s="53">
        <v>5.2272495847547598</v>
      </c>
      <c r="AB19" s="53">
        <v>3.8940902233306098</v>
      </c>
      <c r="AC19" s="53">
        <v>2.2092031753129402</v>
      </c>
    </row>
    <row r="20" spans="1:29" x14ac:dyDescent="0.4">
      <c r="A20" s="30" t="s">
        <v>18</v>
      </c>
      <c r="B20" s="53">
        <v>205204.66808627301</v>
      </c>
      <c r="C20" s="53">
        <v>40233.212057718098</v>
      </c>
      <c r="D20" s="53">
        <v>2654654.9879404102</v>
      </c>
      <c r="E20" s="53">
        <v>597155.83423564502</v>
      </c>
      <c r="F20" s="53">
        <v>400000</v>
      </c>
      <c r="G20" s="53">
        <v>2.6648428350591998E-11</v>
      </c>
      <c r="H20" s="53">
        <v>46715.696424806803</v>
      </c>
      <c r="I20" s="53">
        <v>7295.5273709217599</v>
      </c>
      <c r="J20" s="53">
        <v>4555.0283517773496</v>
      </c>
      <c r="K20" s="53">
        <v>560.84962878252304</v>
      </c>
      <c r="L20" s="53">
        <v>21.487978087540299</v>
      </c>
      <c r="M20" s="53">
        <v>6.8943718881447502</v>
      </c>
      <c r="N20" s="53">
        <v>284.51721730540697</v>
      </c>
      <c r="O20" s="53">
        <v>27.760230178706902</v>
      </c>
      <c r="P20" s="53">
        <v>502.62965121758299</v>
      </c>
      <c r="Q20" s="53">
        <v>146.737234551402</v>
      </c>
      <c r="R20" s="53">
        <v>1325.42680649205</v>
      </c>
      <c r="S20" s="53">
        <v>360.25007532502701</v>
      </c>
      <c r="T20" s="53">
        <v>5.8328540680383698</v>
      </c>
      <c r="U20" s="53">
        <v>3.16487713449074</v>
      </c>
      <c r="V20" s="53">
        <v>3150.9353094555499</v>
      </c>
      <c r="W20" s="53">
        <v>654.84897481912299</v>
      </c>
      <c r="X20" s="53">
        <v>461.37873004340798</v>
      </c>
      <c r="Y20" s="53">
        <v>114.51486782513599</v>
      </c>
      <c r="Z20" s="53">
        <v>118.78027820601601</v>
      </c>
      <c r="AA20" s="53">
        <v>36.720770600446698</v>
      </c>
      <c r="AB20" s="53">
        <v>24.477397035907099</v>
      </c>
      <c r="AC20" s="53">
        <v>6.9041722404900296</v>
      </c>
    </row>
    <row r="21" spans="1:29" x14ac:dyDescent="0.4">
      <c r="A21" s="30" t="s">
        <v>20</v>
      </c>
      <c r="B21" s="53">
        <v>34256.108419098899</v>
      </c>
      <c r="C21" s="53">
        <v>7892.1662919117498</v>
      </c>
      <c r="D21" s="53">
        <v>476903.83708543802</v>
      </c>
      <c r="E21" s="53">
        <v>140587.784364605</v>
      </c>
      <c r="F21" s="53">
        <v>400000</v>
      </c>
      <c r="G21" s="53">
        <v>1.8753911118775199E-11</v>
      </c>
      <c r="H21" s="53">
        <v>8511.6427429310206</v>
      </c>
      <c r="I21" s="53">
        <v>2879.9179805286399</v>
      </c>
      <c r="J21" s="53">
        <v>2778.8200118736399</v>
      </c>
      <c r="K21" s="53">
        <v>389.06381727446399</v>
      </c>
      <c r="L21" s="53">
        <v>2.69723796307539</v>
      </c>
      <c r="M21" s="53">
        <v>0.75209900126392704</v>
      </c>
      <c r="N21" s="53">
        <v>32.335153051838098</v>
      </c>
      <c r="O21" s="53">
        <v>7.0238195168055402</v>
      </c>
      <c r="P21" s="53">
        <v>31.2612262931472</v>
      </c>
      <c r="Q21" s="53">
        <v>7.9943060105577404</v>
      </c>
      <c r="R21" s="53">
        <v>174.13383830892101</v>
      </c>
      <c r="S21" s="53">
        <v>43.784734684808498</v>
      </c>
      <c r="T21" s="53">
        <v>0.68154827658095896</v>
      </c>
      <c r="U21" s="53">
        <v>0.33259495090951002</v>
      </c>
      <c r="V21" s="53">
        <v>681.80666003966201</v>
      </c>
      <c r="W21" s="53">
        <v>164.33236937023199</v>
      </c>
      <c r="X21" s="53">
        <v>18.4054262794502</v>
      </c>
      <c r="Y21" s="53">
        <v>3.99360268600892</v>
      </c>
      <c r="Z21" s="53">
        <v>20.242031115254701</v>
      </c>
      <c r="AA21" s="53">
        <v>12.8661487882398</v>
      </c>
      <c r="AB21" s="53">
        <v>4.5830855581542496</v>
      </c>
      <c r="AC21" s="53">
        <v>1.8536490485850501</v>
      </c>
    </row>
    <row r="22" spans="1:29" x14ac:dyDescent="0.4">
      <c r="A22" s="30" t="s">
        <v>21</v>
      </c>
      <c r="B22" s="53">
        <v>68940.193500594498</v>
      </c>
      <c r="C22" s="53">
        <v>14871.503040154301</v>
      </c>
      <c r="D22" s="53">
        <v>929030.89944247704</v>
      </c>
      <c r="E22" s="53">
        <v>153732.410790478</v>
      </c>
      <c r="F22" s="53">
        <v>400000</v>
      </c>
      <c r="G22" s="53">
        <v>1.2949269080516901E-11</v>
      </c>
      <c r="H22" s="53">
        <v>14385.9471972176</v>
      </c>
      <c r="I22" s="53">
        <v>2666.4028013788202</v>
      </c>
      <c r="J22" s="53">
        <v>3142.6543435797998</v>
      </c>
      <c r="K22" s="53">
        <v>275.58301472390502</v>
      </c>
      <c r="L22" s="53">
        <v>5.9465630292136398</v>
      </c>
      <c r="M22" s="53">
        <v>2.0996816114976999</v>
      </c>
      <c r="N22" s="53">
        <v>83.523220788427196</v>
      </c>
      <c r="O22" s="53">
        <v>18.2146767724476</v>
      </c>
      <c r="P22" s="53">
        <v>48.604479579747697</v>
      </c>
      <c r="Q22" s="53">
        <v>8.7150628014203999</v>
      </c>
      <c r="R22" s="53">
        <v>315.09625378129999</v>
      </c>
      <c r="S22" s="53">
        <v>64.470388572263303</v>
      </c>
      <c r="T22" s="53">
        <v>1.5232181482724401</v>
      </c>
      <c r="U22" s="53">
        <v>0.810508298425762</v>
      </c>
      <c r="V22" s="53">
        <v>1282.19718157393</v>
      </c>
      <c r="W22" s="53">
        <v>256.85684482815901</v>
      </c>
      <c r="X22" s="53">
        <v>26.102484536008401</v>
      </c>
      <c r="Y22" s="53">
        <v>5.4452399142437304</v>
      </c>
      <c r="Z22" s="53">
        <v>26.369320873188499</v>
      </c>
      <c r="AA22" s="53">
        <v>6.7565089677848498</v>
      </c>
      <c r="AB22" s="53">
        <v>7.1695069421884003</v>
      </c>
      <c r="AC22" s="53">
        <v>1.6881061887076301</v>
      </c>
    </row>
    <row r="23" spans="1:29" x14ac:dyDescent="0.4">
      <c r="A23" s="30" t="s">
        <v>22</v>
      </c>
      <c r="B23" s="53">
        <v>15077.0671807934</v>
      </c>
      <c r="C23" s="53">
        <v>2827.4305623248902</v>
      </c>
      <c r="D23" s="53">
        <v>171180.355317401</v>
      </c>
      <c r="E23" s="53">
        <v>39589.385502176701</v>
      </c>
      <c r="F23" s="53">
        <v>400000</v>
      </c>
      <c r="G23" s="53">
        <v>1.2676725620489101E-11</v>
      </c>
      <c r="H23" s="53">
        <v>2375.63849072021</v>
      </c>
      <c r="I23" s="53">
        <v>706.72763155409598</v>
      </c>
      <c r="J23" s="53">
        <v>2182.71491270977</v>
      </c>
      <c r="K23" s="53">
        <v>157.490191108396</v>
      </c>
      <c r="L23" s="53">
        <v>2.3671224207533901</v>
      </c>
      <c r="M23" s="53">
        <v>0.79807159656885196</v>
      </c>
      <c r="N23" s="53">
        <v>18.877622955732399</v>
      </c>
      <c r="O23" s="53">
        <v>4.6354307090458304</v>
      </c>
      <c r="P23" s="53">
        <v>13.8976650575768</v>
      </c>
      <c r="Q23" s="53">
        <v>3.6313712694631199</v>
      </c>
      <c r="R23" s="53">
        <v>86.019148293498901</v>
      </c>
      <c r="S23" s="53">
        <v>21.2561090144697</v>
      </c>
      <c r="T23" s="53">
        <v>0.16216525862074499</v>
      </c>
      <c r="U23" s="53">
        <v>0.23457974728377901</v>
      </c>
      <c r="V23" s="53">
        <v>238.32253704475499</v>
      </c>
      <c r="W23" s="53">
        <v>55.856004231179</v>
      </c>
      <c r="X23" s="53">
        <v>10.4527849851531</v>
      </c>
      <c r="Y23" s="53">
        <v>2.2246942859054899</v>
      </c>
      <c r="Z23" s="53">
        <v>7.32915547553793</v>
      </c>
      <c r="AA23" s="53">
        <v>2.0640139932624302</v>
      </c>
      <c r="AB23" s="53">
        <v>1.85269899618745</v>
      </c>
      <c r="AC23" s="53">
        <v>0.58985778464115002</v>
      </c>
    </row>
    <row r="24" spans="1:29" x14ac:dyDescent="0.4">
      <c r="A24" s="30" t="s">
        <v>78</v>
      </c>
      <c r="B24" s="53">
        <v>793083.62462972698</v>
      </c>
      <c r="C24" s="53">
        <v>143809.160836803</v>
      </c>
      <c r="D24" s="53">
        <v>15115718.107194901</v>
      </c>
      <c r="E24" s="53">
        <v>2826385.6122329198</v>
      </c>
      <c r="F24" s="53">
        <v>400000</v>
      </c>
      <c r="G24" s="53">
        <v>1.21543172109037E-11</v>
      </c>
      <c r="H24" s="53">
        <v>758294.599501419</v>
      </c>
      <c r="I24" s="53">
        <v>288068.15519533498</v>
      </c>
      <c r="J24" s="53">
        <v>8261.6526714178399</v>
      </c>
      <c r="K24" s="53">
        <v>1163.89456732492</v>
      </c>
      <c r="L24" s="53">
        <v>88.639999983466097</v>
      </c>
      <c r="M24" s="53">
        <v>25.513434428260201</v>
      </c>
      <c r="N24" s="53">
        <v>1027.3236051159099</v>
      </c>
      <c r="O24" s="53">
        <v>222.57050408634001</v>
      </c>
      <c r="P24" s="53">
        <v>929.34154402321099</v>
      </c>
      <c r="Q24" s="53">
        <v>213.593469342383</v>
      </c>
      <c r="R24" s="53">
        <v>4532.0514046416902</v>
      </c>
      <c r="S24" s="53">
        <v>1006.00374722963</v>
      </c>
      <c r="T24" s="53">
        <v>12.803247482327199</v>
      </c>
      <c r="U24" s="53">
        <v>9.9580215724063006</v>
      </c>
      <c r="V24" s="53">
        <v>19276.316508658201</v>
      </c>
      <c r="W24" s="53">
        <v>3845.8726161065301</v>
      </c>
      <c r="X24" s="53">
        <v>680.53237312998704</v>
      </c>
      <c r="Y24" s="53">
        <v>172.98983100504401</v>
      </c>
      <c r="Z24" s="53">
        <v>1693.4362672571499</v>
      </c>
      <c r="AA24" s="53">
        <v>1615.3156107479599</v>
      </c>
      <c r="AB24" s="53">
        <v>180.38689908696301</v>
      </c>
      <c r="AC24" s="53">
        <v>62.3642894489318</v>
      </c>
    </row>
    <row r="25" spans="1:29" x14ac:dyDescent="0.4">
      <c r="A25" s="30" t="s">
        <v>79</v>
      </c>
      <c r="B25" s="53">
        <v>1275415.10628366</v>
      </c>
      <c r="C25" s="53">
        <v>383121.03089695598</v>
      </c>
      <c r="D25" s="53">
        <v>19802984.770585101</v>
      </c>
      <c r="E25" s="53">
        <v>5904399.7395451302</v>
      </c>
      <c r="F25" s="53">
        <v>400000</v>
      </c>
      <c r="G25" s="53">
        <v>1.5147718295177801E-11</v>
      </c>
      <c r="H25" s="53">
        <v>246985.37335488101</v>
      </c>
      <c r="I25" s="53">
        <v>78298.213375114094</v>
      </c>
      <c r="J25" s="53">
        <v>11647.8970384857</v>
      </c>
      <c r="K25" s="53">
        <v>2979.3252511600699</v>
      </c>
      <c r="L25" s="53">
        <v>104.379147365718</v>
      </c>
      <c r="M25" s="53">
        <v>48.178894892549003</v>
      </c>
      <c r="N25" s="53">
        <v>1384.2942860094199</v>
      </c>
      <c r="O25" s="53">
        <v>404.939633586887</v>
      </c>
      <c r="P25" s="53">
        <v>1089.79145409749</v>
      </c>
      <c r="Q25" s="53">
        <v>310.201555430582</v>
      </c>
      <c r="R25" s="53">
        <v>5996.9609149031503</v>
      </c>
      <c r="S25" s="53">
        <v>1717.27242914408</v>
      </c>
      <c r="T25" s="53">
        <v>6.1917282103002096</v>
      </c>
      <c r="U25" s="53">
        <v>16.386218192055999</v>
      </c>
      <c r="V25" s="53">
        <v>30286.874409684999</v>
      </c>
      <c r="W25" s="53">
        <v>9227.0557055572899</v>
      </c>
      <c r="X25" s="53">
        <v>596.03633080297004</v>
      </c>
      <c r="Y25" s="53">
        <v>173.47145550176299</v>
      </c>
      <c r="Z25" s="53">
        <v>408.699875632123</v>
      </c>
      <c r="AA25" s="53">
        <v>136.145454573329</v>
      </c>
      <c r="AB25" s="53">
        <v>192.17856160506801</v>
      </c>
      <c r="AC25" s="53">
        <v>128.888614271412</v>
      </c>
    </row>
    <row r="26" spans="1:29" x14ac:dyDescent="0.4">
      <c r="A26" s="30" t="s">
        <v>80</v>
      </c>
      <c r="B26" s="53">
        <v>608436.22438681906</v>
      </c>
      <c r="C26" s="53">
        <v>210288.25265669599</v>
      </c>
      <c r="D26" s="53">
        <v>8218045.1599754198</v>
      </c>
      <c r="E26" s="53">
        <v>2978098.3000881802</v>
      </c>
      <c r="F26" s="53">
        <v>400000</v>
      </c>
      <c r="G26" s="53">
        <v>1.24453213956405E-11</v>
      </c>
      <c r="H26" s="53">
        <v>111879.991832556</v>
      </c>
      <c r="I26" s="53">
        <v>41435.308173017504</v>
      </c>
      <c r="J26" s="53">
        <v>8070.8272428353202</v>
      </c>
      <c r="K26" s="53">
        <v>2043.91934695344</v>
      </c>
      <c r="L26" s="53">
        <v>56.707211724361301</v>
      </c>
      <c r="M26" s="53">
        <v>23.008196276353601</v>
      </c>
      <c r="N26" s="53">
        <v>722.94442878838504</v>
      </c>
      <c r="O26" s="53">
        <v>270.046137323408</v>
      </c>
      <c r="P26" s="53">
        <v>529.57096359241996</v>
      </c>
      <c r="Q26" s="53">
        <v>193.54049531944699</v>
      </c>
      <c r="R26" s="53">
        <v>2954.0884778586901</v>
      </c>
      <c r="S26" s="53">
        <v>1102.2803765671499</v>
      </c>
      <c r="T26" s="53">
        <v>2.2748696684234901</v>
      </c>
      <c r="U26" s="53">
        <v>5.5143221061349896</v>
      </c>
      <c r="V26" s="53">
        <v>10278.5257431849</v>
      </c>
      <c r="W26" s="53">
        <v>3409.6719575143902</v>
      </c>
      <c r="X26" s="53">
        <v>315.24675354932202</v>
      </c>
      <c r="Y26" s="53">
        <v>118.373197721512</v>
      </c>
      <c r="Z26" s="53">
        <v>220.783935085412</v>
      </c>
      <c r="AA26" s="53">
        <v>81.038652744855796</v>
      </c>
      <c r="AB26" s="53">
        <v>50.0482695208227</v>
      </c>
      <c r="AC26" s="53">
        <v>17.183710621429</v>
      </c>
    </row>
    <row r="27" spans="1:29" x14ac:dyDescent="0.4">
      <c r="A27" s="30" t="s">
        <v>81</v>
      </c>
      <c r="B27" s="53">
        <v>827354.67519754998</v>
      </c>
      <c r="C27" s="53">
        <v>285635.63455259998</v>
      </c>
      <c r="D27" s="53">
        <v>15311527.106899099</v>
      </c>
      <c r="E27" s="53">
        <v>5014267.2631368302</v>
      </c>
      <c r="F27" s="53">
        <v>400000</v>
      </c>
      <c r="G27" s="53">
        <v>1.21714489977854E-11</v>
      </c>
      <c r="H27" s="53">
        <v>285864.45806755201</v>
      </c>
      <c r="I27" s="53">
        <v>99879.092481574902</v>
      </c>
      <c r="J27" s="53">
        <v>8875.9464135047692</v>
      </c>
      <c r="K27" s="53">
        <v>2525.8781036814398</v>
      </c>
      <c r="L27" s="53">
        <v>88.079319226929499</v>
      </c>
      <c r="M27" s="53">
        <v>33.980174941779097</v>
      </c>
      <c r="N27" s="53">
        <v>1018.61005772335</v>
      </c>
      <c r="O27" s="53">
        <v>345.47834916665602</v>
      </c>
      <c r="P27" s="53">
        <v>804.14480706052098</v>
      </c>
      <c r="Q27" s="53">
        <v>287.98033069586103</v>
      </c>
      <c r="R27" s="53">
        <v>4111.3147191857897</v>
      </c>
      <c r="S27" s="53">
        <v>1444.0300990169701</v>
      </c>
      <c r="T27" s="53">
        <v>22.307224745933201</v>
      </c>
      <c r="U27" s="53">
        <v>12.406022930197</v>
      </c>
      <c r="V27" s="53">
        <v>16891.684927219201</v>
      </c>
      <c r="W27" s="53">
        <v>5741.9246298040898</v>
      </c>
      <c r="X27" s="53">
        <v>457.168935792414</v>
      </c>
      <c r="Y27" s="53">
        <v>163.75021750443199</v>
      </c>
      <c r="Z27" s="53">
        <v>402.80888671516499</v>
      </c>
      <c r="AA27" s="53">
        <v>152.249669394628</v>
      </c>
      <c r="AB27" s="53">
        <v>82.559996388490205</v>
      </c>
      <c r="AC27" s="53">
        <v>29.5308307742186</v>
      </c>
    </row>
    <row r="28" spans="1:29" x14ac:dyDescent="0.4"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</row>
    <row r="29" spans="1:29" x14ac:dyDescent="0.4">
      <c r="A29" s="52" t="s">
        <v>32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</row>
    <row r="30" spans="1:29" x14ac:dyDescent="0.4">
      <c r="A30" s="30" t="s">
        <v>68</v>
      </c>
      <c r="B30" s="53">
        <v>69.345290784790606</v>
      </c>
      <c r="C30" s="53">
        <v>15.1988035373553</v>
      </c>
      <c r="D30" s="53">
        <v>352789.20299985103</v>
      </c>
      <c r="E30" s="53">
        <v>29393.454383667598</v>
      </c>
      <c r="F30" s="53">
        <v>85002</v>
      </c>
      <c r="G30" s="53">
        <v>1.3384585147186401E-12</v>
      </c>
      <c r="H30" s="53">
        <v>31.089666022911</v>
      </c>
      <c r="I30" s="53">
        <v>21.810128357597002</v>
      </c>
      <c r="J30" s="53">
        <v>38.738559403278401</v>
      </c>
      <c r="K30" s="53">
        <v>3.0671358106186499</v>
      </c>
      <c r="L30" s="53">
        <v>38.101592080012601</v>
      </c>
      <c r="M30" s="53">
        <v>10.0472353609888</v>
      </c>
      <c r="N30" s="53">
        <v>39.668254016112101</v>
      </c>
      <c r="O30" s="53">
        <v>12.5048522464743</v>
      </c>
      <c r="P30" s="53">
        <v>40.445527802953997</v>
      </c>
      <c r="Q30" s="53">
        <v>4.7102995569859401</v>
      </c>
      <c r="R30" s="53">
        <v>36.396674371273797</v>
      </c>
      <c r="S30" s="53">
        <v>7.6289611669987902</v>
      </c>
      <c r="T30" s="53">
        <v>40.490809527460399</v>
      </c>
      <c r="U30" s="53">
        <v>5.9050495459080903</v>
      </c>
      <c r="V30" s="53">
        <v>42.171275067675502</v>
      </c>
      <c r="W30" s="53">
        <v>6.2064206741536001</v>
      </c>
      <c r="X30" s="53">
        <v>39.853920502699197</v>
      </c>
      <c r="Y30" s="53">
        <v>4.6411163041386603</v>
      </c>
      <c r="Z30" s="53">
        <v>38.576884721328</v>
      </c>
      <c r="AA30" s="53">
        <v>2.3653937215900198</v>
      </c>
      <c r="AB30" s="53">
        <v>37.519938867458897</v>
      </c>
      <c r="AC30" s="53">
        <v>2.6492532528234398</v>
      </c>
    </row>
    <row r="31" spans="1:29" x14ac:dyDescent="0.4">
      <c r="A31" s="30" t="s">
        <v>69</v>
      </c>
      <c r="B31" s="53">
        <v>68.4564253615236</v>
      </c>
      <c r="C31" s="53">
        <v>19.353742548335799</v>
      </c>
      <c r="D31" s="53">
        <v>339484.86285044998</v>
      </c>
      <c r="E31" s="53">
        <v>16255.6140226438</v>
      </c>
      <c r="F31" s="53">
        <v>85002</v>
      </c>
      <c r="G31" s="53">
        <v>1.0976717551307399E-12</v>
      </c>
      <c r="H31" s="53">
        <v>38.078311857027998</v>
      </c>
      <c r="I31" s="53">
        <v>15.2986379527387</v>
      </c>
      <c r="J31" s="53">
        <v>37.5123195490469</v>
      </c>
      <c r="K31" s="53">
        <v>2.5282810888862</v>
      </c>
      <c r="L31" s="53">
        <v>36.175963305624897</v>
      </c>
      <c r="M31" s="53">
        <v>5.7127437871094804</v>
      </c>
      <c r="N31" s="53">
        <v>37.093506133347503</v>
      </c>
      <c r="O31" s="53">
        <v>12.9177585253654</v>
      </c>
      <c r="P31" s="53">
        <v>38.1607019063539</v>
      </c>
      <c r="Q31" s="53">
        <v>4.2620062540871304</v>
      </c>
      <c r="R31" s="53">
        <v>43.374869893331201</v>
      </c>
      <c r="S31" s="53">
        <v>7.2760866722048103</v>
      </c>
      <c r="T31" s="53">
        <v>39.915697521040599</v>
      </c>
      <c r="U31" s="53">
        <v>6.7511774525271999</v>
      </c>
      <c r="V31" s="53">
        <v>33.991867996324601</v>
      </c>
      <c r="W31" s="53">
        <v>5.4444024827866402</v>
      </c>
      <c r="X31" s="53">
        <v>39.183980611095599</v>
      </c>
      <c r="Y31" s="53">
        <v>3.5245669653552301</v>
      </c>
      <c r="Z31" s="53">
        <v>38.890326523253201</v>
      </c>
      <c r="AA31" s="53">
        <v>3.2439193581509902</v>
      </c>
      <c r="AB31" s="53">
        <v>38.947527570694596</v>
      </c>
      <c r="AC31" s="53">
        <v>3.0439871961607001</v>
      </c>
    </row>
    <row r="32" spans="1:29" x14ac:dyDescent="0.4">
      <c r="A32" s="30" t="s">
        <v>70</v>
      </c>
      <c r="B32" s="53">
        <v>78.447389115709996</v>
      </c>
      <c r="C32" s="53">
        <v>16.8755892886239</v>
      </c>
      <c r="D32" s="53">
        <v>338326.65688256099</v>
      </c>
      <c r="E32" s="53">
        <v>20638.770673495001</v>
      </c>
      <c r="F32" s="53">
        <v>85002</v>
      </c>
      <c r="G32" s="53">
        <v>1.6939671361851999E-12</v>
      </c>
      <c r="H32" s="53">
        <v>58.4268512955041</v>
      </c>
      <c r="I32" s="53">
        <v>28.037696424835101</v>
      </c>
      <c r="J32" s="53">
        <v>43.0293506179868</v>
      </c>
      <c r="K32" s="53">
        <v>4.0601194334107902</v>
      </c>
      <c r="L32" s="53">
        <v>38.567154231700599</v>
      </c>
      <c r="M32" s="53">
        <v>6.15603801074512</v>
      </c>
      <c r="N32" s="53">
        <v>33.060250788643103</v>
      </c>
      <c r="O32" s="53">
        <v>13.148220104654801</v>
      </c>
      <c r="P32" s="53">
        <v>36.162364538708303</v>
      </c>
      <c r="Q32" s="53">
        <v>4.0008980756408699</v>
      </c>
      <c r="R32" s="53">
        <v>33.688691638957003</v>
      </c>
      <c r="S32" s="53">
        <v>8.4565999464097192</v>
      </c>
      <c r="T32" s="53">
        <v>37.849582679317301</v>
      </c>
      <c r="U32" s="53">
        <v>6.4677511763678996</v>
      </c>
      <c r="V32" s="53">
        <v>40.113454777567597</v>
      </c>
      <c r="W32" s="53">
        <v>4.2814377609365204</v>
      </c>
      <c r="X32" s="53">
        <v>41.893313501095598</v>
      </c>
      <c r="Y32" s="53">
        <v>5.1872287118993796</v>
      </c>
      <c r="Z32" s="53">
        <v>37.9047034445137</v>
      </c>
      <c r="AA32" s="53">
        <v>2.5918983058939098</v>
      </c>
      <c r="AB32" s="53">
        <v>36.728452245173798</v>
      </c>
      <c r="AC32" s="53">
        <v>2.6378761944649201</v>
      </c>
    </row>
    <row r="33" spans="1:29" x14ac:dyDescent="0.4">
      <c r="A33" s="30" t="s">
        <v>71</v>
      </c>
      <c r="B33" s="53">
        <v>54.357418810048202</v>
      </c>
      <c r="C33" s="53">
        <v>24.4122498054064</v>
      </c>
      <c r="D33" s="53">
        <v>327227.17770417</v>
      </c>
      <c r="E33" s="53">
        <v>16740.2682230912</v>
      </c>
      <c r="F33" s="53">
        <v>85002</v>
      </c>
      <c r="G33" s="53">
        <v>2.0185162720392698E-12</v>
      </c>
      <c r="H33" s="53">
        <v>54.411010337676501</v>
      </c>
      <c r="I33" s="53">
        <v>33.125063694463798</v>
      </c>
      <c r="J33" s="53">
        <v>39.482769767568897</v>
      </c>
      <c r="K33" s="53">
        <v>3.25463154165968</v>
      </c>
      <c r="L33" s="53">
        <v>32.7920578773956</v>
      </c>
      <c r="M33" s="53">
        <v>8.3015544281745406</v>
      </c>
      <c r="N33" s="53">
        <v>37.792974895885997</v>
      </c>
      <c r="O33" s="53">
        <v>12.650538937594501</v>
      </c>
      <c r="P33" s="53">
        <v>37.237590481585997</v>
      </c>
      <c r="Q33" s="53">
        <v>4.4910547932412497</v>
      </c>
      <c r="R33" s="53">
        <v>32.228920923701502</v>
      </c>
      <c r="S33" s="53">
        <v>15.663725445319001</v>
      </c>
      <c r="T33" s="53">
        <v>35.511328296988097</v>
      </c>
      <c r="U33" s="53">
        <v>6.41338423277403</v>
      </c>
      <c r="V33" s="53">
        <v>43.736023305240501</v>
      </c>
      <c r="W33" s="53">
        <v>6.1823559012426204</v>
      </c>
      <c r="X33" s="53">
        <v>38.104797500576503</v>
      </c>
      <c r="Y33" s="53">
        <v>3.2639477919242701</v>
      </c>
      <c r="Z33" s="53">
        <v>37.5358374393318</v>
      </c>
      <c r="AA33" s="53">
        <v>3.06916739482695</v>
      </c>
      <c r="AB33" s="53">
        <v>38.9748858326573</v>
      </c>
      <c r="AC33" s="53">
        <v>3.5948538409732702</v>
      </c>
    </row>
    <row r="34" spans="1:29" x14ac:dyDescent="0.4">
      <c r="A34" s="30" t="s">
        <v>72</v>
      </c>
      <c r="B34" s="53">
        <v>54.732091610943598</v>
      </c>
      <c r="C34" s="53">
        <v>18.010318641284702</v>
      </c>
      <c r="D34" s="53">
        <v>325110.95518304303</v>
      </c>
      <c r="E34" s="53">
        <v>15918.238576817799</v>
      </c>
      <c r="F34" s="53">
        <v>85002</v>
      </c>
      <c r="G34" s="53">
        <v>0</v>
      </c>
      <c r="H34" s="53">
        <v>87.3836266855958</v>
      </c>
      <c r="I34" s="53">
        <v>49.564346731496101</v>
      </c>
      <c r="J34" s="53">
        <v>39.604737324481498</v>
      </c>
      <c r="K34" s="53">
        <v>4.9743925555572401</v>
      </c>
      <c r="L34" s="53">
        <v>29.084699879027401</v>
      </c>
      <c r="M34" s="53">
        <v>5.9567486310625499</v>
      </c>
      <c r="N34" s="53">
        <v>41.755878226695799</v>
      </c>
      <c r="O34" s="53">
        <v>7.5222916731898604</v>
      </c>
      <c r="P34" s="53">
        <v>36.509451410976403</v>
      </c>
      <c r="Q34" s="53">
        <v>3.2996129102855098</v>
      </c>
      <c r="R34" s="53">
        <v>51.478950039600399</v>
      </c>
      <c r="S34" s="53">
        <v>15.7604872094713</v>
      </c>
      <c r="T34" s="53">
        <v>30.675258321567402</v>
      </c>
      <c r="U34" s="53">
        <v>5.6979438787942396</v>
      </c>
      <c r="V34" s="53">
        <v>41.4641824412614</v>
      </c>
      <c r="W34" s="53">
        <v>5.5104409957716696</v>
      </c>
      <c r="X34" s="53">
        <v>35.628108060727598</v>
      </c>
      <c r="Y34" s="53">
        <v>2.3998741996150401</v>
      </c>
      <c r="Z34" s="53">
        <v>34.879836705698096</v>
      </c>
      <c r="AA34" s="53">
        <v>2.3177813936886502</v>
      </c>
      <c r="AB34" s="53">
        <v>34.726010965211898</v>
      </c>
      <c r="AC34" s="53">
        <v>2.3844682540851698</v>
      </c>
    </row>
    <row r="35" spans="1:29" x14ac:dyDescent="0.4">
      <c r="A35" s="30" t="s">
        <v>73</v>
      </c>
      <c r="B35" s="53">
        <v>56.258754229776798</v>
      </c>
      <c r="C35" s="53">
        <v>20.288791472946802</v>
      </c>
      <c r="D35" s="53">
        <v>338396.17459607002</v>
      </c>
      <c r="E35" s="53">
        <v>26441.512400809799</v>
      </c>
      <c r="F35" s="53">
        <v>85002</v>
      </c>
      <c r="G35" s="53">
        <v>1.0976717551307399E-12</v>
      </c>
      <c r="H35" s="53">
        <v>55.326464478593898</v>
      </c>
      <c r="I35" s="53">
        <v>29.744202344318499</v>
      </c>
      <c r="J35" s="53">
        <v>36.556277613370199</v>
      </c>
      <c r="K35" s="53">
        <v>2.7386717573041301</v>
      </c>
      <c r="L35" s="53">
        <v>34.032841328491998</v>
      </c>
      <c r="M35" s="53">
        <v>6.74313624629408</v>
      </c>
      <c r="N35" s="53">
        <v>47.3524958571629</v>
      </c>
      <c r="O35" s="53">
        <v>14.566598933132701</v>
      </c>
      <c r="P35" s="53">
        <v>39.260800262667601</v>
      </c>
      <c r="Q35" s="53">
        <v>4.5589886091779999</v>
      </c>
      <c r="R35" s="53">
        <v>48.6587911813373</v>
      </c>
      <c r="S35" s="53">
        <v>13.293082883566999</v>
      </c>
      <c r="T35" s="53">
        <v>34.850752249138701</v>
      </c>
      <c r="U35" s="53">
        <v>6.1806754484325204</v>
      </c>
      <c r="V35" s="53">
        <v>36.923461085605098</v>
      </c>
      <c r="W35" s="53">
        <v>6.4247589709987603</v>
      </c>
      <c r="X35" s="53">
        <v>40.311776245019601</v>
      </c>
      <c r="Y35" s="53">
        <v>4.7068049172740203</v>
      </c>
      <c r="Z35" s="53">
        <v>37.792992120148703</v>
      </c>
      <c r="AA35" s="53">
        <v>2.6305931931937798</v>
      </c>
      <c r="AB35" s="53">
        <v>38.650360110877202</v>
      </c>
      <c r="AC35" s="53">
        <v>3.1829899330631299</v>
      </c>
    </row>
    <row r="36" spans="1:29" x14ac:dyDescent="0.4">
      <c r="A36" s="30" t="s">
        <v>74</v>
      </c>
      <c r="B36" s="53">
        <v>75.783758716529405</v>
      </c>
      <c r="C36" s="53">
        <v>13.0378337830803</v>
      </c>
      <c r="D36" s="53">
        <v>370294.44271894603</v>
      </c>
      <c r="E36" s="53">
        <v>33073.540603147398</v>
      </c>
      <c r="F36" s="53">
        <v>85002</v>
      </c>
      <c r="G36" s="53">
        <v>1.06839523231445E-12</v>
      </c>
      <c r="H36" s="53">
        <v>-104.53581305422701</v>
      </c>
      <c r="I36" s="53">
        <v>244.29714226628499</v>
      </c>
      <c r="J36" s="53">
        <v>42.7026929900656</v>
      </c>
      <c r="K36" s="53">
        <v>11.513255744085001</v>
      </c>
      <c r="L36" s="53">
        <v>45.0765576720529</v>
      </c>
      <c r="M36" s="53">
        <v>9.4109634379491798</v>
      </c>
      <c r="N36" s="53">
        <v>29.829398800689599</v>
      </c>
      <c r="O36" s="53">
        <v>10.7374575562591</v>
      </c>
      <c r="P36" s="53">
        <v>38.114633713673101</v>
      </c>
      <c r="Q36" s="53">
        <v>4.5025685289058099</v>
      </c>
      <c r="R36" s="53">
        <v>47.6881783376854</v>
      </c>
      <c r="S36" s="53">
        <v>18.024945069966702</v>
      </c>
      <c r="T36" s="53">
        <v>38.300388405107803</v>
      </c>
      <c r="U36" s="53">
        <v>5.8893119688603797</v>
      </c>
      <c r="V36" s="53">
        <v>35.365601761994</v>
      </c>
      <c r="W36" s="53">
        <v>5.9159247776694901</v>
      </c>
      <c r="X36" s="53">
        <v>43.3401782859248</v>
      </c>
      <c r="Y36" s="53">
        <v>5.5980747296728204</v>
      </c>
      <c r="Z36" s="53">
        <v>38.795789986429497</v>
      </c>
      <c r="AA36" s="53">
        <v>2.58484282108562</v>
      </c>
      <c r="AB36" s="53">
        <v>39.236951311355497</v>
      </c>
      <c r="AC36" s="53">
        <v>3.7071145609274998</v>
      </c>
    </row>
    <row r="37" spans="1:29" x14ac:dyDescent="0.4">
      <c r="A37" s="30" t="s">
        <v>75</v>
      </c>
      <c r="B37" s="53">
        <v>66.007626241508405</v>
      </c>
      <c r="C37" s="53">
        <v>26.5798861436969</v>
      </c>
      <c r="D37" s="53">
        <v>327442.10595486901</v>
      </c>
      <c r="E37" s="53">
        <v>19312.417736752901</v>
      </c>
      <c r="F37" s="53">
        <v>85002</v>
      </c>
      <c r="G37" s="53">
        <v>1.2902098187751001E-12</v>
      </c>
      <c r="H37" s="53">
        <v>-29.633432160325199</v>
      </c>
      <c r="I37" s="53">
        <v>158.54857612682801</v>
      </c>
      <c r="J37" s="53">
        <v>39.237373387514999</v>
      </c>
      <c r="K37" s="53">
        <v>3.8568650449452599</v>
      </c>
      <c r="L37" s="53">
        <v>37.305103203901901</v>
      </c>
      <c r="M37" s="53">
        <v>5.4901983654078901</v>
      </c>
      <c r="N37" s="53">
        <v>42.347108125725001</v>
      </c>
      <c r="O37" s="53">
        <v>13.3286444256837</v>
      </c>
      <c r="P37" s="53">
        <v>37.645053066836198</v>
      </c>
      <c r="Q37" s="53">
        <v>4.5985663460982504</v>
      </c>
      <c r="R37" s="53">
        <v>27.031750547427499</v>
      </c>
      <c r="S37" s="53">
        <v>12.470234159871399</v>
      </c>
      <c r="T37" s="53">
        <v>43.156423350325397</v>
      </c>
      <c r="U37" s="53">
        <v>7.5613670321979098</v>
      </c>
      <c r="V37" s="53">
        <v>38.996282229808799</v>
      </c>
      <c r="W37" s="53">
        <v>8.3643032418564403</v>
      </c>
      <c r="X37" s="53">
        <v>37.5863183757968</v>
      </c>
      <c r="Y37" s="53">
        <v>3.9125824444970201</v>
      </c>
      <c r="Z37" s="53">
        <v>39.775267360921603</v>
      </c>
      <c r="AA37" s="53">
        <v>3.7145182900989702</v>
      </c>
      <c r="AB37" s="53">
        <v>36.652939652293703</v>
      </c>
      <c r="AC37" s="53">
        <v>3.5719108737624001</v>
      </c>
    </row>
    <row r="38" spans="1:29" x14ac:dyDescent="0.4">
      <c r="A38" s="30" t="s">
        <v>76</v>
      </c>
      <c r="B38" s="53">
        <v>76.124570561315196</v>
      </c>
      <c r="C38" s="53">
        <v>37.8399714517371</v>
      </c>
      <c r="D38" s="53">
        <v>386143.072200667</v>
      </c>
      <c r="E38" s="53">
        <v>44219.716424344297</v>
      </c>
      <c r="F38" s="53">
        <v>85002</v>
      </c>
      <c r="G38" s="53">
        <v>0</v>
      </c>
      <c r="H38" s="53">
        <v>21.249464506515199</v>
      </c>
      <c r="I38" s="53">
        <v>214.621424436951</v>
      </c>
      <c r="J38" s="53">
        <v>40.977476356431097</v>
      </c>
      <c r="K38" s="53">
        <v>8.9084056947013597</v>
      </c>
      <c r="L38" s="53">
        <v>28.716371018326299</v>
      </c>
      <c r="M38" s="53">
        <v>12.5641932047512</v>
      </c>
      <c r="N38" s="53">
        <v>41.090889446196897</v>
      </c>
      <c r="O38" s="53">
        <v>15.710825934929201</v>
      </c>
      <c r="P38" s="53">
        <v>38.851955804320298</v>
      </c>
      <c r="Q38" s="53">
        <v>5.7867525685566603</v>
      </c>
      <c r="R38" s="53">
        <v>42.558042164353701</v>
      </c>
      <c r="S38" s="53">
        <v>14.420140040159</v>
      </c>
      <c r="T38" s="53">
        <v>39.159473256427397</v>
      </c>
      <c r="U38" s="53">
        <v>6.7639236535816396</v>
      </c>
      <c r="V38" s="53">
        <v>42.5796411369653</v>
      </c>
      <c r="W38" s="53">
        <v>8.2787929868805197</v>
      </c>
      <c r="X38" s="53">
        <v>43.307223032722298</v>
      </c>
      <c r="Y38" s="53">
        <v>5.5368066618237002</v>
      </c>
      <c r="Z38" s="53">
        <v>37.872696900776802</v>
      </c>
      <c r="AA38" s="53">
        <v>2.6117794246992099</v>
      </c>
      <c r="AB38" s="53">
        <v>37.7097259156753</v>
      </c>
      <c r="AC38" s="53">
        <v>2.7221554223161402</v>
      </c>
    </row>
    <row r="39" spans="1:29" x14ac:dyDescent="0.4"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</row>
    <row r="40" spans="1:29" x14ac:dyDescent="0.4">
      <c r="A40" s="52" t="s">
        <v>29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</row>
    <row r="41" spans="1:29" x14ac:dyDescent="0.4">
      <c r="A41" s="30" t="s">
        <v>41</v>
      </c>
      <c r="B41" s="53">
        <v>1.6595444849964001</v>
      </c>
      <c r="C41" s="53">
        <v>2.4039908301435502</v>
      </c>
      <c r="D41" s="53">
        <v>105.849967849889</v>
      </c>
      <c r="E41" s="53">
        <v>74.936015994664899</v>
      </c>
      <c r="F41" s="53">
        <v>1076.39978404307</v>
      </c>
      <c r="G41" s="53">
        <v>269.24718324267297</v>
      </c>
      <c r="H41" s="53">
        <v>12.2342473836681</v>
      </c>
      <c r="I41" s="53">
        <v>4.4417137905002901</v>
      </c>
      <c r="J41" s="53">
        <v>-0.30231919793041201</v>
      </c>
      <c r="K41" s="53">
        <v>0.213230085815141</v>
      </c>
      <c r="L41" s="53">
        <v>0.27139558410619802</v>
      </c>
      <c r="M41" s="53">
        <v>1.0485455084056901</v>
      </c>
      <c r="N41" s="53">
        <v>0.91715131299035102</v>
      </c>
      <c r="O41" s="53">
        <v>1.7749390418475599</v>
      </c>
      <c r="P41" s="53">
        <v>-7.2107856802417603E-2</v>
      </c>
      <c r="Q41" s="53">
        <v>0.33461580835889498</v>
      </c>
      <c r="R41" s="53">
        <v>0.22567119671490601</v>
      </c>
      <c r="S41" s="53">
        <v>1.15858023567094</v>
      </c>
      <c r="T41" s="53">
        <v>0.48443361648536798</v>
      </c>
      <c r="U41" s="53">
        <v>0.31243949220705503</v>
      </c>
      <c r="V41" s="53">
        <v>4.18698207451264</v>
      </c>
      <c r="W41" s="53">
        <v>0.71077703282152704</v>
      </c>
      <c r="X41" s="53">
        <v>137.42050265980299</v>
      </c>
      <c r="Y41" s="53">
        <v>4.6524236702000596</v>
      </c>
      <c r="Z41" s="53">
        <v>3673.6278476903899</v>
      </c>
      <c r="AA41" s="53">
        <v>281.85368663914898</v>
      </c>
      <c r="AB41" s="53">
        <v>405.74888426896598</v>
      </c>
      <c r="AC41" s="53">
        <v>31.806984750869098</v>
      </c>
    </row>
    <row r="42" spans="1:29" x14ac:dyDescent="0.4">
      <c r="A42" s="30" t="s">
        <v>42</v>
      </c>
      <c r="B42" s="53">
        <v>5.3698421130815897</v>
      </c>
      <c r="C42" s="53">
        <v>2.2356600508007798</v>
      </c>
      <c r="D42" s="53">
        <v>371.68054715419299</v>
      </c>
      <c r="E42" s="53">
        <v>102.822754509642</v>
      </c>
      <c r="F42" s="53">
        <v>968.99187614936102</v>
      </c>
      <c r="G42" s="53">
        <v>229.36540674408701</v>
      </c>
      <c r="H42" s="53">
        <v>10.112137405899199</v>
      </c>
      <c r="I42" s="53">
        <v>4.3960602771334099</v>
      </c>
      <c r="J42" s="53">
        <v>-0.38381586619194002</v>
      </c>
      <c r="K42" s="53">
        <v>0.18591561785025901</v>
      </c>
      <c r="L42" s="53">
        <v>0.34556777762087199</v>
      </c>
      <c r="M42" s="53">
        <v>1.1435965165491999</v>
      </c>
      <c r="N42" s="53">
        <v>-0.66876841201724901</v>
      </c>
      <c r="O42" s="53">
        <v>1.8723132114882</v>
      </c>
      <c r="P42" s="53">
        <v>0.30846804103651199</v>
      </c>
      <c r="Q42" s="53">
        <v>0.35360012941508201</v>
      </c>
      <c r="R42" s="53">
        <v>-0.41968205970215899</v>
      </c>
      <c r="S42" s="53">
        <v>1.2870568655791099</v>
      </c>
      <c r="T42" s="53">
        <v>0.60264375471268405</v>
      </c>
      <c r="U42" s="53">
        <v>0.34650000922324298</v>
      </c>
      <c r="V42" s="53">
        <v>3.9805145343353598</v>
      </c>
      <c r="W42" s="53">
        <v>0.95687608559293902</v>
      </c>
      <c r="X42" s="53">
        <v>189.98602158468401</v>
      </c>
      <c r="Y42" s="53">
        <v>7.9142115119960499</v>
      </c>
      <c r="Z42" s="53">
        <v>5170.8240284255999</v>
      </c>
      <c r="AA42" s="53">
        <v>375.064263212274</v>
      </c>
      <c r="AB42" s="53">
        <v>383.241428583855</v>
      </c>
      <c r="AC42" s="53">
        <v>29.047862112674999</v>
      </c>
    </row>
    <row r="43" spans="1:29" x14ac:dyDescent="0.4">
      <c r="A43" s="30" t="s">
        <v>43</v>
      </c>
      <c r="B43" s="53">
        <v>5.8921641350345597</v>
      </c>
      <c r="C43" s="53">
        <v>2.3507086980686198</v>
      </c>
      <c r="D43" s="53">
        <v>394.39500851412203</v>
      </c>
      <c r="E43" s="53">
        <v>137.47860157641199</v>
      </c>
      <c r="F43" s="53">
        <v>1142.53668222551</v>
      </c>
      <c r="G43" s="53">
        <v>242.165041640092</v>
      </c>
      <c r="H43" s="53">
        <v>6.5975564609907602</v>
      </c>
      <c r="I43" s="53">
        <v>4.7864367195615296</v>
      </c>
      <c r="J43" s="53">
        <v>-0.21941376593546599</v>
      </c>
      <c r="K43" s="53">
        <v>0.237696881676071</v>
      </c>
      <c r="L43" s="53">
        <v>2.1867562358667598</v>
      </c>
      <c r="M43" s="53">
        <v>1.35556348430324</v>
      </c>
      <c r="N43" s="53">
        <v>1.3730486636586201</v>
      </c>
      <c r="O43" s="53">
        <v>1.7836815585112999</v>
      </c>
      <c r="P43" s="53">
        <v>0.30743464061043502</v>
      </c>
      <c r="Q43" s="53">
        <v>0.32944439281522497</v>
      </c>
      <c r="R43" s="53">
        <v>1.69611741522308</v>
      </c>
      <c r="S43" s="53">
        <v>0.86729614243672903</v>
      </c>
      <c r="T43" s="53">
        <v>0.42340658529175401</v>
      </c>
      <c r="U43" s="53">
        <v>0.26553662821000901</v>
      </c>
      <c r="V43" s="53">
        <v>4.4635893411607999</v>
      </c>
      <c r="W43" s="53">
        <v>0.78828707156713895</v>
      </c>
      <c r="X43" s="53">
        <v>173.233734742959</v>
      </c>
      <c r="Y43" s="53">
        <v>6.1530698687676004</v>
      </c>
      <c r="Z43" s="53">
        <v>4761.70920751217</v>
      </c>
      <c r="AA43" s="53">
        <v>373.06902719199798</v>
      </c>
      <c r="AB43" s="53">
        <v>378.39403432916799</v>
      </c>
      <c r="AC43" s="53">
        <v>28.120675055258101</v>
      </c>
    </row>
    <row r="44" spans="1:29" x14ac:dyDescent="0.4">
      <c r="A44" s="30" t="s">
        <v>44</v>
      </c>
      <c r="B44" s="53">
        <v>-1.7312277765889901</v>
      </c>
      <c r="C44" s="53">
        <v>3.3235075816833901</v>
      </c>
      <c r="D44" s="53">
        <v>309.55795685496201</v>
      </c>
      <c r="E44" s="53">
        <v>83.528850317397797</v>
      </c>
      <c r="F44" s="53">
        <v>921.65112563292905</v>
      </c>
      <c r="G44" s="53">
        <v>267.33279126243701</v>
      </c>
      <c r="H44" s="53">
        <v>10.6279937909016</v>
      </c>
      <c r="I44" s="53">
        <v>9.2030950158534406</v>
      </c>
      <c r="J44" s="53">
        <v>-5.8331804054458598E-2</v>
      </c>
      <c r="K44" s="53">
        <v>0.16630808626884999</v>
      </c>
      <c r="L44" s="53">
        <v>0.96195295035744899</v>
      </c>
      <c r="M44" s="53">
        <v>1.07267643816259</v>
      </c>
      <c r="N44" s="53">
        <v>1.2230668667344999</v>
      </c>
      <c r="O44" s="53">
        <v>1.60678791837415</v>
      </c>
      <c r="P44" s="53">
        <v>0.49447617528183402</v>
      </c>
      <c r="Q44" s="53">
        <v>0.43860886714194802</v>
      </c>
      <c r="R44" s="53">
        <v>0.96003865792947396</v>
      </c>
      <c r="S44" s="53">
        <v>1.67492194087392</v>
      </c>
      <c r="T44" s="53">
        <v>0.49300240301002701</v>
      </c>
      <c r="U44" s="53">
        <v>0.533840605137333</v>
      </c>
      <c r="V44" s="53">
        <v>4.6960564676305099</v>
      </c>
      <c r="W44" s="53">
        <v>1.09683683951235</v>
      </c>
      <c r="X44" s="53">
        <v>184.884323047604</v>
      </c>
      <c r="Y44" s="53">
        <v>7.2098925016094499</v>
      </c>
      <c r="Z44" s="53">
        <v>5073.5940066857602</v>
      </c>
      <c r="AA44" s="53">
        <v>379.59811432194499</v>
      </c>
      <c r="AB44" s="53">
        <v>382.99874777152201</v>
      </c>
      <c r="AC44" s="53">
        <v>26.1904213666201</v>
      </c>
    </row>
    <row r="45" spans="1:29" x14ac:dyDescent="0.4">
      <c r="A45" s="30" t="s">
        <v>45</v>
      </c>
      <c r="B45" s="53">
        <v>1.10828940435078</v>
      </c>
      <c r="C45" s="53">
        <v>2.2621042162131602</v>
      </c>
      <c r="D45" s="53">
        <v>485.44165485825101</v>
      </c>
      <c r="E45" s="53">
        <v>95.023823074673103</v>
      </c>
      <c r="F45" s="53">
        <v>1088.78133159186</v>
      </c>
      <c r="G45" s="53">
        <v>221.50614274111899</v>
      </c>
      <c r="H45" s="53">
        <v>10.0810976978326</v>
      </c>
      <c r="I45" s="53">
        <v>9.0696881127883007</v>
      </c>
      <c r="J45" s="53">
        <v>0.31483315564382802</v>
      </c>
      <c r="K45" s="53">
        <v>0.47752352117449398</v>
      </c>
      <c r="L45" s="53">
        <v>1.1726251105713299</v>
      </c>
      <c r="M45" s="53">
        <v>1.46159437708603</v>
      </c>
      <c r="N45" s="53">
        <v>-9.3527150544673393E-2</v>
      </c>
      <c r="O45" s="53">
        <v>1.8157049627381301</v>
      </c>
      <c r="P45" s="53">
        <v>0.72634398484950902</v>
      </c>
      <c r="Q45" s="53">
        <v>0.38721027381530898</v>
      </c>
      <c r="R45" s="53">
        <v>1.8531421827891099</v>
      </c>
      <c r="S45" s="53">
        <v>1.8203513503492701</v>
      </c>
      <c r="T45" s="53">
        <v>0.66725216487206995</v>
      </c>
      <c r="U45" s="53">
        <v>0.58082861207432002</v>
      </c>
      <c r="V45" s="53">
        <v>4.19667196923709</v>
      </c>
      <c r="W45" s="53">
        <v>0.93370964628404696</v>
      </c>
      <c r="X45" s="53">
        <v>139.743383324429</v>
      </c>
      <c r="Y45" s="53">
        <v>6.7110930034510501</v>
      </c>
      <c r="Z45" s="53">
        <v>3882.0789312617599</v>
      </c>
      <c r="AA45" s="53">
        <v>300.20548989037098</v>
      </c>
      <c r="AB45" s="53">
        <v>404.93391352028402</v>
      </c>
      <c r="AC45" s="53">
        <v>31.696054445775399</v>
      </c>
    </row>
    <row r="46" spans="1:29" x14ac:dyDescent="0.4">
      <c r="A46" s="30" t="s">
        <v>46</v>
      </c>
      <c r="B46" s="53">
        <v>13.527765131240599</v>
      </c>
      <c r="C46" s="53">
        <v>10.513330355186101</v>
      </c>
      <c r="D46" s="53">
        <v>344.301574358881</v>
      </c>
      <c r="E46" s="53">
        <v>99.590599478806396</v>
      </c>
      <c r="F46" s="53">
        <v>1312.4052536884999</v>
      </c>
      <c r="G46" s="53">
        <v>260.73541955025797</v>
      </c>
      <c r="H46" s="53">
        <v>18.7688112647837</v>
      </c>
      <c r="I46" s="53">
        <v>11.454853125532599</v>
      </c>
      <c r="J46" s="53">
        <v>4.9829479916259398E-2</v>
      </c>
      <c r="K46" s="53">
        <v>0.18322682180719399</v>
      </c>
      <c r="L46" s="53">
        <v>1.16347015911066</v>
      </c>
      <c r="M46" s="53">
        <v>1.2035084211095901</v>
      </c>
      <c r="N46" s="53">
        <v>1.66318983632074</v>
      </c>
      <c r="O46" s="53">
        <v>2.2237026009058001</v>
      </c>
      <c r="P46" s="53">
        <v>0.64205601841382098</v>
      </c>
      <c r="Q46" s="53">
        <v>0.38712307120171202</v>
      </c>
      <c r="R46" s="53">
        <v>1.9614992758565499</v>
      </c>
      <c r="S46" s="53">
        <v>1.93882110976321</v>
      </c>
      <c r="T46" s="53">
        <v>1.07693099793272</v>
      </c>
      <c r="U46" s="53">
        <v>0.55937248770521297</v>
      </c>
      <c r="V46" s="53">
        <v>3.4707853430017002</v>
      </c>
      <c r="W46" s="53">
        <v>0.708403565597165</v>
      </c>
      <c r="X46" s="53">
        <v>188.43189708417199</v>
      </c>
      <c r="Y46" s="53">
        <v>9.5241934060496103</v>
      </c>
      <c r="Z46" s="53">
        <v>5259.7183933917204</v>
      </c>
      <c r="AA46" s="53">
        <v>402.16032064220798</v>
      </c>
      <c r="AB46" s="53">
        <v>381.795871149562</v>
      </c>
      <c r="AC46" s="53">
        <v>29.4955037242587</v>
      </c>
    </row>
    <row r="47" spans="1:29" x14ac:dyDescent="0.4">
      <c r="A47" s="30" t="s">
        <v>47</v>
      </c>
      <c r="B47" s="53">
        <v>1.71421927966139</v>
      </c>
      <c r="C47" s="53">
        <v>5.85384156408709</v>
      </c>
      <c r="D47" s="53">
        <v>375.80957179212498</v>
      </c>
      <c r="E47" s="53">
        <v>212.67191459647199</v>
      </c>
      <c r="F47" s="53">
        <v>1217.1849234378701</v>
      </c>
      <c r="G47" s="53">
        <v>269.69251756527098</v>
      </c>
      <c r="H47" s="53">
        <v>10.5849219938133</v>
      </c>
      <c r="I47" s="53">
        <v>58.029500879409603</v>
      </c>
      <c r="J47" s="53">
        <v>0.29046730906721302</v>
      </c>
      <c r="K47" s="53">
        <v>0.18986284620295099</v>
      </c>
      <c r="L47" s="53">
        <v>-0.63553937945027095</v>
      </c>
      <c r="M47" s="53">
        <v>1.38825614827863</v>
      </c>
      <c r="N47" s="53">
        <v>1.3860337894844099</v>
      </c>
      <c r="O47" s="53">
        <v>1.7453722898590101</v>
      </c>
      <c r="P47" s="53">
        <v>4.6919915327870897E-2</v>
      </c>
      <c r="Q47" s="53">
        <v>0.42525204778993397</v>
      </c>
      <c r="R47" s="53">
        <v>-0.32187082510404103</v>
      </c>
      <c r="S47" s="53">
        <v>1.1772403961159601</v>
      </c>
      <c r="T47" s="53">
        <v>0.341172907372639</v>
      </c>
      <c r="U47" s="53">
        <v>0.38393216376058298</v>
      </c>
      <c r="V47" s="53">
        <v>4.5850190190237399</v>
      </c>
      <c r="W47" s="53">
        <v>1.2176713953618601</v>
      </c>
      <c r="X47" s="53">
        <v>136.541496632894</v>
      </c>
      <c r="Y47" s="53">
        <v>6.7490680484760404</v>
      </c>
      <c r="Z47" s="53">
        <v>3798.33694645484</v>
      </c>
      <c r="AA47" s="53">
        <v>250.76306311068501</v>
      </c>
      <c r="AB47" s="53">
        <v>404.71899440122797</v>
      </c>
      <c r="AC47" s="53">
        <v>28.157991606520401</v>
      </c>
    </row>
    <row r="48" spans="1:29" x14ac:dyDescent="0.4">
      <c r="A48" s="30" t="s">
        <v>48</v>
      </c>
      <c r="B48" s="53">
        <v>-0.527813711792947</v>
      </c>
      <c r="C48" s="53">
        <v>2.2649919464605799</v>
      </c>
      <c r="D48" s="53">
        <v>463.96725743219599</v>
      </c>
      <c r="E48" s="53">
        <v>158.157343185581</v>
      </c>
      <c r="F48" s="53">
        <v>1282.63137938308</v>
      </c>
      <c r="G48" s="53">
        <v>447.047193303048</v>
      </c>
      <c r="H48" s="53">
        <v>62.272395368377801</v>
      </c>
      <c r="I48" s="53">
        <v>69.942253864407306</v>
      </c>
      <c r="J48" s="53">
        <v>0.44427971464813498</v>
      </c>
      <c r="K48" s="53">
        <v>0.429509321668606</v>
      </c>
      <c r="L48" s="53">
        <v>0.14142403177190099</v>
      </c>
      <c r="M48" s="53">
        <v>1.1330870884561299</v>
      </c>
      <c r="N48" s="53">
        <v>1.8179329172901599</v>
      </c>
      <c r="O48" s="53">
        <v>2.0230183304208702</v>
      </c>
      <c r="P48" s="53">
        <v>-0.14066003265723601</v>
      </c>
      <c r="Q48" s="53">
        <v>0.35762292453516098</v>
      </c>
      <c r="R48" s="53">
        <v>1.5122526178214299</v>
      </c>
      <c r="S48" s="53">
        <v>1.2350759624456</v>
      </c>
      <c r="T48" s="53">
        <v>0.27094805507824299</v>
      </c>
      <c r="U48" s="53">
        <v>0.59908873224136305</v>
      </c>
      <c r="V48" s="53">
        <v>4.0139137591132998</v>
      </c>
      <c r="W48" s="53">
        <v>0.85572470902844899</v>
      </c>
      <c r="X48" s="53">
        <v>173.145041444345</v>
      </c>
      <c r="Y48" s="53">
        <v>5.3330820815564497</v>
      </c>
      <c r="Z48" s="53">
        <v>4856.2210875880401</v>
      </c>
      <c r="AA48" s="53">
        <v>367.91668991957903</v>
      </c>
      <c r="AB48" s="53">
        <v>364.88836348507601</v>
      </c>
      <c r="AC48" s="53">
        <v>28.386181145070001</v>
      </c>
    </row>
    <row r="49" spans="1:29" x14ac:dyDescent="0.4">
      <c r="A49" s="30" t="s">
        <v>49</v>
      </c>
      <c r="B49" s="53">
        <v>9.6302023914720607</v>
      </c>
      <c r="C49" s="53">
        <v>15.8204909207642</v>
      </c>
      <c r="D49" s="53">
        <v>241.406861755764</v>
      </c>
      <c r="E49" s="53">
        <v>69.732949852966001</v>
      </c>
      <c r="F49" s="53">
        <v>1347.6689211135299</v>
      </c>
      <c r="G49" s="53">
        <v>300.98067820138999</v>
      </c>
      <c r="H49" s="53">
        <v>147.43819616349899</v>
      </c>
      <c r="I49" s="53">
        <v>105.299273925102</v>
      </c>
      <c r="J49" s="53">
        <v>0.100955423217565</v>
      </c>
      <c r="K49" s="53">
        <v>0.195793231154898</v>
      </c>
      <c r="L49" s="53">
        <v>-1.2753480355560101</v>
      </c>
      <c r="M49" s="53">
        <v>1.5186819748471401</v>
      </c>
      <c r="N49" s="53">
        <v>-0.29189199254883502</v>
      </c>
      <c r="O49" s="53">
        <v>1.56815117660006</v>
      </c>
      <c r="P49" s="53">
        <v>0.181426391470937</v>
      </c>
      <c r="Q49" s="53">
        <v>0.41470937982316902</v>
      </c>
      <c r="R49" s="53">
        <v>-0.42960542563513299</v>
      </c>
      <c r="S49" s="53">
        <v>1.7184296026897701</v>
      </c>
      <c r="T49" s="53">
        <v>0.182817322748767</v>
      </c>
      <c r="U49" s="53">
        <v>0.62561406902864303</v>
      </c>
      <c r="V49" s="53">
        <v>2.73854170231278</v>
      </c>
      <c r="W49" s="53">
        <v>0.78247103870689305</v>
      </c>
      <c r="X49" s="53">
        <v>130.09100483590899</v>
      </c>
      <c r="Y49" s="53">
        <v>5.5945786897524998</v>
      </c>
      <c r="Z49" s="53">
        <v>3666.65816759058</v>
      </c>
      <c r="AA49" s="53">
        <v>225.81998924721</v>
      </c>
      <c r="AB49" s="53">
        <v>397.99473197270697</v>
      </c>
      <c r="AC49" s="53">
        <v>28.271392195284701</v>
      </c>
    </row>
    <row r="50" spans="1:29" x14ac:dyDescent="0.4"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</row>
    <row r="51" spans="1:29" x14ac:dyDescent="0.4">
      <c r="A51" s="52" t="s">
        <v>30</v>
      </c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</row>
    <row r="52" spans="1:29" x14ac:dyDescent="0.4">
      <c r="A52" s="30" t="s">
        <v>50</v>
      </c>
      <c r="B52" s="53">
        <v>119.240876611559</v>
      </c>
      <c r="C52" s="53">
        <v>13.1009422233178</v>
      </c>
      <c r="D52" s="53">
        <v>2633.9780475418702</v>
      </c>
      <c r="E52" s="53">
        <v>239.827529501838</v>
      </c>
      <c r="F52" s="53">
        <v>400000</v>
      </c>
      <c r="G52" s="53">
        <v>1.02353031525914E-11</v>
      </c>
      <c r="H52" s="53">
        <v>7.7164949096733899</v>
      </c>
      <c r="I52" s="53">
        <v>7.2193906403298804</v>
      </c>
      <c r="J52" s="53">
        <v>108.346763736376</v>
      </c>
      <c r="K52" s="53">
        <v>12.8719391477673</v>
      </c>
      <c r="L52" s="53">
        <v>2.8603194308056001</v>
      </c>
      <c r="M52" s="53">
        <v>1.5697258020196101</v>
      </c>
      <c r="N52" s="53">
        <v>0.67360209551956796</v>
      </c>
      <c r="O52" s="53">
        <v>2.8181819314266301</v>
      </c>
      <c r="P52" s="53">
        <v>1.0455929552626799</v>
      </c>
      <c r="Q52" s="53">
        <v>0.61581566733728799</v>
      </c>
      <c r="R52" s="53">
        <v>0.47726254297410597</v>
      </c>
      <c r="S52" s="53">
        <v>1.78795384336973</v>
      </c>
      <c r="T52" s="53">
        <v>0.69966803282179402</v>
      </c>
      <c r="U52" s="53">
        <v>0.44920495238458902</v>
      </c>
      <c r="V52" s="53">
        <v>2.7333693048719101</v>
      </c>
      <c r="W52" s="53">
        <v>0.82158386007027795</v>
      </c>
      <c r="X52" s="53">
        <v>0.81101300186307601</v>
      </c>
      <c r="Y52" s="53">
        <v>0.15884880292357201</v>
      </c>
      <c r="Z52" s="53">
        <v>302.59643454061899</v>
      </c>
      <c r="AA52" s="53">
        <v>31.18126280473</v>
      </c>
      <c r="AB52" s="53">
        <v>17.850865501176401</v>
      </c>
      <c r="AC52" s="53">
        <v>1.96024917142343</v>
      </c>
    </row>
    <row r="53" spans="1:29" x14ac:dyDescent="0.4">
      <c r="A53" s="30" t="s">
        <v>51</v>
      </c>
      <c r="B53" s="53">
        <v>114.551879848795</v>
      </c>
      <c r="C53" s="53">
        <v>12.7217371642814</v>
      </c>
      <c r="D53" s="53">
        <v>3025.39595397833</v>
      </c>
      <c r="E53" s="53">
        <v>285.96471387877801</v>
      </c>
      <c r="F53" s="53">
        <v>400000</v>
      </c>
      <c r="G53" s="53">
        <v>1.11827635980964E-11</v>
      </c>
      <c r="H53" s="53">
        <v>5.1176477586234297</v>
      </c>
      <c r="I53" s="53">
        <v>7.6462752395388698</v>
      </c>
      <c r="J53" s="53">
        <v>109.90010821674601</v>
      </c>
      <c r="K53" s="53">
        <v>12.177687525389899</v>
      </c>
      <c r="L53" s="53">
        <v>0.96875467618713995</v>
      </c>
      <c r="M53" s="53">
        <v>2.1925648289773401</v>
      </c>
      <c r="N53" s="53">
        <v>3.0453692811202502</v>
      </c>
      <c r="O53" s="53">
        <v>3.06636311394917</v>
      </c>
      <c r="P53" s="53">
        <v>1.0608175187003299</v>
      </c>
      <c r="Q53" s="53">
        <v>0.54768026513661705</v>
      </c>
      <c r="R53" s="53">
        <v>-0.38789475548229402</v>
      </c>
      <c r="S53" s="53">
        <v>2.2865599575357098</v>
      </c>
      <c r="T53" s="53">
        <v>0.27956074338132297</v>
      </c>
      <c r="U53" s="53">
        <v>0.27022233193488199</v>
      </c>
      <c r="V53" s="53">
        <v>2.9330267457032799</v>
      </c>
      <c r="W53" s="53">
        <v>0.99073687407613997</v>
      </c>
      <c r="X53" s="53">
        <v>0.77930170291902401</v>
      </c>
      <c r="Y53" s="53">
        <v>0.15840996610827801</v>
      </c>
      <c r="Z53" s="53">
        <v>306.49439356692102</v>
      </c>
      <c r="AA53" s="53">
        <v>29.3642331081594</v>
      </c>
      <c r="AB53" s="53">
        <v>18.880131553496401</v>
      </c>
      <c r="AC53" s="53">
        <v>2.0496975520508101</v>
      </c>
    </row>
    <row r="54" spans="1:29" x14ac:dyDescent="0.4">
      <c r="A54" s="30" t="s">
        <v>52</v>
      </c>
      <c r="B54" s="53">
        <v>105.426235130292</v>
      </c>
      <c r="C54" s="53">
        <v>13.5599533823861</v>
      </c>
      <c r="D54" s="53">
        <v>3361.3001060665401</v>
      </c>
      <c r="E54" s="53">
        <v>298.58815537282402</v>
      </c>
      <c r="F54" s="53">
        <v>400000</v>
      </c>
      <c r="G54" s="53">
        <v>9.3004266927131805E-12</v>
      </c>
      <c r="H54" s="53">
        <v>13.4426347098166</v>
      </c>
      <c r="I54" s="53">
        <v>8.9227980036166006</v>
      </c>
      <c r="J54" s="53">
        <v>105.40146291735699</v>
      </c>
      <c r="K54" s="53">
        <v>11.203610272176901</v>
      </c>
      <c r="L54" s="53">
        <v>-0.28251055058272101</v>
      </c>
      <c r="M54" s="53">
        <v>1.7318488801735299</v>
      </c>
      <c r="N54" s="53">
        <v>-0.56296646298806297</v>
      </c>
      <c r="O54" s="53">
        <v>3.9765124375729299</v>
      </c>
      <c r="P54" s="53">
        <v>1.80373287632803</v>
      </c>
      <c r="Q54" s="53">
        <v>0.809661060296195</v>
      </c>
      <c r="R54" s="53">
        <v>-3.8543024242574</v>
      </c>
      <c r="S54" s="53">
        <v>2.2693915864297498</v>
      </c>
      <c r="T54" s="53">
        <v>0.47905528560560501</v>
      </c>
      <c r="U54" s="53">
        <v>0.48532526542071103</v>
      </c>
      <c r="V54" s="53">
        <v>2.6394501873421801</v>
      </c>
      <c r="W54" s="53">
        <v>1.01051131534308</v>
      </c>
      <c r="X54" s="53">
        <v>1.28405512642602</v>
      </c>
      <c r="Y54" s="53">
        <v>0.57393560852660797</v>
      </c>
      <c r="Z54" s="53">
        <v>309.78933823497402</v>
      </c>
      <c r="AA54" s="53">
        <v>36.150645948789403</v>
      </c>
      <c r="AB54" s="53">
        <v>20.9368888714273</v>
      </c>
      <c r="AC54" s="53">
        <v>2.6060493486653802</v>
      </c>
    </row>
    <row r="55" spans="1:29" x14ac:dyDescent="0.4">
      <c r="A55" s="30" t="s">
        <v>53</v>
      </c>
      <c r="B55" s="53">
        <v>125.682187093431</v>
      </c>
      <c r="C55" s="53">
        <v>27.784002394508601</v>
      </c>
      <c r="D55" s="53">
        <v>3234.8179038405701</v>
      </c>
      <c r="E55" s="53">
        <v>689.64745716353798</v>
      </c>
      <c r="F55" s="53">
        <v>400000</v>
      </c>
      <c r="G55" s="53">
        <v>1.2254244402835199E-11</v>
      </c>
      <c r="H55" s="53">
        <v>17.275256096884799</v>
      </c>
      <c r="I55" s="53">
        <v>21.126867899725202</v>
      </c>
      <c r="J55" s="53">
        <v>97.925583670007299</v>
      </c>
      <c r="K55" s="53">
        <v>11.659371722749899</v>
      </c>
      <c r="L55" s="53">
        <v>1.22484732531338</v>
      </c>
      <c r="M55" s="53">
        <v>2.1254460987381001</v>
      </c>
      <c r="N55" s="53">
        <v>3.38416924237479</v>
      </c>
      <c r="O55" s="53">
        <v>2.97631775220432</v>
      </c>
      <c r="P55" s="53">
        <v>-0.193227814695694</v>
      </c>
      <c r="Q55" s="53">
        <v>0.67063510490781797</v>
      </c>
      <c r="R55" s="53">
        <v>0.75485965497752405</v>
      </c>
      <c r="S55" s="53">
        <v>2.4205571561791301</v>
      </c>
      <c r="T55" s="53">
        <v>0.62396650372415796</v>
      </c>
      <c r="U55" s="53">
        <v>0.85017372071797603</v>
      </c>
      <c r="V55" s="53">
        <v>2.4561683393248699</v>
      </c>
      <c r="W55" s="53">
        <v>1.04378891284942</v>
      </c>
      <c r="X55" s="53">
        <v>0.71726060708713002</v>
      </c>
      <c r="Y55" s="53">
        <v>0.13981115484859599</v>
      </c>
      <c r="Z55" s="53">
        <v>289.34575348647098</v>
      </c>
      <c r="AA55" s="53">
        <v>29.697993604690399</v>
      </c>
      <c r="AB55" s="53">
        <v>17.743584995127801</v>
      </c>
      <c r="AC55" s="53">
        <v>1.95506778500387</v>
      </c>
    </row>
    <row r="56" spans="1:29" x14ac:dyDescent="0.4">
      <c r="A56" s="30" t="s">
        <v>54</v>
      </c>
      <c r="B56" s="53">
        <v>110.075819066335</v>
      </c>
      <c r="C56" s="53">
        <v>14.1093129412314</v>
      </c>
      <c r="D56" s="53">
        <v>2510.66479925262</v>
      </c>
      <c r="E56" s="53">
        <v>246.79106598470599</v>
      </c>
      <c r="F56" s="53">
        <v>400000</v>
      </c>
      <c r="G56" s="53">
        <v>9.8178746458153796E-12</v>
      </c>
      <c r="H56" s="53">
        <v>15.056828230718599</v>
      </c>
      <c r="I56" s="53">
        <v>14.2336288774877</v>
      </c>
      <c r="J56" s="53">
        <v>96.45240465242</v>
      </c>
      <c r="K56" s="53">
        <v>10.8212748121252</v>
      </c>
      <c r="L56" s="53">
        <v>-0.91301071172106696</v>
      </c>
      <c r="M56" s="53">
        <v>1.9589579956402201</v>
      </c>
      <c r="N56" s="53">
        <v>0.62422857443901603</v>
      </c>
      <c r="O56" s="53">
        <v>2.6655338477719499</v>
      </c>
      <c r="P56" s="53">
        <v>-0.77178921369687903</v>
      </c>
      <c r="Q56" s="53">
        <v>0.622601962833494</v>
      </c>
      <c r="R56" s="53">
        <v>0.16742007117274499</v>
      </c>
      <c r="S56" s="53">
        <v>2.35473094905654</v>
      </c>
      <c r="T56" s="53">
        <v>1.3182549765423399</v>
      </c>
      <c r="U56" s="53">
        <v>1.02033240896072</v>
      </c>
      <c r="V56" s="53">
        <v>2.1053660263377099</v>
      </c>
      <c r="W56" s="53">
        <v>1.2931158518191599</v>
      </c>
      <c r="X56" s="53">
        <v>0.92582115681711497</v>
      </c>
      <c r="Y56" s="53">
        <v>0.26618253375456202</v>
      </c>
      <c r="Z56" s="53">
        <v>296.676555972296</v>
      </c>
      <c r="AA56" s="53">
        <v>30.586959153727999</v>
      </c>
      <c r="AB56" s="53">
        <v>17.9659493846803</v>
      </c>
      <c r="AC56" s="53">
        <v>1.86193705965947</v>
      </c>
    </row>
    <row r="57" spans="1:29" x14ac:dyDescent="0.4">
      <c r="A57" s="30" t="s">
        <v>55</v>
      </c>
      <c r="B57" s="53">
        <v>103.10229654104199</v>
      </c>
      <c r="C57" s="53">
        <v>12.780972878125899</v>
      </c>
      <c r="D57" s="53">
        <v>2573.8800934738001</v>
      </c>
      <c r="E57" s="53">
        <v>312.19639550830601</v>
      </c>
      <c r="F57" s="53">
        <v>400000</v>
      </c>
      <c r="G57" s="53">
        <v>9.7660649192840993E-12</v>
      </c>
      <c r="H57" s="53">
        <v>16.054080399701299</v>
      </c>
      <c r="I57" s="53">
        <v>15.108467779661501</v>
      </c>
      <c r="J57" s="53">
        <v>98.547552024842304</v>
      </c>
      <c r="K57" s="53">
        <v>10.7525222310949</v>
      </c>
      <c r="L57" s="53">
        <v>-1.91116605894099</v>
      </c>
      <c r="M57" s="53">
        <v>1.9327781008229501</v>
      </c>
      <c r="N57" s="53">
        <v>5.7540551737997196</v>
      </c>
      <c r="O57" s="53">
        <v>3.60422421248016</v>
      </c>
      <c r="P57" s="53">
        <v>-0.82564296420264705</v>
      </c>
      <c r="Q57" s="53">
        <v>0.598993479369475</v>
      </c>
      <c r="R57" s="53">
        <v>-0.60550286531284203</v>
      </c>
      <c r="S57" s="53">
        <v>2.46249631461456</v>
      </c>
      <c r="T57" s="53">
        <v>1.0168991077567799</v>
      </c>
      <c r="U57" s="53">
        <v>0.70924178325014697</v>
      </c>
      <c r="V57" s="53">
        <v>1.42775056488659</v>
      </c>
      <c r="W57" s="53">
        <v>1.2308560433770801</v>
      </c>
      <c r="X57" s="53">
        <v>0.85900059824484498</v>
      </c>
      <c r="Y57" s="53">
        <v>0.159800356946564</v>
      </c>
      <c r="Z57" s="53">
        <v>297.10560133459001</v>
      </c>
      <c r="AA57" s="53">
        <v>30.213938221293098</v>
      </c>
      <c r="AB57" s="53">
        <v>18.345275131279699</v>
      </c>
      <c r="AC57" s="53">
        <v>1.89073153463305</v>
      </c>
    </row>
    <row r="58" spans="1:29" x14ac:dyDescent="0.4">
      <c r="A58" s="30" t="s">
        <v>56</v>
      </c>
      <c r="B58" s="53">
        <v>93.845943288425403</v>
      </c>
      <c r="C58" s="53">
        <v>10.077553285636901</v>
      </c>
      <c r="D58" s="53">
        <v>3380.89312003349</v>
      </c>
      <c r="E58" s="53">
        <v>1787.63596745725</v>
      </c>
      <c r="F58" s="53">
        <v>400000</v>
      </c>
      <c r="G58" s="53">
        <v>1.35236311406174E-11</v>
      </c>
      <c r="H58" s="53">
        <v>202.88900188412899</v>
      </c>
      <c r="I58" s="53">
        <v>127.845712675852</v>
      </c>
      <c r="J58" s="53">
        <v>94.780303707731605</v>
      </c>
      <c r="K58" s="53">
        <v>13.389375417535501</v>
      </c>
      <c r="L58" s="53">
        <v>2.8156129941113601</v>
      </c>
      <c r="M58" s="53">
        <v>2.7350407688238398</v>
      </c>
      <c r="N58" s="53">
        <v>0.96835706701948498</v>
      </c>
      <c r="O58" s="53">
        <v>2.8557357633425</v>
      </c>
      <c r="P58" s="53">
        <v>-1.1088795620299701E-2</v>
      </c>
      <c r="Q58" s="53">
        <v>0.80769121249244202</v>
      </c>
      <c r="R58" s="53">
        <v>-5.3210505487494704</v>
      </c>
      <c r="S58" s="53">
        <v>2.6542755409654202</v>
      </c>
      <c r="T58" s="53">
        <v>-0.67105260881308304</v>
      </c>
      <c r="U58" s="53">
        <v>0.65004378563176202</v>
      </c>
      <c r="V58" s="53">
        <v>1.11510519978453</v>
      </c>
      <c r="W58" s="53">
        <v>0.91733306844282902</v>
      </c>
      <c r="X58" s="53">
        <v>0.832047737304352</v>
      </c>
      <c r="Y58" s="53">
        <v>0.24188763314277201</v>
      </c>
      <c r="Z58" s="53">
        <v>301.23744088195201</v>
      </c>
      <c r="AA58" s="53">
        <v>31.467740238313201</v>
      </c>
      <c r="AB58" s="53">
        <v>17.0838363233119</v>
      </c>
      <c r="AC58" s="53">
        <v>1.78486848037574</v>
      </c>
    </row>
    <row r="59" spans="1:29" x14ac:dyDescent="0.4">
      <c r="A59" s="30" t="s">
        <v>57</v>
      </c>
      <c r="B59" s="53">
        <v>102.19973181720999</v>
      </c>
      <c r="C59" s="53">
        <v>11.595364197768401</v>
      </c>
      <c r="D59" s="53">
        <v>2432.4010139485499</v>
      </c>
      <c r="E59" s="53">
        <v>219.68875049886901</v>
      </c>
      <c r="F59" s="53">
        <v>400000</v>
      </c>
      <c r="G59" s="53">
        <v>1.1572911864870001E-11</v>
      </c>
      <c r="H59" s="53">
        <v>125.274673002924</v>
      </c>
      <c r="I59" s="53">
        <v>132.645535272377</v>
      </c>
      <c r="J59" s="53">
        <v>89.905640132318595</v>
      </c>
      <c r="K59" s="53">
        <v>9.15226858109245</v>
      </c>
      <c r="L59" s="53">
        <v>-1.9378258479022501</v>
      </c>
      <c r="M59" s="53">
        <v>2.5352002331688701</v>
      </c>
      <c r="N59" s="53">
        <v>-3.2783108514011401</v>
      </c>
      <c r="O59" s="53">
        <v>3.3261804802285599</v>
      </c>
      <c r="P59" s="53">
        <v>1.3627568307760201</v>
      </c>
      <c r="Q59" s="53">
        <v>1.0482775766419199</v>
      </c>
      <c r="R59" s="53">
        <v>-0.80143916156925299</v>
      </c>
      <c r="S59" s="53">
        <v>2.5668997099850999</v>
      </c>
      <c r="T59" s="53">
        <v>-0.77988693324249003</v>
      </c>
      <c r="U59" s="53">
        <v>0.87668438031631202</v>
      </c>
      <c r="V59" s="53">
        <v>0.52082536890865805</v>
      </c>
      <c r="W59" s="53">
        <v>0.86423096933529098</v>
      </c>
      <c r="X59" s="53">
        <v>0.77057061329101895</v>
      </c>
      <c r="Y59" s="53">
        <v>0.13722744994922401</v>
      </c>
      <c r="Z59" s="53">
        <v>309.413671955457</v>
      </c>
      <c r="AA59" s="53">
        <v>30.477101500569599</v>
      </c>
      <c r="AB59" s="53">
        <v>19.259756759419801</v>
      </c>
      <c r="AC59" s="53">
        <v>2.1229343274477799</v>
      </c>
    </row>
    <row r="60" spans="1:29" x14ac:dyDescent="0.4">
      <c r="A60" s="30" t="s">
        <v>58</v>
      </c>
      <c r="B60" s="53">
        <v>90.299190595996194</v>
      </c>
      <c r="C60" s="53">
        <v>10.918090188933901</v>
      </c>
      <c r="D60" s="53">
        <v>5160.0143118728402</v>
      </c>
      <c r="E60" s="53">
        <v>4922.7472794456098</v>
      </c>
      <c r="F60" s="53">
        <v>400000</v>
      </c>
      <c r="G60" s="53">
        <v>1.1216736629067499E-11</v>
      </c>
      <c r="H60" s="53">
        <v>-193.42217549861201</v>
      </c>
      <c r="I60" s="53">
        <v>301.360842795628</v>
      </c>
      <c r="J60" s="53">
        <v>89.591829954681003</v>
      </c>
      <c r="K60" s="53">
        <v>10.0918541881259</v>
      </c>
      <c r="L60" s="53">
        <v>-1.33033896112337</v>
      </c>
      <c r="M60" s="53">
        <v>2.76879165989242</v>
      </c>
      <c r="N60" s="53">
        <v>-3.4032505607826402</v>
      </c>
      <c r="O60" s="53">
        <v>2.8833203139621699</v>
      </c>
      <c r="P60" s="53">
        <v>0.65043260977271899</v>
      </c>
      <c r="Q60" s="53">
        <v>0.860964838411301</v>
      </c>
      <c r="R60" s="53">
        <v>0.46953640935393298</v>
      </c>
      <c r="S60" s="53">
        <v>3.3119131210438999</v>
      </c>
      <c r="T60" s="53">
        <v>-0.94601161765134301</v>
      </c>
      <c r="U60" s="53">
        <v>0.91747854415447105</v>
      </c>
      <c r="V60" s="53">
        <v>0.54438146349316197</v>
      </c>
      <c r="W60" s="53">
        <v>1.0811775777655499</v>
      </c>
      <c r="X60" s="53">
        <v>0.84169503631804199</v>
      </c>
      <c r="Y60" s="53">
        <v>0.278459893893379</v>
      </c>
      <c r="Z60" s="53">
        <v>294.68683928392602</v>
      </c>
      <c r="AA60" s="53">
        <v>29.516521574340398</v>
      </c>
      <c r="AB60" s="53">
        <v>18.692526165263398</v>
      </c>
      <c r="AC60" s="53">
        <v>2.32910915749056</v>
      </c>
    </row>
    <row r="61" spans="1:29" x14ac:dyDescent="0.4"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</row>
    <row r="62" spans="1:29" x14ac:dyDescent="0.4">
      <c r="A62" s="52" t="s">
        <v>31</v>
      </c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</row>
    <row r="63" spans="1:29" x14ac:dyDescent="0.4">
      <c r="A63" s="30" t="s">
        <v>59</v>
      </c>
      <c r="B63" s="53">
        <v>491.215680427596</v>
      </c>
      <c r="C63" s="53">
        <v>33.500603646196801</v>
      </c>
      <c r="D63" s="53">
        <v>339354.09444870299</v>
      </c>
      <c r="E63" s="53">
        <v>20122.017997918501</v>
      </c>
      <c r="F63" s="53">
        <v>82144</v>
      </c>
      <c r="G63" s="53">
        <v>2.5464042303826999E-12</v>
      </c>
      <c r="H63" s="53">
        <v>328.90690050833302</v>
      </c>
      <c r="I63" s="53">
        <v>31.367649309728002</v>
      </c>
      <c r="J63" s="53">
        <v>467.511419527084</v>
      </c>
      <c r="K63" s="53">
        <v>26.3778514462314</v>
      </c>
      <c r="L63" s="53">
        <v>342.41305444724497</v>
      </c>
      <c r="M63" s="53">
        <v>23.155872089334899</v>
      </c>
      <c r="N63" s="53">
        <v>449.47217186912297</v>
      </c>
      <c r="O63" s="53">
        <v>32.4499657976233</v>
      </c>
      <c r="P63" s="53">
        <v>381.56512497935802</v>
      </c>
      <c r="Q63" s="53">
        <v>29.480857812342801</v>
      </c>
      <c r="R63" s="53">
        <v>452.24492612182502</v>
      </c>
      <c r="S63" s="53">
        <v>44.843806705039597</v>
      </c>
      <c r="T63" s="53">
        <v>431.472901569253</v>
      </c>
      <c r="U63" s="53">
        <v>48.308521937170902</v>
      </c>
      <c r="V63" s="53">
        <v>489.16743448067399</v>
      </c>
      <c r="W63" s="53">
        <v>34.8117869271993</v>
      </c>
      <c r="X63" s="53">
        <v>434.69625501975099</v>
      </c>
      <c r="Y63" s="53">
        <v>35.5263812174652</v>
      </c>
      <c r="Z63" s="53">
        <v>474.17154366601602</v>
      </c>
      <c r="AA63" s="53">
        <v>39.2355581957002</v>
      </c>
      <c r="AB63" s="53">
        <v>474.34294120308999</v>
      </c>
      <c r="AC63" s="53">
        <v>31.7994736565437</v>
      </c>
    </row>
    <row r="64" spans="1:29" x14ac:dyDescent="0.4">
      <c r="A64" s="30" t="s">
        <v>60</v>
      </c>
      <c r="B64" s="53">
        <v>593.47518504376296</v>
      </c>
      <c r="C64" s="53">
        <v>78.823105857047494</v>
      </c>
      <c r="D64" s="53">
        <v>370877.48352606298</v>
      </c>
      <c r="E64" s="53">
        <v>36564.710270091797</v>
      </c>
      <c r="F64" s="53">
        <v>82144</v>
      </c>
      <c r="G64" s="53">
        <v>2.67691702943727E-12</v>
      </c>
      <c r="H64" s="53">
        <v>323.55235267003002</v>
      </c>
      <c r="I64" s="53">
        <v>41.510590247109299</v>
      </c>
      <c r="J64" s="53">
        <v>497.25226696734501</v>
      </c>
      <c r="K64" s="53">
        <v>35.205782102965998</v>
      </c>
      <c r="L64" s="53">
        <v>387.826852478668</v>
      </c>
      <c r="M64" s="53">
        <v>38.541883019068798</v>
      </c>
      <c r="N64" s="53">
        <v>500.82049804098398</v>
      </c>
      <c r="O64" s="53">
        <v>57.515328094409497</v>
      </c>
      <c r="P64" s="53">
        <v>425.61854686425102</v>
      </c>
      <c r="Q64" s="53">
        <v>43.4349109950494</v>
      </c>
      <c r="R64" s="53">
        <v>481.08312673709497</v>
      </c>
      <c r="S64" s="53">
        <v>47.558246011928603</v>
      </c>
      <c r="T64" s="53">
        <v>482.526491411694</v>
      </c>
      <c r="U64" s="53">
        <v>70.176746938475205</v>
      </c>
      <c r="V64" s="53">
        <v>534.94054085324694</v>
      </c>
      <c r="W64" s="53">
        <v>46.007409205781101</v>
      </c>
      <c r="X64" s="53">
        <v>467.06584489018098</v>
      </c>
      <c r="Y64" s="53">
        <v>42.118109702976803</v>
      </c>
      <c r="Z64" s="53">
        <v>496.12213725130403</v>
      </c>
      <c r="AA64" s="53">
        <v>35.661274519156798</v>
      </c>
      <c r="AB64" s="53">
        <v>525.55670927948199</v>
      </c>
      <c r="AC64" s="53">
        <v>51.805836506576597</v>
      </c>
    </row>
    <row r="65" spans="1:29" x14ac:dyDescent="0.4">
      <c r="A65" s="30" t="s">
        <v>61</v>
      </c>
      <c r="B65" s="53">
        <v>535.25469829329802</v>
      </c>
      <c r="C65" s="53">
        <v>48.390078069918701</v>
      </c>
      <c r="D65" s="53">
        <v>353343.07168436999</v>
      </c>
      <c r="E65" s="53">
        <v>30280.1021285311</v>
      </c>
      <c r="F65" s="53">
        <v>82144</v>
      </c>
      <c r="G65" s="53">
        <v>2.1953435102614899E-12</v>
      </c>
      <c r="H65" s="53">
        <v>338.75544592577597</v>
      </c>
      <c r="I65" s="53">
        <v>35.221477680745203</v>
      </c>
      <c r="J65" s="53">
        <v>496.81646133151401</v>
      </c>
      <c r="K65" s="53">
        <v>38.569765893643599</v>
      </c>
      <c r="L65" s="53">
        <v>357.07673765200502</v>
      </c>
      <c r="M65" s="53">
        <v>21.746544810567599</v>
      </c>
      <c r="N65" s="53">
        <v>457.44205935071602</v>
      </c>
      <c r="O65" s="53">
        <v>37.950223962239399</v>
      </c>
      <c r="P65" s="53">
        <v>385.03488560783597</v>
      </c>
      <c r="Q65" s="53">
        <v>27.186715499885501</v>
      </c>
      <c r="R65" s="53">
        <v>462.86355843060198</v>
      </c>
      <c r="S65" s="53">
        <v>37.600820793953098</v>
      </c>
      <c r="T65" s="53">
        <v>448.60288537335998</v>
      </c>
      <c r="U65" s="53">
        <v>52.395167624044298</v>
      </c>
      <c r="V65" s="53">
        <v>501.27880489786202</v>
      </c>
      <c r="W65" s="53">
        <v>42.2495478721154</v>
      </c>
      <c r="X65" s="53">
        <v>425.565192612197</v>
      </c>
      <c r="Y65" s="53">
        <v>33.010348880267202</v>
      </c>
      <c r="Z65" s="53">
        <v>476.52772585695101</v>
      </c>
      <c r="AA65" s="53">
        <v>27.6085697626546</v>
      </c>
      <c r="AB65" s="53">
        <v>492.85242884248402</v>
      </c>
      <c r="AC65" s="53">
        <v>35.473824621876297</v>
      </c>
    </row>
    <row r="66" spans="1:29" x14ac:dyDescent="0.4">
      <c r="A66" s="30" t="s">
        <v>62</v>
      </c>
      <c r="B66" s="53">
        <v>600.67761754333299</v>
      </c>
      <c r="C66" s="53">
        <v>174.39760913729</v>
      </c>
      <c r="D66" s="53">
        <v>311423.16516693501</v>
      </c>
      <c r="E66" s="53">
        <v>14873.3781686413</v>
      </c>
      <c r="F66" s="53">
        <v>82144</v>
      </c>
      <c r="G66" s="53">
        <v>2.77291503413334E-12</v>
      </c>
      <c r="H66" s="53">
        <v>545.07415256340596</v>
      </c>
      <c r="I66" s="53">
        <v>60.201214013568297</v>
      </c>
      <c r="J66" s="53">
        <v>425.81450505795601</v>
      </c>
      <c r="K66" s="53">
        <v>24.234713187747399</v>
      </c>
      <c r="L66" s="53">
        <v>337.19025328981201</v>
      </c>
      <c r="M66" s="53">
        <v>26.301748078614299</v>
      </c>
      <c r="N66" s="53">
        <v>359.71679864614202</v>
      </c>
      <c r="O66" s="53">
        <v>29.170931313895199</v>
      </c>
      <c r="P66" s="53">
        <v>352.70336148748999</v>
      </c>
      <c r="Q66" s="53">
        <v>22.916106500166599</v>
      </c>
      <c r="R66" s="53">
        <v>434.18005355036502</v>
      </c>
      <c r="S66" s="53">
        <v>31.876229898134302</v>
      </c>
      <c r="T66" s="53">
        <v>392.343559905934</v>
      </c>
      <c r="U66" s="53">
        <v>36.382716851934198</v>
      </c>
      <c r="V66" s="53">
        <v>446.49297163529798</v>
      </c>
      <c r="W66" s="53">
        <v>30.384935866529901</v>
      </c>
      <c r="X66" s="53">
        <v>378.92022816559103</v>
      </c>
      <c r="Y66" s="53">
        <v>19.546600920539799</v>
      </c>
      <c r="Z66" s="53">
        <v>419.22121878863197</v>
      </c>
      <c r="AA66" s="53">
        <v>26.895829491073201</v>
      </c>
      <c r="AB66" s="53">
        <v>436.66097802035802</v>
      </c>
      <c r="AC66" s="53">
        <v>33.989047355753797</v>
      </c>
    </row>
    <row r="67" spans="1:29" x14ac:dyDescent="0.4">
      <c r="A67" s="30" t="s">
        <v>63</v>
      </c>
      <c r="B67" s="53">
        <v>461.16811372297002</v>
      </c>
      <c r="C67" s="53">
        <v>39.1520585879774</v>
      </c>
      <c r="D67" s="53">
        <v>323403.73499772197</v>
      </c>
      <c r="E67" s="53">
        <v>18837.533663976799</v>
      </c>
      <c r="F67" s="53">
        <v>82144</v>
      </c>
      <c r="G67" s="53">
        <v>2.44151622982102E-12</v>
      </c>
      <c r="H67" s="53">
        <v>584.69531040690401</v>
      </c>
      <c r="I67" s="53">
        <v>68.651838598804602</v>
      </c>
      <c r="J67" s="53">
        <v>434.962666189846</v>
      </c>
      <c r="K67" s="53">
        <v>31.344266015945198</v>
      </c>
      <c r="L67" s="53">
        <v>367.10542362913299</v>
      </c>
      <c r="M67" s="53">
        <v>27.5492331962406</v>
      </c>
      <c r="N67" s="53">
        <v>392.14140367536999</v>
      </c>
      <c r="O67" s="53">
        <v>30.348442229422801</v>
      </c>
      <c r="P67" s="53">
        <v>374.904032561078</v>
      </c>
      <c r="Q67" s="53">
        <v>27.420073277801201</v>
      </c>
      <c r="R67" s="53">
        <v>487.60357512805899</v>
      </c>
      <c r="S67" s="53">
        <v>41.124728748636699</v>
      </c>
      <c r="T67" s="53">
        <v>424.87555537366399</v>
      </c>
      <c r="U67" s="53">
        <v>44.250381312829802</v>
      </c>
      <c r="V67" s="53">
        <v>448.17870595069598</v>
      </c>
      <c r="W67" s="53">
        <v>27.677828181681001</v>
      </c>
      <c r="X67" s="53">
        <v>419.39430834190802</v>
      </c>
      <c r="Y67" s="53">
        <v>28.046429280089399</v>
      </c>
      <c r="Z67" s="53">
        <v>458.093840399263</v>
      </c>
      <c r="AA67" s="53">
        <v>33.771266083819903</v>
      </c>
      <c r="AB67" s="53">
        <v>466.71989854650002</v>
      </c>
      <c r="AC67" s="53">
        <v>35.8033023392289</v>
      </c>
    </row>
    <row r="68" spans="1:29" x14ac:dyDescent="0.4">
      <c r="A68" s="30" t="s">
        <v>64</v>
      </c>
      <c r="B68" s="53">
        <v>424.04733159425803</v>
      </c>
      <c r="C68" s="53">
        <v>38.728556118040302</v>
      </c>
      <c r="D68" s="53">
        <v>305597.955875093</v>
      </c>
      <c r="E68" s="53">
        <v>19112.003508916801</v>
      </c>
      <c r="F68" s="53">
        <v>82144</v>
      </c>
      <c r="G68" s="53">
        <v>2.67691702943727E-12</v>
      </c>
      <c r="H68" s="53">
        <v>580.096492548642</v>
      </c>
      <c r="I68" s="53">
        <v>55.552423839640902</v>
      </c>
      <c r="J68" s="53">
        <v>419.02555262999198</v>
      </c>
      <c r="K68" s="53">
        <v>38.027731707657097</v>
      </c>
      <c r="L68" s="53">
        <v>349.792019402591</v>
      </c>
      <c r="M68" s="53">
        <v>34.024939178232501</v>
      </c>
      <c r="N68" s="53">
        <v>392.26820557635898</v>
      </c>
      <c r="O68" s="53">
        <v>41.001755278413498</v>
      </c>
      <c r="P68" s="53">
        <v>353.12111485991898</v>
      </c>
      <c r="Q68" s="53">
        <v>30.062693204051399</v>
      </c>
      <c r="R68" s="53">
        <v>439.28674851114198</v>
      </c>
      <c r="S68" s="53">
        <v>50.698401018853602</v>
      </c>
      <c r="T68" s="53">
        <v>393.06720990542902</v>
      </c>
      <c r="U68" s="53">
        <v>51.502199586325197</v>
      </c>
      <c r="V68" s="53">
        <v>460.038778078105</v>
      </c>
      <c r="W68" s="53">
        <v>50.282372016233801</v>
      </c>
      <c r="X68" s="53">
        <v>383.58333857777598</v>
      </c>
      <c r="Y68" s="53">
        <v>35.664044892427498</v>
      </c>
      <c r="Z68" s="53">
        <v>436.92787186951603</v>
      </c>
      <c r="AA68" s="53">
        <v>38.366579183728597</v>
      </c>
      <c r="AB68" s="53">
        <v>457.92867894074402</v>
      </c>
      <c r="AC68" s="53">
        <v>49.538953788104699</v>
      </c>
    </row>
    <row r="69" spans="1:29" x14ac:dyDescent="0.4">
      <c r="A69" s="30" t="s">
        <v>65</v>
      </c>
      <c r="B69" s="53">
        <v>635.80183196696305</v>
      </c>
      <c r="C69" s="53">
        <v>257.99270727667601</v>
      </c>
      <c r="D69" s="53">
        <v>335212.71083487401</v>
      </c>
      <c r="E69" s="53">
        <v>21314.538211704901</v>
      </c>
      <c r="F69" s="53">
        <v>82144</v>
      </c>
      <c r="G69" s="53">
        <v>2.7956908995241E-12</v>
      </c>
      <c r="H69" s="53">
        <v>1622.3809102836101</v>
      </c>
      <c r="I69" s="53">
        <v>199.65095828072799</v>
      </c>
      <c r="J69" s="53">
        <v>393.09758801728299</v>
      </c>
      <c r="K69" s="53">
        <v>24.990666214988298</v>
      </c>
      <c r="L69" s="53">
        <v>368.82946959097001</v>
      </c>
      <c r="M69" s="53">
        <v>25.637017090263601</v>
      </c>
      <c r="N69" s="53">
        <v>353.73999738304002</v>
      </c>
      <c r="O69" s="53">
        <v>28.8220587430562</v>
      </c>
      <c r="P69" s="53">
        <v>358.78375946989303</v>
      </c>
      <c r="Q69" s="53">
        <v>27.9954508932633</v>
      </c>
      <c r="R69" s="53">
        <v>435.56710074118303</v>
      </c>
      <c r="S69" s="53">
        <v>48.654725598170103</v>
      </c>
      <c r="T69" s="53">
        <v>382.67941695788301</v>
      </c>
      <c r="U69" s="53">
        <v>27.138754987662601</v>
      </c>
      <c r="V69" s="53">
        <v>426.972686208938</v>
      </c>
      <c r="W69" s="53">
        <v>31.8714162242916</v>
      </c>
      <c r="X69" s="53">
        <v>403.361941893694</v>
      </c>
      <c r="Y69" s="53">
        <v>34.773403712245397</v>
      </c>
      <c r="Z69" s="53">
        <v>455.64061562867499</v>
      </c>
      <c r="AA69" s="53">
        <v>39.627070750072299</v>
      </c>
      <c r="AB69" s="53">
        <v>443.47426746921099</v>
      </c>
      <c r="AC69" s="53">
        <v>29.9414245323206</v>
      </c>
    </row>
    <row r="70" spans="1:29" x14ac:dyDescent="0.4">
      <c r="A70" s="30" t="s">
        <v>66</v>
      </c>
      <c r="B70" s="53">
        <v>540.10833722502002</v>
      </c>
      <c r="C70" s="53">
        <v>61.705879868179899</v>
      </c>
      <c r="D70" s="53">
        <v>355844.35661793698</v>
      </c>
      <c r="E70" s="53">
        <v>29835.033279142801</v>
      </c>
      <c r="F70" s="53">
        <v>82144</v>
      </c>
      <c r="G70" s="53">
        <v>1.6939671361851999E-12</v>
      </c>
      <c r="H70" s="53">
        <v>1805.3067825656301</v>
      </c>
      <c r="I70" s="53">
        <v>181.75991519463099</v>
      </c>
      <c r="J70" s="53">
        <v>410.49168695400999</v>
      </c>
      <c r="K70" s="53">
        <v>31.880533140369199</v>
      </c>
      <c r="L70" s="53">
        <v>374.53414893540599</v>
      </c>
      <c r="M70" s="53">
        <v>25.014105347615001</v>
      </c>
      <c r="N70" s="53">
        <v>346.08155849170203</v>
      </c>
      <c r="O70" s="53">
        <v>23.8194426635696</v>
      </c>
      <c r="P70" s="53">
        <v>381.61696676061598</v>
      </c>
      <c r="Q70" s="53">
        <v>28.619158103029399</v>
      </c>
      <c r="R70" s="53">
        <v>472.28242364453303</v>
      </c>
      <c r="S70" s="53">
        <v>38.636471374166902</v>
      </c>
      <c r="T70" s="53">
        <v>440.97789582202199</v>
      </c>
      <c r="U70" s="53">
        <v>61.712263298170299</v>
      </c>
      <c r="V70" s="53">
        <v>473.15555424280899</v>
      </c>
      <c r="W70" s="53">
        <v>51.907473509718301</v>
      </c>
      <c r="X70" s="53">
        <v>418.41447694148201</v>
      </c>
      <c r="Y70" s="53">
        <v>27.496389933518302</v>
      </c>
      <c r="Z70" s="53">
        <v>475.12189805512202</v>
      </c>
      <c r="AA70" s="53">
        <v>36.193642731878199</v>
      </c>
      <c r="AB70" s="53">
        <v>458.57534854181199</v>
      </c>
      <c r="AC70" s="53">
        <v>30.528290331798399</v>
      </c>
    </row>
    <row r="71" spans="1:29" x14ac:dyDescent="0.4">
      <c r="A71" s="30" t="s">
        <v>67</v>
      </c>
      <c r="B71" s="53">
        <v>518.56247750496198</v>
      </c>
      <c r="C71" s="53">
        <v>60.957416027977601</v>
      </c>
      <c r="D71" s="53">
        <v>350507.21310656198</v>
      </c>
      <c r="E71" s="53">
        <v>24191.7340071033</v>
      </c>
      <c r="F71" s="53">
        <v>82144</v>
      </c>
      <c r="G71" s="53">
        <v>2.13679046462889E-12</v>
      </c>
      <c r="H71" s="53">
        <v>1977.8051054222101</v>
      </c>
      <c r="I71" s="53">
        <v>218.38036169636899</v>
      </c>
      <c r="J71" s="53">
        <v>420.92215756200397</v>
      </c>
      <c r="K71" s="53">
        <v>28.927628564511899</v>
      </c>
      <c r="L71" s="53">
        <v>386.076178702748</v>
      </c>
      <c r="M71" s="53">
        <v>31.0662020823398</v>
      </c>
      <c r="N71" s="53">
        <v>344.501675038332</v>
      </c>
      <c r="O71" s="53">
        <v>25.7619510503953</v>
      </c>
      <c r="P71" s="53">
        <v>358.55961392843</v>
      </c>
      <c r="Q71" s="53">
        <v>22.538672448539501</v>
      </c>
      <c r="R71" s="53">
        <v>495.89337215360899</v>
      </c>
      <c r="S71" s="53">
        <v>56.495073513468903</v>
      </c>
      <c r="T71" s="53">
        <v>423.96010491565102</v>
      </c>
      <c r="U71" s="53">
        <v>45.961391807766901</v>
      </c>
      <c r="V71" s="53">
        <v>441.412479031445</v>
      </c>
      <c r="W71" s="53">
        <v>33.968286371903702</v>
      </c>
      <c r="X71" s="53">
        <v>428.15446867241599</v>
      </c>
      <c r="Y71" s="53">
        <v>25.476170446966101</v>
      </c>
      <c r="Z71" s="53">
        <v>488.15703471079399</v>
      </c>
      <c r="AA71" s="53">
        <v>39.633867809190797</v>
      </c>
      <c r="AB71" s="53">
        <v>515.13765087907598</v>
      </c>
      <c r="AC71" s="53">
        <v>51.3149370981792</v>
      </c>
    </row>
    <row r="72" spans="1:29" x14ac:dyDescent="0.4"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</row>
    <row r="73" spans="1:29" x14ac:dyDescent="0.4"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</row>
  </sheetData>
  <mergeCells count="14">
    <mergeCell ref="AB1:AC1"/>
    <mergeCell ref="Z1:AA1"/>
    <mergeCell ref="N1:O1"/>
    <mergeCell ref="P1:Q1"/>
    <mergeCell ref="R1:S1"/>
    <mergeCell ref="T1:U1"/>
    <mergeCell ref="V1:W1"/>
    <mergeCell ref="X1:Y1"/>
    <mergeCell ref="L1:M1"/>
    <mergeCell ref="B1:C1"/>
    <mergeCell ref="D1:E1"/>
    <mergeCell ref="F1:G1"/>
    <mergeCell ref="H1:I1"/>
    <mergeCell ref="J1:K1"/>
  </mergeCells>
  <phoneticPr fontId="11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GeoE.-M</vt:lpstr>
      <vt:lpstr>GeoE.-Exo</vt:lpstr>
      <vt:lpstr>C and O </vt:lpstr>
      <vt:lpstr>Sr</vt:lpstr>
      <vt:lpstr>REE</vt:lpstr>
      <vt:lpstr>REE_Norm</vt:lpstr>
      <vt:lpstr>Traces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Valéria Almeida</dc:creator>
  <cp:lastModifiedBy>Ana Valéria Almeida</cp:lastModifiedBy>
  <dcterms:created xsi:type="dcterms:W3CDTF">2024-05-17T18:48:49Z</dcterms:created>
  <dcterms:modified xsi:type="dcterms:W3CDTF">2024-05-30T23:40:58Z</dcterms:modified>
</cp:coreProperties>
</file>