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20" yWindow="0" windowWidth="36400" windowHeight="22580" tabRatio="500"/>
  </bookViews>
  <sheets>
    <sheet name="EPMA" sheetId="1" r:id="rId1"/>
    <sheet name="ICP-MS" sheetId="2" r:id="rId2"/>
    <sheet name="Hoja1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0" i="1" l="1"/>
  <c r="K70" i="1"/>
  <c r="J70" i="1"/>
  <c r="I70" i="1"/>
  <c r="G70" i="1"/>
  <c r="Q69" i="1"/>
  <c r="K69" i="1"/>
  <c r="J69" i="1"/>
  <c r="I69" i="1"/>
  <c r="G69" i="1"/>
  <c r="L151" i="1"/>
  <c r="J151" i="1"/>
  <c r="I151" i="1"/>
  <c r="H151" i="1"/>
  <c r="G151" i="1"/>
  <c r="E151" i="1"/>
  <c r="Q92" i="1"/>
  <c r="K92" i="1"/>
  <c r="J92" i="1"/>
  <c r="I92" i="1"/>
  <c r="F92" i="1"/>
  <c r="Q66" i="1"/>
  <c r="K66" i="1"/>
  <c r="J66" i="1"/>
  <c r="I66" i="1"/>
  <c r="G66" i="1"/>
  <c r="Q44" i="1"/>
  <c r="K44" i="1"/>
  <c r="J44" i="1"/>
  <c r="I44" i="1"/>
  <c r="G44" i="1"/>
  <c r="Q30" i="1"/>
  <c r="K30" i="1"/>
  <c r="J30" i="1"/>
  <c r="I30" i="1"/>
  <c r="G30" i="1"/>
  <c r="I150" i="1"/>
  <c r="L150" i="1"/>
  <c r="J150" i="1"/>
  <c r="H150" i="1"/>
  <c r="G150" i="1"/>
  <c r="E150" i="1"/>
  <c r="Q91" i="1"/>
  <c r="K91" i="1"/>
  <c r="J91" i="1"/>
  <c r="I91" i="1"/>
  <c r="F91" i="1"/>
  <c r="Q65" i="1"/>
  <c r="K65" i="1"/>
  <c r="J65" i="1"/>
  <c r="I65" i="1"/>
  <c r="G65" i="1"/>
  <c r="Q43" i="1"/>
  <c r="K43" i="1"/>
  <c r="J43" i="1"/>
  <c r="I43" i="1"/>
  <c r="G43" i="1"/>
  <c r="Q29" i="1"/>
  <c r="G29" i="1"/>
  <c r="I29" i="1"/>
  <c r="J29" i="1"/>
  <c r="K29" i="1"/>
  <c r="AF26" i="1"/>
  <c r="AI26" i="1"/>
  <c r="AF27" i="1"/>
  <c r="AI27" i="1"/>
  <c r="AF28" i="1"/>
  <c r="AI28" i="1"/>
  <c r="AI81" i="1"/>
  <c r="AJ81" i="1"/>
  <c r="AI82" i="1"/>
  <c r="AJ82" i="1"/>
  <c r="AI83" i="1"/>
  <c r="AJ83" i="1"/>
  <c r="AI84" i="1"/>
  <c r="AJ84" i="1"/>
  <c r="AI85" i="1"/>
  <c r="AJ85" i="1"/>
  <c r="AI86" i="1"/>
  <c r="AJ86" i="1"/>
  <c r="AI87" i="1"/>
  <c r="AJ87" i="1"/>
  <c r="AI88" i="1"/>
  <c r="AJ88" i="1"/>
  <c r="AI89" i="1"/>
  <c r="AJ89" i="1"/>
  <c r="AI90" i="1"/>
  <c r="AJ90" i="1"/>
  <c r="AO90" i="1"/>
  <c r="AN90" i="1"/>
  <c r="AM90" i="1"/>
  <c r="AL90" i="1"/>
  <c r="AO89" i="1"/>
  <c r="AN89" i="1"/>
  <c r="AM89" i="1"/>
  <c r="AL89" i="1"/>
  <c r="AO88" i="1"/>
  <c r="AN88" i="1"/>
  <c r="AM88" i="1"/>
  <c r="AL88" i="1"/>
  <c r="AO87" i="1"/>
  <c r="AN87" i="1"/>
  <c r="AM87" i="1"/>
  <c r="AL87" i="1"/>
  <c r="AO86" i="1"/>
  <c r="AN86" i="1"/>
  <c r="AM86" i="1"/>
  <c r="AL86" i="1"/>
  <c r="AO85" i="1"/>
  <c r="AN85" i="1"/>
  <c r="AM85" i="1"/>
  <c r="AL85" i="1"/>
  <c r="AO84" i="1"/>
  <c r="AN84" i="1"/>
  <c r="AM84" i="1"/>
  <c r="AL84" i="1"/>
  <c r="AO83" i="1"/>
  <c r="AN83" i="1"/>
  <c r="AM83" i="1"/>
  <c r="AL83" i="1"/>
  <c r="AO82" i="1"/>
  <c r="AN82" i="1"/>
  <c r="AM82" i="1"/>
  <c r="AL82" i="1"/>
  <c r="AO81" i="1"/>
  <c r="AN81" i="1"/>
  <c r="AM81" i="1"/>
  <c r="AL81" i="1"/>
  <c r="AK88" i="1"/>
  <c r="AK87" i="1"/>
  <c r="AK86" i="1"/>
  <c r="AK85" i="1"/>
  <c r="AK84" i="1"/>
  <c r="AK83" i="1"/>
  <c r="AK81" i="1"/>
  <c r="AI80" i="1"/>
  <c r="AJ80" i="1"/>
  <c r="AL80" i="1"/>
  <c r="AF19" i="1"/>
  <c r="AI19" i="1"/>
  <c r="AF20" i="1"/>
  <c r="AI20" i="1"/>
  <c r="AF21" i="1"/>
  <c r="AI21" i="1"/>
  <c r="AF22" i="1"/>
  <c r="AI22" i="1"/>
  <c r="AF23" i="1"/>
  <c r="AI23" i="1"/>
  <c r="AF24" i="1"/>
  <c r="AI24" i="1"/>
  <c r="AF25" i="1"/>
  <c r="AI25" i="1"/>
  <c r="AF16" i="1"/>
  <c r="AF17" i="1"/>
  <c r="AF18" i="1"/>
  <c r="AI16" i="1"/>
  <c r="AI17" i="1"/>
  <c r="AI18" i="1"/>
  <c r="AK77" i="1"/>
  <c r="AJ75" i="1"/>
  <c r="AK75" i="1"/>
  <c r="AL75" i="1"/>
  <c r="AJ76" i="1"/>
  <c r="AK76" i="1"/>
  <c r="AL76" i="1"/>
  <c r="AJ77" i="1"/>
  <c r="AK74" i="1"/>
  <c r="AL77" i="1"/>
  <c r="AJ78" i="1"/>
  <c r="AK78" i="1"/>
  <c r="AL78" i="1"/>
  <c r="AJ79" i="1"/>
  <c r="AK79" i="1"/>
  <c r="AL79" i="1"/>
  <c r="AK80" i="1"/>
  <c r="AI75" i="1"/>
  <c r="AI76" i="1"/>
  <c r="AI77" i="1"/>
  <c r="AI78" i="1"/>
  <c r="AI79" i="1"/>
  <c r="AI14" i="1"/>
  <c r="AK14" i="1"/>
  <c r="AI15" i="1"/>
  <c r="AK15" i="1"/>
  <c r="AF15" i="1"/>
  <c r="AF14" i="1"/>
  <c r="V42" i="1"/>
  <c r="AI33" i="1"/>
  <c r="AK33" i="1"/>
  <c r="AA33" i="1"/>
  <c r="AC33" i="1"/>
  <c r="AD33" i="1"/>
  <c r="AE33" i="1"/>
  <c r="AF33" i="1"/>
  <c r="AI32" i="1"/>
  <c r="AD32" i="1"/>
  <c r="AF32" i="1"/>
  <c r="AK32" i="1"/>
  <c r="AA32" i="1"/>
  <c r="AC32" i="1"/>
  <c r="AE32" i="1"/>
  <c r="AI34" i="1"/>
  <c r="AK34" i="1"/>
  <c r="AD34" i="1"/>
  <c r="AA34" i="1"/>
  <c r="AC34" i="1"/>
  <c r="AE34" i="1"/>
  <c r="AF34" i="1"/>
  <c r="AD73" i="1"/>
  <c r="AD74" i="1"/>
  <c r="AD72" i="1"/>
  <c r="X72" i="1"/>
  <c r="X73" i="1"/>
  <c r="X74" i="1"/>
  <c r="Z72" i="1"/>
  <c r="Z73" i="1"/>
  <c r="Z74" i="1"/>
  <c r="AI73" i="1"/>
  <c r="AI74" i="1"/>
  <c r="AI72" i="1"/>
  <c r="AL73" i="1"/>
  <c r="AL74" i="1"/>
  <c r="AL72" i="1"/>
  <c r="AK73" i="1"/>
  <c r="AK72" i="1"/>
  <c r="AJ73" i="1"/>
  <c r="AJ74" i="1"/>
  <c r="AJ72" i="1"/>
  <c r="AH73" i="1"/>
  <c r="AH74" i="1"/>
  <c r="AH72" i="1"/>
  <c r="AG73" i="1"/>
  <c r="AG74" i="1"/>
  <c r="AG72" i="1"/>
  <c r="AE73" i="1"/>
  <c r="AE74" i="1"/>
  <c r="AE72" i="1"/>
  <c r="AC73" i="1"/>
  <c r="AC74" i="1"/>
  <c r="AC72" i="1"/>
  <c r="AC4" i="3"/>
  <c r="Q4" i="3"/>
  <c r="AD4" i="3"/>
  <c r="AE4" i="3"/>
  <c r="S4" i="3"/>
  <c r="AF4" i="3"/>
  <c r="T4" i="3"/>
  <c r="AG4" i="3"/>
  <c r="AH4" i="3"/>
  <c r="V4" i="3"/>
  <c r="AI4" i="3"/>
  <c r="AJ4" i="3"/>
  <c r="X4" i="3"/>
  <c r="AK4" i="3"/>
  <c r="AL4" i="3"/>
  <c r="Z4" i="3"/>
  <c r="AM4" i="3"/>
  <c r="AB5" i="3"/>
  <c r="AC5" i="3"/>
  <c r="Q5" i="3"/>
  <c r="AD5" i="3"/>
  <c r="AE5" i="3"/>
  <c r="S5" i="3"/>
  <c r="AF5" i="3"/>
  <c r="T5" i="3"/>
  <c r="AG5" i="3"/>
  <c r="AH5" i="3"/>
  <c r="V5" i="3"/>
  <c r="AI5" i="3"/>
  <c r="AJ5" i="3"/>
  <c r="X5" i="3"/>
  <c r="AK5" i="3"/>
  <c r="AL5" i="3"/>
  <c r="Z5" i="3"/>
  <c r="AM5" i="3"/>
  <c r="AB6" i="3"/>
  <c r="AC6" i="3"/>
  <c r="Q6" i="3"/>
  <c r="AD6" i="3"/>
  <c r="AE6" i="3"/>
  <c r="S6" i="3"/>
  <c r="AF6" i="3"/>
  <c r="T6" i="3"/>
  <c r="AG6" i="3"/>
  <c r="AH6" i="3"/>
  <c r="V6" i="3"/>
  <c r="AI6" i="3"/>
  <c r="AJ6" i="3"/>
  <c r="X6" i="3"/>
  <c r="AK6" i="3"/>
  <c r="AL6" i="3"/>
  <c r="Z6" i="3"/>
  <c r="AM6" i="3"/>
  <c r="AB7" i="3"/>
  <c r="AC7" i="3"/>
  <c r="Q7" i="3"/>
  <c r="AD7" i="3"/>
  <c r="AE7" i="3"/>
  <c r="S7" i="3"/>
  <c r="AF7" i="3"/>
  <c r="T7" i="3"/>
  <c r="AG7" i="3"/>
  <c r="AH7" i="3"/>
  <c r="V7" i="3"/>
  <c r="AI7" i="3"/>
  <c r="AJ7" i="3"/>
  <c r="X7" i="3"/>
  <c r="AK7" i="3"/>
  <c r="AL7" i="3"/>
  <c r="Z7" i="3"/>
  <c r="AM7" i="3"/>
  <c r="AB8" i="3"/>
  <c r="AC8" i="3"/>
  <c r="Q8" i="3"/>
  <c r="AD8" i="3"/>
  <c r="AE8" i="3"/>
  <c r="S8" i="3"/>
  <c r="AF8" i="3"/>
  <c r="T8" i="3"/>
  <c r="AG8" i="3"/>
  <c r="AH8" i="3"/>
  <c r="V8" i="3"/>
  <c r="AI8" i="3"/>
  <c r="AJ8" i="3"/>
  <c r="X8" i="3"/>
  <c r="AK8" i="3"/>
  <c r="AL8" i="3"/>
  <c r="Z8" i="3"/>
  <c r="AM8" i="3"/>
  <c r="AB9" i="3"/>
  <c r="AC9" i="3"/>
  <c r="Q9" i="3"/>
  <c r="AD9" i="3"/>
  <c r="AE9" i="3"/>
  <c r="S9" i="3"/>
  <c r="AF9" i="3"/>
  <c r="T9" i="3"/>
  <c r="AG9" i="3"/>
  <c r="AH9" i="3"/>
  <c r="V9" i="3"/>
  <c r="AI9" i="3"/>
  <c r="AJ9" i="3"/>
  <c r="X9" i="3"/>
  <c r="AK9" i="3"/>
  <c r="AL9" i="3"/>
  <c r="Z9" i="3"/>
  <c r="AM9" i="3"/>
  <c r="AB10" i="3"/>
  <c r="AC10" i="3"/>
  <c r="Q10" i="3"/>
  <c r="AD10" i="3"/>
  <c r="AE10" i="3"/>
  <c r="S10" i="3"/>
  <c r="AF10" i="3"/>
  <c r="T10" i="3"/>
  <c r="AG10" i="3"/>
  <c r="AH10" i="3"/>
  <c r="V10" i="3"/>
  <c r="AI10" i="3"/>
  <c r="AJ10" i="3"/>
  <c r="X10" i="3"/>
  <c r="AK10" i="3"/>
  <c r="AL10" i="3"/>
  <c r="Z10" i="3"/>
  <c r="AM10" i="3"/>
  <c r="AB11" i="3"/>
  <c r="AC11" i="3"/>
  <c r="Q11" i="3"/>
  <c r="AD11" i="3"/>
  <c r="AE11" i="3"/>
  <c r="S11" i="3"/>
  <c r="AF11" i="3"/>
  <c r="T11" i="3"/>
  <c r="AG11" i="3"/>
  <c r="AH11" i="3"/>
  <c r="V11" i="3"/>
  <c r="AI11" i="3"/>
  <c r="AJ11" i="3"/>
  <c r="X11" i="3"/>
  <c r="AK11" i="3"/>
  <c r="AL11" i="3"/>
  <c r="Z11" i="3"/>
  <c r="AM11" i="3"/>
  <c r="AB12" i="3"/>
  <c r="AC12" i="3"/>
  <c r="Q12" i="3"/>
  <c r="AD12" i="3"/>
  <c r="AE12" i="3"/>
  <c r="S12" i="3"/>
  <c r="AF12" i="3"/>
  <c r="T12" i="3"/>
  <c r="AG12" i="3"/>
  <c r="AH12" i="3"/>
  <c r="V12" i="3"/>
  <c r="AI12" i="3"/>
  <c r="AJ12" i="3"/>
  <c r="X12" i="3"/>
  <c r="AK12" i="3"/>
  <c r="AL12" i="3"/>
  <c r="Z12" i="3"/>
  <c r="AM12" i="3"/>
  <c r="AB13" i="3"/>
  <c r="AC13" i="3"/>
  <c r="Q13" i="3"/>
  <c r="AD13" i="3"/>
  <c r="AE13" i="3"/>
  <c r="S13" i="3"/>
  <c r="AF13" i="3"/>
  <c r="T13" i="3"/>
  <c r="AG13" i="3"/>
  <c r="AH13" i="3"/>
  <c r="V13" i="3"/>
  <c r="AI13" i="3"/>
  <c r="AJ13" i="3"/>
  <c r="X13" i="3"/>
  <c r="AK13" i="3"/>
  <c r="AL13" i="3"/>
  <c r="Z13" i="3"/>
  <c r="AM13" i="3"/>
  <c r="AB14" i="3"/>
  <c r="AC14" i="3"/>
  <c r="Q14" i="3"/>
  <c r="AD14" i="3"/>
  <c r="AE14" i="3"/>
  <c r="S14" i="3"/>
  <c r="AF14" i="3"/>
  <c r="T14" i="3"/>
  <c r="AG14" i="3"/>
  <c r="AH14" i="3"/>
  <c r="V14" i="3"/>
  <c r="AI14" i="3"/>
  <c r="AJ14" i="3"/>
  <c r="X14" i="3"/>
  <c r="AK14" i="3"/>
  <c r="AL14" i="3"/>
  <c r="Z14" i="3"/>
  <c r="AM14" i="3"/>
  <c r="AB15" i="3"/>
  <c r="AC15" i="3"/>
  <c r="Q15" i="3"/>
  <c r="AD15" i="3"/>
  <c r="AE15" i="3"/>
  <c r="S15" i="3"/>
  <c r="AF15" i="3"/>
  <c r="T15" i="3"/>
  <c r="AG15" i="3"/>
  <c r="AH15" i="3"/>
  <c r="V15" i="3"/>
  <c r="AI15" i="3"/>
  <c r="AJ15" i="3"/>
  <c r="X15" i="3"/>
  <c r="AK15" i="3"/>
  <c r="AL15" i="3"/>
  <c r="Z15" i="3"/>
  <c r="AM15" i="3"/>
  <c r="AB16" i="3"/>
  <c r="AC16" i="3"/>
  <c r="Q16" i="3"/>
  <c r="AD16" i="3"/>
  <c r="AE16" i="3"/>
  <c r="S16" i="3"/>
  <c r="AF16" i="3"/>
  <c r="T16" i="3"/>
  <c r="AG16" i="3"/>
  <c r="AH16" i="3"/>
  <c r="V16" i="3"/>
  <c r="AI16" i="3"/>
  <c r="AJ16" i="3"/>
  <c r="X16" i="3"/>
  <c r="AK16" i="3"/>
  <c r="AL16" i="3"/>
  <c r="Z16" i="3"/>
  <c r="AM16" i="3"/>
  <c r="AB17" i="3"/>
  <c r="AC17" i="3"/>
  <c r="Q17" i="3"/>
  <c r="AD17" i="3"/>
  <c r="AE17" i="3"/>
  <c r="S17" i="3"/>
  <c r="AF17" i="3"/>
  <c r="T17" i="3"/>
  <c r="AG17" i="3"/>
  <c r="AH17" i="3"/>
  <c r="V17" i="3"/>
  <c r="AI17" i="3"/>
  <c r="AJ17" i="3"/>
  <c r="X17" i="3"/>
  <c r="AK17" i="3"/>
  <c r="AL17" i="3"/>
  <c r="Z17" i="3"/>
  <c r="AM17" i="3"/>
  <c r="AB18" i="3"/>
  <c r="AC18" i="3"/>
  <c r="Q18" i="3"/>
  <c r="AD18" i="3"/>
  <c r="AE18" i="3"/>
  <c r="S18" i="3"/>
  <c r="AF18" i="3"/>
  <c r="T18" i="3"/>
  <c r="AG18" i="3"/>
  <c r="AH18" i="3"/>
  <c r="V18" i="3"/>
  <c r="AI18" i="3"/>
  <c r="AJ18" i="3"/>
  <c r="X18" i="3"/>
  <c r="AK18" i="3"/>
  <c r="AL18" i="3"/>
  <c r="Z18" i="3"/>
  <c r="AM18" i="3"/>
  <c r="AB19" i="3"/>
  <c r="AC19" i="3"/>
  <c r="Q19" i="3"/>
  <c r="AD19" i="3"/>
  <c r="AE19" i="3"/>
  <c r="S19" i="3"/>
  <c r="AF19" i="3"/>
  <c r="T19" i="3"/>
  <c r="AG19" i="3"/>
  <c r="AH19" i="3"/>
  <c r="V19" i="3"/>
  <c r="AI19" i="3"/>
  <c r="AJ19" i="3"/>
  <c r="X19" i="3"/>
  <c r="AK19" i="3"/>
  <c r="AL19" i="3"/>
  <c r="Z19" i="3"/>
  <c r="AM19" i="3"/>
  <c r="AB20" i="3"/>
  <c r="AC20" i="3"/>
  <c r="Q20" i="3"/>
  <c r="AD20" i="3"/>
  <c r="AE20" i="3"/>
  <c r="S20" i="3"/>
  <c r="AF20" i="3"/>
  <c r="T20" i="3"/>
  <c r="AG20" i="3"/>
  <c r="AH20" i="3"/>
  <c r="V20" i="3"/>
  <c r="AI20" i="3"/>
  <c r="AJ20" i="3"/>
  <c r="X20" i="3"/>
  <c r="AK20" i="3"/>
  <c r="AL20" i="3"/>
  <c r="Z20" i="3"/>
  <c r="AM20" i="3"/>
  <c r="AB21" i="3"/>
  <c r="AC21" i="3"/>
  <c r="Q21" i="3"/>
  <c r="AD21" i="3"/>
  <c r="AE21" i="3"/>
  <c r="S21" i="3"/>
  <c r="AF21" i="3"/>
  <c r="T21" i="3"/>
  <c r="AG21" i="3"/>
  <c r="AH21" i="3"/>
  <c r="V21" i="3"/>
  <c r="AI21" i="3"/>
  <c r="AJ21" i="3"/>
  <c r="X21" i="3"/>
  <c r="AK21" i="3"/>
  <c r="AL21" i="3"/>
  <c r="Z21" i="3"/>
  <c r="AM21" i="3"/>
  <c r="AB22" i="3"/>
  <c r="AC22" i="3"/>
  <c r="Q22" i="3"/>
  <c r="AD22" i="3"/>
  <c r="AE22" i="3"/>
  <c r="S22" i="3"/>
  <c r="AF22" i="3"/>
  <c r="T22" i="3"/>
  <c r="AG22" i="3"/>
  <c r="AH22" i="3"/>
  <c r="V22" i="3"/>
  <c r="AI22" i="3"/>
  <c r="AJ22" i="3"/>
  <c r="X22" i="3"/>
  <c r="AK22" i="3"/>
  <c r="AL22" i="3"/>
  <c r="Z22" i="3"/>
  <c r="AM22" i="3"/>
  <c r="AB23" i="3"/>
  <c r="AC23" i="3"/>
  <c r="Q23" i="3"/>
  <c r="AD23" i="3"/>
  <c r="AE23" i="3"/>
  <c r="S23" i="3"/>
  <c r="AF23" i="3"/>
  <c r="T23" i="3"/>
  <c r="AG23" i="3"/>
  <c r="AH23" i="3"/>
  <c r="V23" i="3"/>
  <c r="AI23" i="3"/>
  <c r="AJ23" i="3"/>
  <c r="X23" i="3"/>
  <c r="AK23" i="3"/>
  <c r="AL23" i="3"/>
  <c r="Z23" i="3"/>
  <c r="AM23" i="3"/>
  <c r="AB24" i="3"/>
  <c r="AC24" i="3"/>
  <c r="Q24" i="3"/>
  <c r="AD24" i="3"/>
  <c r="AE24" i="3"/>
  <c r="S24" i="3"/>
  <c r="AF24" i="3"/>
  <c r="T24" i="3"/>
  <c r="AG24" i="3"/>
  <c r="AH24" i="3"/>
  <c r="V24" i="3"/>
  <c r="AI24" i="3"/>
  <c r="AJ24" i="3"/>
  <c r="X24" i="3"/>
  <c r="AK24" i="3"/>
  <c r="AL24" i="3"/>
  <c r="Z24" i="3"/>
  <c r="AM24" i="3"/>
  <c r="AB25" i="3"/>
  <c r="AC25" i="3"/>
  <c r="Q25" i="3"/>
  <c r="AD25" i="3"/>
  <c r="AE25" i="3"/>
  <c r="S25" i="3"/>
  <c r="AF25" i="3"/>
  <c r="T25" i="3"/>
  <c r="AG25" i="3"/>
  <c r="AH25" i="3"/>
  <c r="V25" i="3"/>
  <c r="AI25" i="3"/>
  <c r="AJ25" i="3"/>
  <c r="X25" i="3"/>
  <c r="AK25" i="3"/>
  <c r="AL25" i="3"/>
  <c r="Z25" i="3"/>
  <c r="AM25" i="3"/>
  <c r="AB26" i="3"/>
  <c r="AC26" i="3"/>
  <c r="Q26" i="3"/>
  <c r="AD26" i="3"/>
  <c r="AE26" i="3"/>
  <c r="S26" i="3"/>
  <c r="AF26" i="3"/>
  <c r="T26" i="3"/>
  <c r="AG26" i="3"/>
  <c r="AH26" i="3"/>
  <c r="V26" i="3"/>
  <c r="AI26" i="3"/>
  <c r="AJ26" i="3"/>
  <c r="X26" i="3"/>
  <c r="AK26" i="3"/>
  <c r="AL26" i="3"/>
  <c r="Z26" i="3"/>
  <c r="AM26" i="3"/>
  <c r="AB27" i="3"/>
  <c r="AC27" i="3"/>
  <c r="Q27" i="3"/>
  <c r="AD27" i="3"/>
  <c r="AE27" i="3"/>
  <c r="S27" i="3"/>
  <c r="AF27" i="3"/>
  <c r="T27" i="3"/>
  <c r="AG27" i="3"/>
  <c r="AH27" i="3"/>
  <c r="V27" i="3"/>
  <c r="AI27" i="3"/>
  <c r="AJ27" i="3"/>
  <c r="X27" i="3"/>
  <c r="AK27" i="3"/>
  <c r="AL27" i="3"/>
  <c r="Z27" i="3"/>
  <c r="AM27" i="3"/>
  <c r="AB28" i="3"/>
  <c r="AC28" i="3"/>
  <c r="Q28" i="3"/>
  <c r="AD28" i="3"/>
  <c r="AE28" i="3"/>
  <c r="S28" i="3"/>
  <c r="AF28" i="3"/>
  <c r="T28" i="3"/>
  <c r="AG28" i="3"/>
  <c r="AH28" i="3"/>
  <c r="V28" i="3"/>
  <c r="AI28" i="3"/>
  <c r="AJ28" i="3"/>
  <c r="X28" i="3"/>
  <c r="AK28" i="3"/>
  <c r="AL28" i="3"/>
  <c r="Z28" i="3"/>
  <c r="AM28" i="3"/>
  <c r="AB4" i="3"/>
  <c r="AI59" i="1"/>
  <c r="AE59" i="1"/>
  <c r="AI7" i="1"/>
  <c r="AK7" i="1"/>
  <c r="AI8" i="1"/>
  <c r="AK8" i="1"/>
  <c r="AI9" i="1"/>
  <c r="AK9" i="1"/>
  <c r="AI10" i="1"/>
  <c r="AK10" i="1"/>
  <c r="AI11" i="1"/>
  <c r="AK11" i="1"/>
  <c r="AI12" i="1"/>
  <c r="AK12" i="1"/>
  <c r="AI13" i="1"/>
  <c r="AK13" i="1"/>
  <c r="AI35" i="1"/>
  <c r="AK35" i="1"/>
  <c r="AI36" i="1"/>
  <c r="AK36" i="1"/>
  <c r="AI37" i="1"/>
  <c r="AK37" i="1"/>
  <c r="AI46" i="1"/>
  <c r="AK46" i="1"/>
  <c r="AI47" i="1"/>
  <c r="AK47" i="1"/>
  <c r="AI48" i="1"/>
  <c r="AK48" i="1"/>
  <c r="AI49" i="1"/>
  <c r="AK49" i="1"/>
  <c r="AI50" i="1"/>
  <c r="AK50" i="1"/>
  <c r="AI51" i="1"/>
  <c r="AK51" i="1"/>
  <c r="AI52" i="1"/>
  <c r="AK52" i="1"/>
  <c r="AI53" i="1"/>
  <c r="AK53" i="1"/>
  <c r="AI54" i="1"/>
  <c r="AK54" i="1"/>
  <c r="AI55" i="1"/>
  <c r="AK55" i="1"/>
  <c r="AI56" i="1"/>
  <c r="AK56" i="1"/>
  <c r="AI57" i="1"/>
  <c r="AK57" i="1"/>
  <c r="AI58" i="1"/>
  <c r="AK58" i="1"/>
  <c r="AK59" i="1"/>
  <c r="AI60" i="1"/>
  <c r="AK60" i="1"/>
  <c r="AI61" i="1"/>
  <c r="AK61" i="1"/>
  <c r="AI62" i="1"/>
  <c r="AK62" i="1"/>
  <c r="AI38" i="1"/>
  <c r="AK38" i="1"/>
  <c r="AI39" i="1"/>
  <c r="AK39" i="1"/>
  <c r="AI40" i="1"/>
  <c r="AK40" i="1"/>
  <c r="AI41" i="1"/>
  <c r="AK41" i="1"/>
  <c r="AI63" i="1"/>
  <c r="AK63" i="1"/>
  <c r="AI64" i="1"/>
  <c r="AK64" i="1"/>
  <c r="AI6" i="1"/>
  <c r="AK6" i="1"/>
  <c r="AE7" i="1"/>
  <c r="AE8" i="1"/>
  <c r="AE9" i="1"/>
  <c r="AE10" i="1"/>
  <c r="AE11" i="1"/>
  <c r="AE12" i="1"/>
  <c r="AE13" i="1"/>
  <c r="AE35" i="1"/>
  <c r="AE36" i="1"/>
  <c r="AE37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60" i="1"/>
  <c r="AE61" i="1"/>
  <c r="AE62" i="1"/>
  <c r="AE38" i="1"/>
  <c r="AE39" i="1"/>
  <c r="AE40" i="1"/>
  <c r="AE41" i="1"/>
  <c r="AE63" i="1"/>
  <c r="AE64" i="1"/>
  <c r="AE6" i="1"/>
  <c r="AD7" i="1"/>
  <c r="AD8" i="1"/>
  <c r="AD9" i="1"/>
  <c r="AD10" i="1"/>
  <c r="AD11" i="1"/>
  <c r="AD12" i="1"/>
  <c r="AD13" i="1"/>
  <c r="AD35" i="1"/>
  <c r="AD36" i="1"/>
  <c r="AD37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38" i="1"/>
  <c r="AD39" i="1"/>
  <c r="AD40" i="1"/>
  <c r="AD41" i="1"/>
  <c r="AD63" i="1"/>
  <c r="AD64" i="1"/>
  <c r="AD6" i="1"/>
  <c r="AC7" i="1"/>
  <c r="AC8" i="1"/>
  <c r="AC9" i="1"/>
  <c r="AC10" i="1"/>
  <c r="AC11" i="1"/>
  <c r="AC12" i="1"/>
  <c r="AC13" i="1"/>
  <c r="AC35" i="1"/>
  <c r="AC36" i="1"/>
  <c r="AC37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38" i="1"/>
  <c r="AC39" i="1"/>
  <c r="AC40" i="1"/>
  <c r="AC41" i="1"/>
  <c r="AC63" i="1"/>
  <c r="AC64" i="1"/>
  <c r="AC6" i="1"/>
  <c r="AA7" i="1"/>
  <c r="AA8" i="1"/>
  <c r="AA9" i="1"/>
  <c r="AA10" i="1"/>
  <c r="AA11" i="1"/>
  <c r="AA12" i="1"/>
  <c r="AA13" i="1"/>
  <c r="AA35" i="1"/>
  <c r="AA36" i="1"/>
  <c r="AA37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38" i="1"/>
  <c r="AA39" i="1"/>
  <c r="AA40" i="1"/>
  <c r="AA41" i="1"/>
  <c r="AA63" i="1"/>
  <c r="AA64" i="1"/>
  <c r="AA6" i="1"/>
  <c r="AF7" i="1"/>
  <c r="AF8" i="1"/>
  <c r="AF9" i="1"/>
  <c r="AF10" i="1"/>
  <c r="AF11" i="1"/>
  <c r="AF12" i="1"/>
  <c r="AF13" i="1"/>
  <c r="AF35" i="1"/>
  <c r="AF36" i="1"/>
  <c r="AF37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38" i="1"/>
  <c r="AF39" i="1"/>
  <c r="AF40" i="1"/>
  <c r="AF41" i="1"/>
  <c r="AF63" i="1"/>
  <c r="AF64" i="1"/>
  <c r="AF6" i="1"/>
</calcChain>
</file>

<file path=xl/sharedStrings.xml><?xml version="1.0" encoding="utf-8"?>
<sst xmlns="http://schemas.openxmlformats.org/spreadsheetml/2006/main" count="199" uniqueCount="113">
  <si>
    <t>Mineral</t>
  </si>
  <si>
    <t>Weight %</t>
  </si>
  <si>
    <t>As</t>
  </si>
  <si>
    <t>Ge</t>
  </si>
  <si>
    <t>Sb</t>
  </si>
  <si>
    <t>Sn</t>
  </si>
  <si>
    <t>Cd</t>
  </si>
  <si>
    <t>Ga</t>
  </si>
  <si>
    <t>Zn</t>
  </si>
  <si>
    <t>Cu</t>
  </si>
  <si>
    <t>Fe</t>
  </si>
  <si>
    <t>Pb</t>
  </si>
  <si>
    <t>Mn</t>
  </si>
  <si>
    <t>Bi</t>
  </si>
  <si>
    <t>S</t>
  </si>
  <si>
    <t>Ag</t>
  </si>
  <si>
    <t>In</t>
  </si>
  <si>
    <t>Se</t>
  </si>
  <si>
    <t>Co</t>
  </si>
  <si>
    <t>Ni</t>
  </si>
  <si>
    <t>Ta</t>
  </si>
  <si>
    <t>total</t>
  </si>
  <si>
    <t>sphalerite</t>
  </si>
  <si>
    <t>stannite</t>
  </si>
  <si>
    <t>apfu</t>
  </si>
  <si>
    <t>rhodostannite</t>
  </si>
  <si>
    <t>cassiterite</t>
  </si>
  <si>
    <r>
      <t>SiO</t>
    </r>
    <r>
      <rPr>
        <b/>
        <vertAlign val="subscript"/>
        <sz val="12"/>
        <color theme="1"/>
        <rFont val="Calibri"/>
        <scheme val="minor"/>
      </rPr>
      <t>2</t>
    </r>
  </si>
  <si>
    <r>
      <t>TiO</t>
    </r>
    <r>
      <rPr>
        <b/>
        <vertAlign val="sub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/>
    </r>
  </si>
  <si>
    <t>FeO</t>
  </si>
  <si>
    <r>
      <t>Nb</t>
    </r>
    <r>
      <rPr>
        <b/>
        <vertAlign val="sub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scheme val="minor"/>
      </rPr>
      <t>5</t>
    </r>
  </si>
  <si>
    <r>
      <t>In</t>
    </r>
    <r>
      <rPr>
        <b/>
        <vertAlign val="sub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scheme val="minor"/>
      </rPr>
      <t>3</t>
    </r>
  </si>
  <si>
    <r>
      <t>SnO</t>
    </r>
    <r>
      <rPr>
        <b/>
        <vertAlign val="subscript"/>
        <sz val="12"/>
        <color theme="1"/>
        <rFont val="Calibri"/>
        <scheme val="minor"/>
      </rPr>
      <t>2</t>
    </r>
  </si>
  <si>
    <r>
      <t>Ta</t>
    </r>
    <r>
      <rPr>
        <b/>
        <vertAlign val="sub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scheme val="minor"/>
      </rPr>
      <t>5</t>
    </r>
  </si>
  <si>
    <t>CaO</t>
  </si>
  <si>
    <t>MnO</t>
  </si>
  <si>
    <r>
      <t>WO</t>
    </r>
    <r>
      <rPr>
        <b/>
        <vertAlign val="subscript"/>
        <sz val="12"/>
        <color theme="1"/>
        <rFont val="Calibri"/>
        <scheme val="minor"/>
      </rPr>
      <t>2</t>
    </r>
  </si>
  <si>
    <r>
      <t>Ga</t>
    </r>
    <r>
      <rPr>
        <b/>
        <vertAlign val="sub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scheme val="minor"/>
      </rPr>
      <t>3</t>
    </r>
  </si>
  <si>
    <t>Si</t>
  </si>
  <si>
    <t>Ca</t>
  </si>
  <si>
    <t>Ti</t>
  </si>
  <si>
    <t>Nb</t>
  </si>
  <si>
    <t>W</t>
  </si>
  <si>
    <t>Sum cations</t>
  </si>
  <si>
    <t>mineral</t>
  </si>
  <si>
    <r>
      <t>115</t>
    </r>
    <r>
      <rPr>
        <b/>
        <sz val="11"/>
        <color rgb="FF000000"/>
        <rFont val="Calibri"/>
        <scheme val="minor"/>
      </rPr>
      <t>In</t>
    </r>
  </si>
  <si>
    <r>
      <t>69</t>
    </r>
    <r>
      <rPr>
        <b/>
        <sz val="11"/>
        <color rgb="FF000000"/>
        <rFont val="Calibri"/>
        <scheme val="minor"/>
      </rPr>
      <t>Ga</t>
    </r>
  </si>
  <si>
    <r>
      <t>Table 2.</t>
    </r>
    <r>
      <rPr>
        <sz val="12"/>
        <color theme="1"/>
        <rFont val="Calibri"/>
        <family val="2"/>
        <scheme val="minor"/>
      </rPr>
      <t xml:space="preserve"> In and Ga determinations by means of LA-ICP-MS in selected minerals of the Poopó deposit. All values are reported in ppm.</t>
    </r>
  </si>
  <si>
    <t>s</t>
  </si>
  <si>
    <t>sample</t>
  </si>
  <si>
    <t>P5-B-80</t>
  </si>
  <si>
    <t>P8-A-89</t>
  </si>
  <si>
    <t>P8-A-90</t>
  </si>
  <si>
    <t>P9-A-95</t>
  </si>
  <si>
    <t>P1-B-31</t>
  </si>
  <si>
    <t>P1-B-33</t>
  </si>
  <si>
    <t>P2-A-39</t>
  </si>
  <si>
    <t>P2-B-42</t>
  </si>
  <si>
    <t>P10-B-150</t>
  </si>
  <si>
    <t>P1-C-34</t>
  </si>
  <si>
    <t>P2-B-41</t>
  </si>
  <si>
    <t>P2-D-47</t>
  </si>
  <si>
    <t>P8-B-91</t>
  </si>
  <si>
    <t>P9-A-94</t>
  </si>
  <si>
    <t>P10-C-153</t>
  </si>
  <si>
    <t>P11-A-155</t>
  </si>
  <si>
    <t>P11-C-158</t>
  </si>
  <si>
    <t>P11-D-159</t>
  </si>
  <si>
    <t>P4-A-68</t>
  </si>
  <si>
    <t>P4-B-69</t>
  </si>
  <si>
    <t>P4-D-72</t>
  </si>
  <si>
    <t>P4-E-76</t>
  </si>
  <si>
    <t>P7-B-87</t>
  </si>
  <si>
    <t>P1-A-30</t>
  </si>
  <si>
    <t>P1-B-32</t>
  </si>
  <si>
    <t>P2-A-37</t>
  </si>
  <si>
    <t>P2-B-40</t>
  </si>
  <si>
    <t>P2-C-46</t>
  </si>
  <si>
    <t>P2-D-48</t>
  </si>
  <si>
    <t>P3-A-49</t>
  </si>
  <si>
    <t>P3-B-52</t>
  </si>
  <si>
    <t>P3-B-53</t>
  </si>
  <si>
    <t>P4-A-67</t>
  </si>
  <si>
    <t>P4-B-70</t>
  </si>
  <si>
    <t>P4-D-73</t>
  </si>
  <si>
    <t>P4-E-75</t>
  </si>
  <si>
    <t>P5-A-77</t>
  </si>
  <si>
    <t>P5-B-79</t>
  </si>
  <si>
    <t>P6-A-81</t>
  </si>
  <si>
    <t>P6-A-82</t>
  </si>
  <si>
    <t>P7-A-84</t>
  </si>
  <si>
    <t>P7-B-86</t>
  </si>
  <si>
    <t>P8-A-88</t>
  </si>
  <si>
    <t>P9-A-93</t>
  </si>
  <si>
    <t>P9-B-96</t>
  </si>
  <si>
    <t>P9-B-97</t>
  </si>
  <si>
    <t>P10-A-147</t>
  </si>
  <si>
    <t>P10-B-149</t>
  </si>
  <si>
    <t>P10-C-152</t>
  </si>
  <si>
    <t>P11-A-154</t>
  </si>
  <si>
    <t>P11-B-156</t>
  </si>
  <si>
    <t>P11-C-157</t>
  </si>
  <si>
    <t>OXIDES</t>
  </si>
  <si>
    <t>SULPHIDES</t>
  </si>
  <si>
    <t>teallite</t>
  </si>
  <si>
    <r>
      <t>Table 1.</t>
    </r>
    <r>
      <rPr>
        <sz val="12"/>
        <color theme="1"/>
        <rFont val="Calibri"/>
        <family val="2"/>
        <scheme val="minor"/>
      </rPr>
      <t xml:space="preserve"> EPMA analyses in selected minerals of the Huanuni deposit.</t>
    </r>
  </si>
  <si>
    <t>O</t>
  </si>
  <si>
    <t>Bonanza</t>
  </si>
  <si>
    <t>La Suerte</t>
  </si>
  <si>
    <t>Central</t>
  </si>
  <si>
    <t>average</t>
  </si>
  <si>
    <t>standard deviation</t>
  </si>
  <si>
    <t>all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</si>
</sst>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scheme val="minor"/>
    </font>
    <font>
      <b/>
      <vertAlign val="subscript"/>
      <sz val="12"/>
      <color theme="1"/>
      <name val="Calibri"/>
      <scheme val="minor"/>
    </font>
    <font>
      <b/>
      <sz val="11"/>
      <color rgb="FF000000"/>
      <name val="Symbol"/>
    </font>
    <font>
      <b/>
      <vertAlign val="superscript"/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theme="1"/>
      <name val="Calibri"/>
      <scheme val="minor"/>
    </font>
    <font>
      <sz val="8"/>
      <name val="Calibri"/>
      <family val="2"/>
      <scheme val="minor"/>
    </font>
    <font>
      <sz val="12"/>
      <color rgb="FF000000"/>
      <name val="Calibri"/>
      <scheme val="minor"/>
    </font>
    <font>
      <b/>
      <i/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0" fontId="1" fillId="0" borderId="2" xfId="0" applyFont="1" applyBorder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1" fillId="0" borderId="2" xfId="0" applyFont="1" applyBorder="1" applyAlignment="1">
      <alignment horizontal="left" shrinkToFit="1"/>
    </xf>
    <xf numFmtId="0" fontId="0" fillId="0" borderId="2" xfId="0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6" xfId="0" applyBorder="1" applyAlignment="1">
      <alignment horizontal="center" shrinkToFit="1"/>
    </xf>
    <xf numFmtId="2" fontId="0" fillId="0" borderId="0" xfId="0" applyNumberFormat="1" applyAlignment="1">
      <alignment horizontal="center" shrinkToFit="1"/>
    </xf>
    <xf numFmtId="1" fontId="0" fillId="0" borderId="0" xfId="0" applyNumberFormat="1" applyAlignment="1">
      <alignment horizontal="center" shrinkToFit="1"/>
    </xf>
    <xf numFmtId="0" fontId="0" fillId="0" borderId="0" xfId="0" applyAlignment="1">
      <alignment horizontal="center" wrapText="1" shrinkToFit="1"/>
    </xf>
    <xf numFmtId="0" fontId="0" fillId="0" borderId="0" xfId="0" applyBorder="1" applyAlignment="1">
      <alignment horizontal="center" wrapText="1" shrinkToFit="1"/>
    </xf>
    <xf numFmtId="0" fontId="1" fillId="0" borderId="0" xfId="0" applyFont="1" applyAlignment="1">
      <alignment horizontal="center" wrapText="1" shrinkToFit="1"/>
    </xf>
    <xf numFmtId="164" fontId="0" fillId="0" borderId="0" xfId="0" applyNumberFormat="1" applyAlignment="1">
      <alignment horizontal="center" wrapText="1" shrinkToFit="1"/>
    </xf>
    <xf numFmtId="1" fontId="0" fillId="0" borderId="1" xfId="0" applyNumberFormat="1" applyBorder="1" applyAlignment="1">
      <alignment horizontal="center" wrapText="1" shrinkToFit="1"/>
    </xf>
    <xf numFmtId="0" fontId="1" fillId="0" borderId="0" xfId="0" applyFont="1" applyBorder="1" applyAlignment="1">
      <alignment horizontal="center" wrapText="1" shrinkToFit="1"/>
    </xf>
    <xf numFmtId="1" fontId="0" fillId="0" borderId="0" xfId="0" applyNumberFormat="1"/>
    <xf numFmtId="165" fontId="0" fillId="0" borderId="0" xfId="0" applyNumberFormat="1" applyAlignment="1">
      <alignment horizontal="center" wrapText="1" shrinkToFi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0" borderId="1" xfId="0" applyNumberFormat="1" applyFont="1" applyBorder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</cellXfs>
  <cellStyles count="17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71"/>
  <sheetViews>
    <sheetView tabSelected="1" topLeftCell="A4" workbookViewId="0">
      <pane ySplit="1160" topLeftCell="A47" activePane="bottomLeft"/>
      <selection activeCell="Q4" sqref="Q1:Q1048576"/>
      <selection pane="bottomLeft" activeCell="Q70" sqref="Q70"/>
    </sheetView>
  </sheetViews>
  <sheetFormatPr baseColWidth="10" defaultRowHeight="15" x14ac:dyDescent="0"/>
  <cols>
    <col min="1" max="1" width="18.1640625" style="2" customWidth="1"/>
    <col min="2" max="2" width="10.5" style="53" customWidth="1"/>
    <col min="3" max="21" width="6.1640625" style="4" customWidth="1"/>
    <col min="22" max="22" width="6.6640625" style="5" customWidth="1"/>
    <col min="23" max="41" width="5.33203125" style="4" customWidth="1"/>
    <col min="42" max="16384" width="10.83203125" style="4"/>
  </cols>
  <sheetData>
    <row r="1" spans="1:61">
      <c r="A1" s="1" t="s">
        <v>105</v>
      </c>
      <c r="B1" s="55"/>
    </row>
    <row r="2" spans="1:61">
      <c r="A2" s="2" t="s">
        <v>103</v>
      </c>
    </row>
    <row r="3" spans="1:61" s="2" customFormat="1">
      <c r="B3" s="53"/>
      <c r="C3" s="2" t="s">
        <v>1</v>
      </c>
      <c r="V3" s="3"/>
      <c r="W3" s="2" t="s">
        <v>24</v>
      </c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</row>
    <row r="4" spans="1:61" s="6" customFormat="1">
      <c r="A4" s="6" t="s">
        <v>0</v>
      </c>
      <c r="B4" s="56"/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12</v>
      </c>
      <c r="M4" s="6" t="s">
        <v>11</v>
      </c>
      <c r="N4" s="6" t="s">
        <v>13</v>
      </c>
      <c r="O4" s="6" t="s">
        <v>14</v>
      </c>
      <c r="P4" s="6" t="s">
        <v>15</v>
      </c>
      <c r="Q4" s="6" t="s">
        <v>16</v>
      </c>
      <c r="R4" s="6" t="s">
        <v>17</v>
      </c>
      <c r="S4" s="6" t="s">
        <v>18</v>
      </c>
      <c r="T4" s="6" t="s">
        <v>19</v>
      </c>
      <c r="U4" s="6" t="s">
        <v>20</v>
      </c>
      <c r="V4" s="11" t="s">
        <v>21</v>
      </c>
      <c r="W4" s="6" t="s">
        <v>2</v>
      </c>
      <c r="X4" s="6" t="s">
        <v>3</v>
      </c>
      <c r="Y4" s="6" t="s">
        <v>4</v>
      </c>
      <c r="Z4" s="6" t="s">
        <v>5</v>
      </c>
      <c r="AA4" s="6" t="s">
        <v>6</v>
      </c>
      <c r="AB4" s="6" t="s">
        <v>7</v>
      </c>
      <c r="AC4" s="6" t="s">
        <v>8</v>
      </c>
      <c r="AD4" s="6" t="s">
        <v>9</v>
      </c>
      <c r="AE4" s="6" t="s">
        <v>10</v>
      </c>
      <c r="AF4" s="6" t="s">
        <v>12</v>
      </c>
      <c r="AG4" s="6" t="s">
        <v>11</v>
      </c>
      <c r="AH4" s="6" t="s">
        <v>13</v>
      </c>
      <c r="AI4" s="6" t="s">
        <v>14</v>
      </c>
      <c r="AJ4" s="6" t="s">
        <v>15</v>
      </c>
      <c r="AK4" s="6" t="s">
        <v>16</v>
      </c>
      <c r="AL4" s="6" t="s">
        <v>17</v>
      </c>
      <c r="AM4" s="6" t="s">
        <v>18</v>
      </c>
      <c r="AN4" s="6" t="s">
        <v>19</v>
      </c>
      <c r="AO4" s="6" t="s">
        <v>20</v>
      </c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</row>
    <row r="5" spans="1:61" s="2" customFormat="1">
      <c r="B5" s="53"/>
      <c r="V5" s="3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</row>
    <row r="6" spans="1:61">
      <c r="A6" s="2" t="s">
        <v>22</v>
      </c>
      <c r="B6" s="53" t="s">
        <v>109</v>
      </c>
      <c r="C6" s="4">
        <v>0</v>
      </c>
      <c r="D6" s="4">
        <v>0</v>
      </c>
      <c r="E6" s="4">
        <v>0</v>
      </c>
      <c r="F6" s="4">
        <v>0</v>
      </c>
      <c r="G6" s="28">
        <v>0.69620000000000004</v>
      </c>
      <c r="H6" s="4">
        <v>0</v>
      </c>
      <c r="I6" s="28">
        <v>55.173999999999999</v>
      </c>
      <c r="J6" s="28">
        <v>9.8100000000000007E-2</v>
      </c>
      <c r="K6" s="28">
        <v>9.9916999999999998</v>
      </c>
      <c r="L6" s="28">
        <v>2.29E-2</v>
      </c>
      <c r="M6" s="4">
        <v>0</v>
      </c>
      <c r="N6" s="4">
        <v>0</v>
      </c>
      <c r="O6" s="28">
        <v>33.257899999999999</v>
      </c>
      <c r="P6" s="4">
        <v>0</v>
      </c>
      <c r="Q6" s="28">
        <v>5.3E-3</v>
      </c>
      <c r="R6" s="4">
        <v>0</v>
      </c>
      <c r="S6" s="4">
        <v>0</v>
      </c>
      <c r="T6" s="4">
        <v>0</v>
      </c>
      <c r="U6" s="4">
        <v>0</v>
      </c>
      <c r="V6" s="29">
        <v>99.246200000000002</v>
      </c>
      <c r="W6" s="4">
        <v>0</v>
      </c>
      <c r="X6" s="4">
        <v>0</v>
      </c>
      <c r="Y6" s="4">
        <v>0</v>
      </c>
      <c r="Z6" s="4">
        <v>0</v>
      </c>
      <c r="AA6" s="4">
        <f>(G6/112.411)*AI6</f>
        <v>6.4237523053444108E-3</v>
      </c>
      <c r="AB6" s="4">
        <v>0</v>
      </c>
      <c r="AC6" s="28">
        <f>(I6/65.38)*AI6</f>
        <v>0.87529235082245616</v>
      </c>
      <c r="AD6" s="4">
        <f>(J6/63.546)*AI6</f>
        <v>1.6011955256297317E-3</v>
      </c>
      <c r="AE6" s="28">
        <f>(K6/55.845)*AI6</f>
        <v>0.18557465828326794</v>
      </c>
      <c r="AF6" s="4">
        <f>L6/54.938044</f>
        <v>4.1683318758126885E-4</v>
      </c>
      <c r="AG6" s="4">
        <v>0</v>
      </c>
      <c r="AH6" s="4">
        <v>0</v>
      </c>
      <c r="AI6" s="30">
        <f>O6/32.065</f>
        <v>1.0372025573054733</v>
      </c>
      <c r="AJ6" s="4">
        <v>0</v>
      </c>
      <c r="AK6" s="4">
        <f>(Q6/114.818)*AI6</f>
        <v>4.787728016268363E-5</v>
      </c>
      <c r="AL6" s="4">
        <v>0</v>
      </c>
      <c r="AM6" s="4">
        <v>0</v>
      </c>
      <c r="AN6" s="4">
        <v>0</v>
      </c>
      <c r="AO6" s="4">
        <v>0</v>
      </c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</row>
    <row r="7" spans="1:61">
      <c r="C7" s="4">
        <v>0</v>
      </c>
      <c r="D7" s="4">
        <v>0</v>
      </c>
      <c r="E7" s="4">
        <v>0</v>
      </c>
      <c r="F7" s="4">
        <v>0</v>
      </c>
      <c r="G7" s="28">
        <v>0.60629999999999995</v>
      </c>
      <c r="H7" s="4">
        <v>0</v>
      </c>
      <c r="I7" s="28">
        <v>55.307600000000001</v>
      </c>
      <c r="J7" s="28">
        <v>0.1434</v>
      </c>
      <c r="K7" s="28">
        <v>10.3491</v>
      </c>
      <c r="L7" s="28">
        <v>1.0800000000000001E-2</v>
      </c>
      <c r="M7" s="4">
        <v>0</v>
      </c>
      <c r="N7" s="4">
        <v>0</v>
      </c>
      <c r="O7" s="28">
        <v>33.314399999999999</v>
      </c>
      <c r="P7" s="4">
        <v>0</v>
      </c>
      <c r="Q7" s="30">
        <v>3.3999999999999998E-3</v>
      </c>
      <c r="R7" s="4">
        <v>0</v>
      </c>
      <c r="S7" s="4">
        <v>0</v>
      </c>
      <c r="T7" s="4">
        <v>0</v>
      </c>
      <c r="U7" s="4">
        <v>0</v>
      </c>
      <c r="V7" s="29">
        <v>99.736500000000007</v>
      </c>
      <c r="W7" s="4">
        <v>0</v>
      </c>
      <c r="X7" s="4">
        <v>0</v>
      </c>
      <c r="Y7" s="4">
        <v>0</v>
      </c>
      <c r="Z7" s="4">
        <v>0</v>
      </c>
      <c r="AA7" s="4">
        <f t="shared" ref="AA7:AA64" si="0">(G7/112.411)*AI7</f>
        <v>5.6037597645226455E-3</v>
      </c>
      <c r="AB7" s="4">
        <v>0</v>
      </c>
      <c r="AC7" s="28">
        <f t="shared" ref="AC7:AC64" si="1">(I7/65.38)*AI7</f>
        <v>0.87890239653060187</v>
      </c>
      <c r="AD7" s="4">
        <f t="shared" ref="AD7:AD64" si="2">(J7/63.546)*AI7</f>
        <v>2.3445617991956812E-3</v>
      </c>
      <c r="AE7" s="28">
        <f t="shared" ref="AE7:AE64" si="3">(K7/55.845)*AI7</f>
        <v>0.19253914539275016</v>
      </c>
      <c r="AF7" s="4">
        <f t="shared" ref="AF7:AF64" si="4">L7/54.938044</f>
        <v>1.9658508409946303E-4</v>
      </c>
      <c r="AG7" s="4">
        <v>0</v>
      </c>
      <c r="AH7" s="4">
        <v>0</v>
      </c>
      <c r="AI7" s="30">
        <f t="shared" ref="AI7:AI64" si="5">O7/32.065</f>
        <v>1.0389646031498518</v>
      </c>
      <c r="AJ7" s="4">
        <v>0</v>
      </c>
      <c r="AK7" s="4">
        <f t="shared" ref="AK7:AK64" si="6">(Q7/114.818)*AI7</f>
        <v>3.0765904742370501E-5</v>
      </c>
      <c r="AL7" s="4">
        <v>0</v>
      </c>
      <c r="AM7" s="4">
        <v>0</v>
      </c>
      <c r="AN7" s="4">
        <v>0</v>
      </c>
      <c r="AO7" s="4">
        <v>0</v>
      </c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</row>
    <row r="8" spans="1:61">
      <c r="C8" s="4">
        <v>0</v>
      </c>
      <c r="D8" s="4">
        <v>0</v>
      </c>
      <c r="E8" s="4">
        <v>0</v>
      </c>
      <c r="F8" s="4">
        <v>0</v>
      </c>
      <c r="G8" s="28">
        <v>0.23769999999999999</v>
      </c>
      <c r="H8" s="4">
        <v>0</v>
      </c>
      <c r="I8" s="28">
        <v>54.183599999999998</v>
      </c>
      <c r="J8" s="28">
        <v>0.76749999999999996</v>
      </c>
      <c r="K8" s="28">
        <v>10.708500000000001</v>
      </c>
      <c r="L8" s="30">
        <v>0</v>
      </c>
      <c r="M8" s="4">
        <v>0</v>
      </c>
      <c r="N8" s="4">
        <v>0</v>
      </c>
      <c r="O8" s="28">
        <v>33.550699999999999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29">
        <v>99.450999999999993</v>
      </c>
      <c r="W8" s="4">
        <v>0</v>
      </c>
      <c r="X8" s="4">
        <v>0</v>
      </c>
      <c r="Y8" s="4">
        <v>0</v>
      </c>
      <c r="Z8" s="4">
        <v>0</v>
      </c>
      <c r="AA8" s="4">
        <f t="shared" si="0"/>
        <v>2.2125378650647131E-3</v>
      </c>
      <c r="AB8" s="4">
        <v>0</v>
      </c>
      <c r="AC8" s="28">
        <f t="shared" si="1"/>
        <v>0.86714810970393819</v>
      </c>
      <c r="AD8" s="4">
        <f t="shared" si="2"/>
        <v>1.2637480753176739E-2</v>
      </c>
      <c r="AE8" s="28">
        <f t="shared" si="3"/>
        <v>0.20063869166172543</v>
      </c>
      <c r="AF8" s="4">
        <f t="shared" si="4"/>
        <v>0</v>
      </c>
      <c r="AG8" s="4">
        <v>0</v>
      </c>
      <c r="AH8" s="4">
        <v>0</v>
      </c>
      <c r="AI8" s="30">
        <f t="shared" si="5"/>
        <v>1.0463340090441291</v>
      </c>
      <c r="AJ8" s="4">
        <v>0</v>
      </c>
      <c r="AK8" s="4">
        <f t="shared" si="6"/>
        <v>0</v>
      </c>
      <c r="AL8" s="4">
        <v>0</v>
      </c>
      <c r="AM8" s="4">
        <v>0</v>
      </c>
      <c r="AN8" s="4">
        <v>0</v>
      </c>
      <c r="AO8" s="4">
        <v>0</v>
      </c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</row>
    <row r="9" spans="1:61">
      <c r="C9" s="4">
        <v>0</v>
      </c>
      <c r="D9" s="4">
        <v>0</v>
      </c>
      <c r="E9" s="4">
        <v>0</v>
      </c>
      <c r="F9" s="4">
        <v>0</v>
      </c>
      <c r="G9" s="28">
        <v>0.22359999999999999</v>
      </c>
      <c r="H9" s="4">
        <v>0</v>
      </c>
      <c r="I9" s="28">
        <v>55.330300000000001</v>
      </c>
      <c r="J9" s="28">
        <v>5.3499999999999999E-2</v>
      </c>
      <c r="K9" s="28">
        <v>10.4292</v>
      </c>
      <c r="L9" s="28">
        <v>1.7500000000000002E-2</v>
      </c>
      <c r="M9" s="4">
        <v>0</v>
      </c>
      <c r="N9" s="4">
        <v>0</v>
      </c>
      <c r="O9" s="28">
        <v>33.365299999999998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29">
        <v>99.422399999999996</v>
      </c>
      <c r="W9" s="4">
        <v>0</v>
      </c>
      <c r="X9" s="4">
        <v>0</v>
      </c>
      <c r="Y9" s="4">
        <v>0</v>
      </c>
      <c r="Z9" s="4">
        <v>0</v>
      </c>
      <c r="AA9" s="4">
        <f t="shared" si="0"/>
        <v>2.0697923516097201E-3</v>
      </c>
      <c r="AB9" s="4">
        <v>0</v>
      </c>
      <c r="AC9" s="28">
        <f t="shared" si="1"/>
        <v>0.88060652390131589</v>
      </c>
      <c r="AD9" s="4">
        <f t="shared" si="2"/>
        <v>8.7605092689104446E-4</v>
      </c>
      <c r="AE9" s="28">
        <f t="shared" si="3"/>
        <v>0.194325811754503</v>
      </c>
      <c r="AF9" s="4">
        <f t="shared" si="4"/>
        <v>3.1854064553153737E-4</v>
      </c>
      <c r="AG9" s="4">
        <v>0</v>
      </c>
      <c r="AH9" s="4">
        <v>0</v>
      </c>
      <c r="AI9" s="30">
        <f t="shared" si="5"/>
        <v>1.0405520037423983</v>
      </c>
      <c r="AJ9" s="4">
        <v>0</v>
      </c>
      <c r="AK9" s="4">
        <f t="shared" si="6"/>
        <v>0</v>
      </c>
      <c r="AL9" s="4">
        <v>0</v>
      </c>
      <c r="AM9" s="4">
        <v>0</v>
      </c>
      <c r="AN9" s="4">
        <v>0</v>
      </c>
      <c r="AO9" s="4">
        <v>0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</row>
    <row r="10" spans="1:61">
      <c r="C10" s="4">
        <v>0</v>
      </c>
      <c r="D10" s="4">
        <v>0</v>
      </c>
      <c r="E10" s="4">
        <v>0</v>
      </c>
      <c r="F10" s="4">
        <v>0</v>
      </c>
      <c r="G10" s="28">
        <v>0.4466</v>
      </c>
      <c r="H10" s="4">
        <v>0</v>
      </c>
      <c r="I10" s="28">
        <v>59.6663</v>
      </c>
      <c r="J10" s="28">
        <v>2.98E-2</v>
      </c>
      <c r="K10" s="28">
        <v>6.6082000000000001</v>
      </c>
      <c r="L10" s="28">
        <v>1.17E-2</v>
      </c>
      <c r="M10" s="4">
        <v>0</v>
      </c>
      <c r="N10" s="4">
        <v>0</v>
      </c>
      <c r="O10" s="28">
        <v>33.229799999999997</v>
      </c>
      <c r="P10" s="4">
        <v>0</v>
      </c>
      <c r="Q10" s="30">
        <v>2.9999999999999997E-4</v>
      </c>
      <c r="R10" s="4">
        <v>0</v>
      </c>
      <c r="S10" s="4">
        <v>0</v>
      </c>
      <c r="T10" s="4">
        <v>0</v>
      </c>
      <c r="U10" s="4">
        <v>0</v>
      </c>
      <c r="V10" s="29">
        <v>99.992800000000003</v>
      </c>
      <c r="W10" s="4">
        <v>0</v>
      </c>
      <c r="X10" s="4">
        <v>0</v>
      </c>
      <c r="Y10" s="4">
        <v>0</v>
      </c>
      <c r="Z10" s="4">
        <v>0</v>
      </c>
      <c r="AA10" s="4">
        <f t="shared" si="0"/>
        <v>4.1172419643042014E-3</v>
      </c>
      <c r="AB10" s="4">
        <v>0</v>
      </c>
      <c r="AC10" s="28">
        <f t="shared" si="1"/>
        <v>0.94575941703570621</v>
      </c>
      <c r="AD10" s="4">
        <f t="shared" si="2"/>
        <v>4.8598686194185003E-4</v>
      </c>
      <c r="AE10" s="28">
        <f t="shared" si="3"/>
        <v>0.12262961548315499</v>
      </c>
      <c r="AF10" s="4">
        <f t="shared" si="4"/>
        <v>2.1296717444108495E-4</v>
      </c>
      <c r="AG10" s="4">
        <v>0</v>
      </c>
      <c r="AH10" s="4">
        <v>0</v>
      </c>
      <c r="AI10" s="30">
        <f t="shared" si="5"/>
        <v>1.0363262123811008</v>
      </c>
      <c r="AJ10" s="4">
        <v>0</v>
      </c>
      <c r="AK10" s="4">
        <f t="shared" si="6"/>
        <v>2.7077449852316732E-6</v>
      </c>
      <c r="AL10" s="4">
        <v>0</v>
      </c>
      <c r="AM10" s="4">
        <v>0</v>
      </c>
      <c r="AN10" s="4">
        <v>0</v>
      </c>
      <c r="AO10" s="4">
        <v>0</v>
      </c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</row>
    <row r="11" spans="1:61">
      <c r="C11" s="4">
        <v>0</v>
      </c>
      <c r="D11" s="4">
        <v>0</v>
      </c>
      <c r="E11" s="4">
        <v>0</v>
      </c>
      <c r="F11" s="4">
        <v>0</v>
      </c>
      <c r="G11" s="28">
        <v>0.56810000000000005</v>
      </c>
      <c r="H11" s="4">
        <v>0</v>
      </c>
      <c r="I11" s="28">
        <v>65.609399999999994</v>
      </c>
      <c r="J11" s="28">
        <v>1.44E-2</v>
      </c>
      <c r="K11" s="28">
        <v>1.3655999999999999</v>
      </c>
      <c r="L11" s="28">
        <v>8.8999999999999999E-3</v>
      </c>
      <c r="M11" s="4">
        <v>0</v>
      </c>
      <c r="N11" s="4">
        <v>0</v>
      </c>
      <c r="O11" s="28">
        <v>32.963299999999997</v>
      </c>
      <c r="P11" s="4">
        <v>0</v>
      </c>
      <c r="Q11" s="28">
        <v>8.3999999999999995E-3</v>
      </c>
      <c r="R11" s="4">
        <v>0</v>
      </c>
      <c r="S11" s="4">
        <v>0</v>
      </c>
      <c r="T11" s="4">
        <v>0</v>
      </c>
      <c r="U11" s="4">
        <v>0</v>
      </c>
      <c r="V11" s="29">
        <v>100.5382</v>
      </c>
      <c r="W11" s="4">
        <v>0</v>
      </c>
      <c r="X11" s="4">
        <v>0</v>
      </c>
      <c r="Y11" s="4">
        <v>0</v>
      </c>
      <c r="Z11" s="4">
        <v>0</v>
      </c>
      <c r="AA11" s="4">
        <f t="shared" si="0"/>
        <v>5.1953572535231541E-3</v>
      </c>
      <c r="AB11" s="4">
        <v>0</v>
      </c>
      <c r="AC11" s="28">
        <f t="shared" si="1"/>
        <v>1.0316219844909131</v>
      </c>
      <c r="AD11" s="4">
        <f t="shared" si="2"/>
        <v>2.3295589906743779E-4</v>
      </c>
      <c r="AE11" s="28">
        <f t="shared" si="3"/>
        <v>2.5138458993217299E-2</v>
      </c>
      <c r="AF11" s="4">
        <f t="shared" si="4"/>
        <v>1.6200067115603898E-4</v>
      </c>
      <c r="AG11" s="4">
        <v>0</v>
      </c>
      <c r="AH11" s="4">
        <v>0</v>
      </c>
      <c r="AI11" s="30">
        <f t="shared" si="5"/>
        <v>1.0280149695930141</v>
      </c>
      <c r="AJ11" s="4">
        <v>0</v>
      </c>
      <c r="AK11" s="4">
        <f t="shared" si="6"/>
        <v>7.5208815208254094E-5</v>
      </c>
      <c r="AL11" s="4">
        <v>0</v>
      </c>
      <c r="AM11" s="4">
        <v>0</v>
      </c>
      <c r="AN11" s="4">
        <v>0</v>
      </c>
      <c r="AO11" s="4">
        <v>0</v>
      </c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</row>
    <row r="12" spans="1:61">
      <c r="C12" s="4">
        <v>0</v>
      </c>
      <c r="D12" s="4">
        <v>0</v>
      </c>
      <c r="E12" s="4">
        <v>0</v>
      </c>
      <c r="F12" s="4">
        <v>0</v>
      </c>
      <c r="G12" s="28">
        <v>0.43</v>
      </c>
      <c r="H12" s="4">
        <v>0</v>
      </c>
      <c r="I12" s="28">
        <v>56.633800000000001</v>
      </c>
      <c r="J12" s="28">
        <v>1.84E-2</v>
      </c>
      <c r="K12" s="28">
        <v>9.2105999999999995</v>
      </c>
      <c r="L12" s="30">
        <v>3.5999999999999999E-3</v>
      </c>
      <c r="M12" s="4">
        <v>0</v>
      </c>
      <c r="N12" s="4">
        <v>0</v>
      </c>
      <c r="O12" s="28">
        <v>33.2361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29">
        <v>99.532600000000002</v>
      </c>
      <c r="W12" s="4">
        <v>0</v>
      </c>
      <c r="X12" s="4">
        <v>0</v>
      </c>
      <c r="Y12" s="4">
        <v>0</v>
      </c>
      <c r="Z12" s="4">
        <v>0</v>
      </c>
      <c r="AA12" s="4">
        <f t="shared" si="0"/>
        <v>3.9649567743765936E-3</v>
      </c>
      <c r="AB12" s="4">
        <v>0</v>
      </c>
      <c r="AC12" s="28">
        <f t="shared" si="1"/>
        <v>0.89786201627477702</v>
      </c>
      <c r="AD12" s="4">
        <f t="shared" si="2"/>
        <v>3.0012931521299828E-4</v>
      </c>
      <c r="AE12" s="28">
        <f t="shared" si="3"/>
        <v>0.17095524886307567</v>
      </c>
      <c r="AF12" s="4">
        <f t="shared" si="4"/>
        <v>6.5528361366487677E-5</v>
      </c>
      <c r="AG12" s="4">
        <v>0</v>
      </c>
      <c r="AH12" s="4">
        <v>0</v>
      </c>
      <c r="AI12" s="30">
        <f t="shared" si="5"/>
        <v>1.0365226882894123</v>
      </c>
      <c r="AJ12" s="4">
        <v>0</v>
      </c>
      <c r="AK12" s="4">
        <f t="shared" si="6"/>
        <v>0</v>
      </c>
      <c r="AL12" s="4">
        <v>0</v>
      </c>
      <c r="AM12" s="4">
        <v>0</v>
      </c>
      <c r="AN12" s="4">
        <v>0</v>
      </c>
      <c r="AO12" s="4">
        <v>0</v>
      </c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</row>
    <row r="13" spans="1:61">
      <c r="C13" s="4">
        <v>0</v>
      </c>
      <c r="D13" s="4">
        <v>0</v>
      </c>
      <c r="E13" s="4">
        <v>0</v>
      </c>
      <c r="F13" s="4">
        <v>0</v>
      </c>
      <c r="G13" s="28">
        <v>0.41199999999999998</v>
      </c>
      <c r="H13" s="4">
        <v>0</v>
      </c>
      <c r="I13" s="28">
        <v>55.181600000000003</v>
      </c>
      <c r="J13" s="28">
        <v>0.4597</v>
      </c>
      <c r="K13" s="28">
        <v>9.8732000000000006</v>
      </c>
      <c r="L13" s="28">
        <v>1.06E-2</v>
      </c>
      <c r="M13" s="4">
        <v>0</v>
      </c>
      <c r="N13" s="4">
        <v>0</v>
      </c>
      <c r="O13" s="28">
        <v>33.5334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29">
        <v>99.470500000000001</v>
      </c>
      <c r="W13" s="4">
        <v>0</v>
      </c>
      <c r="X13" s="4">
        <v>0</v>
      </c>
      <c r="Y13" s="4">
        <v>0</v>
      </c>
      <c r="Z13" s="4">
        <v>0</v>
      </c>
      <c r="AA13" s="4">
        <f t="shared" si="0"/>
        <v>3.8329640848723105E-3</v>
      </c>
      <c r="AB13" s="4">
        <v>0</v>
      </c>
      <c r="AC13" s="28">
        <f t="shared" si="1"/>
        <v>0.88266461724537915</v>
      </c>
      <c r="AD13" s="4">
        <f t="shared" si="2"/>
        <v>7.5654128102287509E-3</v>
      </c>
      <c r="AE13" s="28">
        <f t="shared" si="3"/>
        <v>0.1848927936174502</v>
      </c>
      <c r="AF13" s="4">
        <f t="shared" si="4"/>
        <v>1.9294461957910261E-4</v>
      </c>
      <c r="AG13" s="4">
        <v>0</v>
      </c>
      <c r="AH13" s="4">
        <v>0</v>
      </c>
      <c r="AI13" s="30">
        <f t="shared" si="5"/>
        <v>1.045794479962576</v>
      </c>
      <c r="AJ13" s="4">
        <v>0</v>
      </c>
      <c r="AK13" s="4">
        <f t="shared" si="6"/>
        <v>0</v>
      </c>
      <c r="AL13" s="4">
        <v>0</v>
      </c>
      <c r="AM13" s="4">
        <v>0</v>
      </c>
      <c r="AN13" s="4">
        <v>0</v>
      </c>
      <c r="AO13" s="4">
        <v>0</v>
      </c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</row>
    <row r="14" spans="1:61">
      <c r="C14" s="4">
        <v>0</v>
      </c>
      <c r="D14" s="4">
        <v>0</v>
      </c>
      <c r="E14" s="4">
        <v>0</v>
      </c>
      <c r="F14" s="4">
        <v>0.42</v>
      </c>
      <c r="G14" s="30">
        <v>0</v>
      </c>
      <c r="H14" s="4">
        <v>0</v>
      </c>
      <c r="I14" s="28">
        <v>56.47</v>
      </c>
      <c r="J14" s="28">
        <v>0.51139999999999997</v>
      </c>
      <c r="K14" s="28">
        <v>8.6199999999999992</v>
      </c>
      <c r="L14" s="30">
        <v>0</v>
      </c>
      <c r="M14" s="4">
        <v>0</v>
      </c>
      <c r="N14" s="4">
        <v>0</v>
      </c>
      <c r="O14" s="28">
        <v>33.549999999999997</v>
      </c>
      <c r="P14" s="4">
        <v>0</v>
      </c>
      <c r="Q14" s="28">
        <v>0.27050000000000002</v>
      </c>
      <c r="R14" s="4">
        <v>0</v>
      </c>
      <c r="S14" s="4">
        <v>0</v>
      </c>
      <c r="T14" s="4">
        <v>0</v>
      </c>
      <c r="U14" s="4">
        <v>0</v>
      </c>
      <c r="V14" s="29">
        <v>99.837999999999994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28">
        <v>0.86371979198531668</v>
      </c>
      <c r="AD14" s="4">
        <v>8.0477134674094356E-3</v>
      </c>
      <c r="AE14" s="28">
        <v>0.1543558062494404</v>
      </c>
      <c r="AF14" s="4">
        <f t="shared" si="4"/>
        <v>0</v>
      </c>
      <c r="AG14" s="4">
        <v>0</v>
      </c>
      <c r="AH14" s="4">
        <v>0</v>
      </c>
      <c r="AI14" s="30">
        <f t="shared" ref="AI14:AI18" si="7">O14/32.065</f>
        <v>1.0463121783876501</v>
      </c>
      <c r="AJ14" s="4">
        <v>0</v>
      </c>
      <c r="AK14" s="4">
        <f t="shared" ref="AK14:AK15" si="8">(Q14/114.818)*AI14</f>
        <v>2.4650093561450243E-3</v>
      </c>
      <c r="AL14" s="4">
        <v>0</v>
      </c>
      <c r="AM14" s="4">
        <v>0</v>
      </c>
      <c r="AN14" s="4">
        <v>0</v>
      </c>
      <c r="AO14" s="4">
        <v>0</v>
      </c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</row>
    <row r="15" spans="1:61">
      <c r="C15" s="4">
        <v>0</v>
      </c>
      <c r="D15" s="4">
        <v>0</v>
      </c>
      <c r="E15" s="4">
        <v>0</v>
      </c>
      <c r="F15" s="4">
        <v>0.54</v>
      </c>
      <c r="G15" s="30">
        <v>0</v>
      </c>
      <c r="H15" s="4">
        <v>0</v>
      </c>
      <c r="I15" s="28">
        <v>55.45</v>
      </c>
      <c r="J15" s="28">
        <v>0.63970000000000005</v>
      </c>
      <c r="K15" s="28">
        <v>10.08</v>
      </c>
      <c r="L15" s="30">
        <v>0</v>
      </c>
      <c r="M15" s="4">
        <v>0</v>
      </c>
      <c r="N15" s="4">
        <v>0</v>
      </c>
      <c r="O15" s="28">
        <v>34.130000000000003</v>
      </c>
      <c r="P15" s="4">
        <v>0</v>
      </c>
      <c r="Q15" s="28">
        <v>0.35799999999999998</v>
      </c>
      <c r="R15" s="4">
        <v>0</v>
      </c>
      <c r="S15" s="4">
        <v>0</v>
      </c>
      <c r="T15" s="4">
        <v>0</v>
      </c>
      <c r="U15" s="4">
        <v>0</v>
      </c>
      <c r="V15" s="29">
        <v>101.19470000000001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28">
        <v>0.84811869073111057</v>
      </c>
      <c r="AD15" s="4">
        <v>1.00667233185409E-2</v>
      </c>
      <c r="AE15" s="28">
        <v>0.18049959709911362</v>
      </c>
      <c r="AF15" s="4">
        <f t="shared" si="4"/>
        <v>0</v>
      </c>
      <c r="AG15" s="4">
        <v>0</v>
      </c>
      <c r="AH15" s="4">
        <v>0</v>
      </c>
      <c r="AI15" s="30">
        <f t="shared" si="7"/>
        <v>1.0644004366131297</v>
      </c>
      <c r="AJ15" s="4">
        <v>0</v>
      </c>
      <c r="AK15" s="4">
        <f t="shared" si="8"/>
        <v>3.3187771630537061E-3</v>
      </c>
      <c r="AL15" s="4">
        <v>0</v>
      </c>
      <c r="AM15" s="4">
        <v>0</v>
      </c>
      <c r="AN15" s="4">
        <v>0</v>
      </c>
      <c r="AO15" s="4">
        <v>0</v>
      </c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</row>
    <row r="16" spans="1:61">
      <c r="C16" s="4">
        <v>0</v>
      </c>
      <c r="D16" s="4">
        <v>0</v>
      </c>
      <c r="E16" s="4">
        <v>0</v>
      </c>
      <c r="F16" s="28">
        <v>6.1400000000000003E-2</v>
      </c>
      <c r="G16" s="4">
        <v>0</v>
      </c>
      <c r="H16" s="4">
        <v>0</v>
      </c>
      <c r="I16" s="28">
        <v>58.03</v>
      </c>
      <c r="J16" s="28">
        <v>0.11700000000000001</v>
      </c>
      <c r="K16" s="28">
        <v>8.99</v>
      </c>
      <c r="L16" s="30">
        <v>0</v>
      </c>
      <c r="M16" s="4">
        <v>0</v>
      </c>
      <c r="N16" s="4">
        <v>0</v>
      </c>
      <c r="O16" s="28">
        <v>33.869999999999997</v>
      </c>
      <c r="P16" s="4">
        <v>0</v>
      </c>
      <c r="Q16" s="28">
        <v>0.31929999999999997</v>
      </c>
      <c r="R16" s="4">
        <v>0</v>
      </c>
      <c r="S16" s="4">
        <v>0</v>
      </c>
      <c r="T16" s="4">
        <v>0</v>
      </c>
      <c r="U16" s="4">
        <v>0</v>
      </c>
      <c r="V16" s="29">
        <v>101.3877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28">
        <v>0.84</v>
      </c>
      <c r="AD16" s="4">
        <v>6.9711745328499353E-3</v>
      </c>
      <c r="AE16" s="28">
        <v>0.15</v>
      </c>
      <c r="AF16" s="4">
        <f t="shared" ref="AF16:AF18" si="9">L16/54.938044</f>
        <v>0</v>
      </c>
      <c r="AG16" s="4">
        <v>0</v>
      </c>
      <c r="AH16" s="4">
        <v>0</v>
      </c>
      <c r="AI16" s="30">
        <f t="shared" si="7"/>
        <v>1.0562919070637766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</row>
    <row r="17" spans="2:61">
      <c r="C17" s="4">
        <v>0</v>
      </c>
      <c r="D17" s="4">
        <v>0</v>
      </c>
      <c r="E17" s="4">
        <v>0</v>
      </c>
      <c r="F17" s="28">
        <v>1.4</v>
      </c>
      <c r="G17" s="4">
        <v>0</v>
      </c>
      <c r="H17" s="4">
        <v>0</v>
      </c>
      <c r="I17" s="28">
        <v>50.63</v>
      </c>
      <c r="J17" s="28">
        <v>4.25</v>
      </c>
      <c r="K17" s="28">
        <v>10.210000000000001</v>
      </c>
      <c r="L17" s="30">
        <v>0</v>
      </c>
      <c r="M17" s="4">
        <v>0</v>
      </c>
      <c r="N17" s="4">
        <v>0</v>
      </c>
      <c r="O17" s="28">
        <v>34.21</v>
      </c>
      <c r="P17" s="4">
        <v>0</v>
      </c>
      <c r="Q17" s="28">
        <v>0.87719999999999998</v>
      </c>
      <c r="R17" s="4">
        <v>0</v>
      </c>
      <c r="S17" s="4">
        <v>0</v>
      </c>
      <c r="T17" s="4">
        <v>0</v>
      </c>
      <c r="U17" s="4">
        <v>0</v>
      </c>
      <c r="V17" s="29">
        <v>101.57720000000002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28">
        <v>0.73</v>
      </c>
      <c r="AD17" s="4">
        <v>0.06</v>
      </c>
      <c r="AE17" s="28">
        <v>0.17</v>
      </c>
      <c r="AF17" s="4">
        <f t="shared" si="9"/>
        <v>0</v>
      </c>
      <c r="AG17" s="4">
        <v>0</v>
      </c>
      <c r="AH17" s="4">
        <v>0</v>
      </c>
      <c r="AI17" s="30">
        <f t="shared" si="7"/>
        <v>1.0668953687821614</v>
      </c>
      <c r="AJ17" s="4">
        <v>0</v>
      </c>
      <c r="AK17" s="4">
        <v>0.01</v>
      </c>
      <c r="AL17" s="4">
        <v>0</v>
      </c>
      <c r="AM17" s="4">
        <v>0</v>
      </c>
      <c r="AN17" s="4">
        <v>0</v>
      </c>
      <c r="AO17" s="4">
        <v>0</v>
      </c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</row>
    <row r="18" spans="2:61">
      <c r="C18" s="4">
        <v>0</v>
      </c>
      <c r="D18" s="4">
        <v>0</v>
      </c>
      <c r="E18" s="4">
        <v>0</v>
      </c>
      <c r="F18" s="28">
        <v>0.92979999999999996</v>
      </c>
      <c r="G18" s="4">
        <v>0</v>
      </c>
      <c r="H18" s="4">
        <v>0</v>
      </c>
      <c r="I18" s="28">
        <v>55.7</v>
      </c>
      <c r="J18" s="28">
        <v>1.97</v>
      </c>
      <c r="K18" s="28">
        <v>7.63</v>
      </c>
      <c r="L18" s="30">
        <v>0</v>
      </c>
      <c r="M18" s="4">
        <v>0</v>
      </c>
      <c r="N18" s="4">
        <v>0</v>
      </c>
      <c r="O18" s="28">
        <v>33.85</v>
      </c>
      <c r="P18" s="4">
        <v>0</v>
      </c>
      <c r="Q18" s="28">
        <v>0.4042</v>
      </c>
      <c r="R18" s="4">
        <v>0</v>
      </c>
      <c r="S18" s="4">
        <v>0</v>
      </c>
      <c r="T18" s="4">
        <v>0</v>
      </c>
      <c r="U18" s="4">
        <v>0</v>
      </c>
      <c r="V18" s="29">
        <v>100.48400000000001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28">
        <v>0.80689146916583121</v>
      </c>
      <c r="AD18" s="4">
        <v>2.9361811941346669E-2</v>
      </c>
      <c r="AE18" s="28">
        <v>0.12940322132913518</v>
      </c>
      <c r="AF18" s="4">
        <f t="shared" si="9"/>
        <v>0</v>
      </c>
      <c r="AG18" s="4">
        <v>0</v>
      </c>
      <c r="AH18" s="4">
        <v>0</v>
      </c>
      <c r="AI18" s="30">
        <f t="shared" si="7"/>
        <v>1.0556681740215188</v>
      </c>
      <c r="AJ18" s="4">
        <v>0</v>
      </c>
      <c r="AK18" s="4">
        <v>3.3341383096064307E-3</v>
      </c>
      <c r="AL18" s="4">
        <v>0</v>
      </c>
      <c r="AM18" s="4">
        <v>0</v>
      </c>
      <c r="AN18" s="4">
        <v>0</v>
      </c>
      <c r="AO18" s="4">
        <v>0</v>
      </c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</row>
    <row r="19" spans="2:61">
      <c r="C19" s="4">
        <v>0</v>
      </c>
      <c r="D19" s="4">
        <v>0</v>
      </c>
      <c r="E19" s="4">
        <v>0</v>
      </c>
      <c r="F19" s="4">
        <v>0.1195</v>
      </c>
      <c r="G19" s="4">
        <v>0</v>
      </c>
      <c r="H19" s="4">
        <v>0</v>
      </c>
      <c r="I19" s="28">
        <v>67.17</v>
      </c>
      <c r="J19" s="28">
        <v>9.1000000000000004E-3</v>
      </c>
      <c r="K19" s="28">
        <v>0.2707</v>
      </c>
      <c r="L19" s="30">
        <v>0</v>
      </c>
      <c r="M19" s="4">
        <v>0</v>
      </c>
      <c r="N19" s="4">
        <v>0</v>
      </c>
      <c r="O19" s="28">
        <v>34.130000000000003</v>
      </c>
      <c r="P19" s="4">
        <v>0</v>
      </c>
      <c r="Q19" s="28">
        <v>0.23480000000000001</v>
      </c>
      <c r="R19" s="4">
        <v>0</v>
      </c>
      <c r="S19" s="4">
        <v>0</v>
      </c>
      <c r="T19" s="4">
        <v>0</v>
      </c>
      <c r="U19" s="4">
        <v>0</v>
      </c>
      <c r="V19" s="29">
        <v>101.93410000000003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28">
        <v>0.9650674364487466</v>
      </c>
      <c r="AD19" s="4">
        <v>0</v>
      </c>
      <c r="AE19" s="28">
        <v>4.5533516351097042E-3</v>
      </c>
      <c r="AF19" s="4">
        <f t="shared" ref="AF19:AF25" si="10">L19/54.938044</f>
        <v>0</v>
      </c>
      <c r="AG19" s="4">
        <v>0</v>
      </c>
      <c r="AH19" s="4">
        <v>0</v>
      </c>
      <c r="AI19" s="30">
        <f t="shared" ref="AI19:AI25" si="11">O19/32.065</f>
        <v>1.0644004366131297</v>
      </c>
      <c r="AJ19" s="4">
        <v>0</v>
      </c>
      <c r="AK19" s="4">
        <v>3.3341383096064307E-3</v>
      </c>
      <c r="AL19" s="4">
        <v>0</v>
      </c>
      <c r="AM19" s="4">
        <v>0</v>
      </c>
      <c r="AN19" s="4">
        <v>0</v>
      </c>
      <c r="AO19" s="4">
        <v>0</v>
      </c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</row>
    <row r="20" spans="2:61"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28">
        <v>64.97</v>
      </c>
      <c r="J20" s="28">
        <v>4.7000000000000002E-3</v>
      </c>
      <c r="K20" s="28">
        <v>1.34</v>
      </c>
      <c r="L20" s="30">
        <v>0</v>
      </c>
      <c r="M20" s="4">
        <v>0</v>
      </c>
      <c r="N20" s="4">
        <v>0</v>
      </c>
      <c r="O20" s="28">
        <v>32.99</v>
      </c>
      <c r="P20" s="4">
        <v>0</v>
      </c>
      <c r="Q20" s="28">
        <v>0.36080000000000001</v>
      </c>
      <c r="R20" s="4">
        <v>0</v>
      </c>
      <c r="S20" s="4">
        <v>0</v>
      </c>
      <c r="T20" s="4">
        <v>0</v>
      </c>
      <c r="U20" s="4">
        <v>0</v>
      </c>
      <c r="V20" s="29">
        <v>99.665499999999994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28">
        <v>0.96571539101135717</v>
      </c>
      <c r="AD20" s="4">
        <v>0</v>
      </c>
      <c r="AE20" s="28">
        <v>2.3318558808154834E-2</v>
      </c>
      <c r="AF20" s="4">
        <f t="shared" si="10"/>
        <v>0</v>
      </c>
      <c r="AG20" s="4">
        <v>0</v>
      </c>
      <c r="AH20" s="4">
        <v>0</v>
      </c>
      <c r="AI20" s="30">
        <f t="shared" si="11"/>
        <v>1.0288476532044286</v>
      </c>
      <c r="AJ20" s="4">
        <v>0</v>
      </c>
      <c r="AK20" s="4">
        <v>3.3341383096064307E-3</v>
      </c>
      <c r="AL20" s="4">
        <v>0</v>
      </c>
      <c r="AM20" s="4">
        <v>0</v>
      </c>
      <c r="AN20" s="4">
        <v>0</v>
      </c>
      <c r="AO20" s="4">
        <v>0</v>
      </c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</row>
    <row r="21" spans="2:61"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28">
        <v>49.94</v>
      </c>
      <c r="J21" s="28">
        <v>3.32</v>
      </c>
      <c r="K21" s="28">
        <v>12.39</v>
      </c>
      <c r="L21" s="30">
        <v>0</v>
      </c>
      <c r="M21" s="4">
        <v>0</v>
      </c>
      <c r="N21" s="4">
        <v>0</v>
      </c>
      <c r="O21" s="28">
        <v>33.92</v>
      </c>
      <c r="P21" s="4">
        <v>0</v>
      </c>
      <c r="Q21" s="28">
        <v>0.376</v>
      </c>
      <c r="R21" s="4">
        <v>0</v>
      </c>
      <c r="S21" s="4">
        <v>0</v>
      </c>
      <c r="T21" s="4">
        <v>0</v>
      </c>
      <c r="U21" s="4">
        <v>0</v>
      </c>
      <c r="V21" s="29">
        <v>99.946000000000012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28">
        <v>0.72195694113369158</v>
      </c>
      <c r="AD21" s="4">
        <v>4.9380733849613612E-2</v>
      </c>
      <c r="AE21" s="28">
        <v>0.20969819176055018</v>
      </c>
      <c r="AF21" s="4">
        <f t="shared" si="10"/>
        <v>0</v>
      </c>
      <c r="AG21" s="4">
        <v>0</v>
      </c>
      <c r="AH21" s="4">
        <v>0</v>
      </c>
      <c r="AI21" s="30">
        <f t="shared" si="11"/>
        <v>1.0578512396694215</v>
      </c>
      <c r="AJ21" s="4">
        <v>0</v>
      </c>
      <c r="AK21" s="4">
        <v>3.3341383096064307E-3</v>
      </c>
      <c r="AL21" s="4">
        <v>0</v>
      </c>
      <c r="AM21" s="4">
        <v>0</v>
      </c>
      <c r="AN21" s="4">
        <v>0</v>
      </c>
      <c r="AO21" s="4">
        <v>0</v>
      </c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</row>
    <row r="22" spans="2:61">
      <c r="C22" s="4">
        <v>0</v>
      </c>
      <c r="D22" s="4">
        <v>0</v>
      </c>
      <c r="E22" s="4">
        <v>0</v>
      </c>
      <c r="F22" s="30">
        <v>0</v>
      </c>
      <c r="G22" s="4">
        <v>0</v>
      </c>
      <c r="H22" s="4">
        <v>0</v>
      </c>
      <c r="I22" s="28">
        <v>65.48</v>
      </c>
      <c r="J22" s="28">
        <v>0</v>
      </c>
      <c r="K22" s="28">
        <v>1.17</v>
      </c>
      <c r="L22" s="30">
        <v>0</v>
      </c>
      <c r="M22" s="4">
        <v>0</v>
      </c>
      <c r="N22" s="4">
        <v>0</v>
      </c>
      <c r="O22" s="28">
        <v>33.630000000000003</v>
      </c>
      <c r="P22" s="4">
        <v>0</v>
      </c>
      <c r="Q22" s="28">
        <v>0.30199999999999999</v>
      </c>
      <c r="R22" s="4">
        <v>0</v>
      </c>
      <c r="S22" s="4">
        <v>0</v>
      </c>
      <c r="T22" s="4">
        <v>0</v>
      </c>
      <c r="U22" s="4">
        <v>0</v>
      </c>
      <c r="V22" s="29">
        <v>100.58670000000002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28">
        <v>0.95477360697501035</v>
      </c>
      <c r="AD22" s="4">
        <v>0</v>
      </c>
      <c r="AE22" s="28">
        <v>1.997276615239597E-2</v>
      </c>
      <c r="AF22" s="4">
        <f t="shared" si="10"/>
        <v>0</v>
      </c>
      <c r="AG22" s="4">
        <v>0</v>
      </c>
      <c r="AH22" s="4">
        <v>0</v>
      </c>
      <c r="AI22" s="30">
        <f t="shared" si="11"/>
        <v>1.0488071105566819</v>
      </c>
      <c r="AJ22" s="4">
        <v>0</v>
      </c>
      <c r="AK22" s="4">
        <v>3.3341383096064307E-3</v>
      </c>
      <c r="AL22" s="4">
        <v>0</v>
      </c>
      <c r="AM22" s="4">
        <v>0</v>
      </c>
      <c r="AN22" s="4">
        <v>0</v>
      </c>
      <c r="AO22" s="4">
        <v>0</v>
      </c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</row>
    <row r="23" spans="2:61">
      <c r="C23" s="4">
        <v>0</v>
      </c>
      <c r="D23" s="4">
        <v>0</v>
      </c>
      <c r="E23" s="4">
        <v>0</v>
      </c>
      <c r="F23" s="28">
        <v>7.5200000000000003E-2</v>
      </c>
      <c r="G23" s="4">
        <v>0</v>
      </c>
      <c r="H23" s="4">
        <v>0</v>
      </c>
      <c r="I23" s="28">
        <v>46.77</v>
      </c>
      <c r="J23" s="28">
        <v>0</v>
      </c>
      <c r="K23" s="28">
        <v>18.3</v>
      </c>
      <c r="L23" s="30">
        <v>0</v>
      </c>
      <c r="M23" s="4">
        <v>0</v>
      </c>
      <c r="N23" s="4">
        <v>0</v>
      </c>
      <c r="O23" s="28">
        <v>33.96</v>
      </c>
      <c r="P23" s="4">
        <v>0</v>
      </c>
      <c r="Q23" s="28">
        <v>0.314</v>
      </c>
      <c r="R23" s="4">
        <v>0</v>
      </c>
      <c r="S23" s="4">
        <v>0</v>
      </c>
      <c r="T23" s="4">
        <v>0</v>
      </c>
      <c r="U23" s="4">
        <v>0</v>
      </c>
      <c r="V23" s="29">
        <v>99.419199999999989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28">
        <v>0.67533349475261251</v>
      </c>
      <c r="AD23" s="4">
        <v>0</v>
      </c>
      <c r="AE23" s="28">
        <v>0.30935891144944033</v>
      </c>
      <c r="AF23" s="4">
        <f t="shared" si="10"/>
        <v>0</v>
      </c>
      <c r="AG23" s="4">
        <v>0</v>
      </c>
      <c r="AH23" s="4">
        <v>0</v>
      </c>
      <c r="AI23" s="30">
        <f t="shared" si="11"/>
        <v>1.0590987057539374</v>
      </c>
      <c r="AJ23" s="4">
        <v>0</v>
      </c>
      <c r="AK23" s="4">
        <v>3.3341383096064307E-3</v>
      </c>
      <c r="AL23" s="4">
        <v>0</v>
      </c>
      <c r="AM23" s="4">
        <v>0</v>
      </c>
      <c r="AN23" s="4">
        <v>0</v>
      </c>
      <c r="AO23" s="4">
        <v>0</v>
      </c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</row>
    <row r="24" spans="2:61"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28">
        <v>43.32</v>
      </c>
      <c r="J24" s="28">
        <v>1.6899999999999998E-2</v>
      </c>
      <c r="K24" s="28">
        <v>21.8</v>
      </c>
      <c r="L24" s="30">
        <v>0</v>
      </c>
      <c r="M24" s="4">
        <v>0</v>
      </c>
      <c r="N24" s="4">
        <v>0</v>
      </c>
      <c r="O24" s="28">
        <v>34.03</v>
      </c>
      <c r="P24" s="4">
        <v>0</v>
      </c>
      <c r="Q24" s="28">
        <v>0.26269999999999999</v>
      </c>
      <c r="R24" s="4">
        <v>0</v>
      </c>
      <c r="S24" s="4">
        <v>0</v>
      </c>
      <c r="T24" s="4">
        <v>0</v>
      </c>
      <c r="U24" s="4">
        <v>0</v>
      </c>
      <c r="V24" s="29">
        <v>99.429599999999994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28">
        <v>0.62423066685711892</v>
      </c>
      <c r="AD24" s="4">
        <v>0</v>
      </c>
      <c r="AE24" s="28">
        <v>0.36776785542095014</v>
      </c>
      <c r="AF24" s="4">
        <f t="shared" si="10"/>
        <v>0</v>
      </c>
      <c r="AG24" s="4">
        <v>0</v>
      </c>
      <c r="AH24" s="4">
        <v>0</v>
      </c>
      <c r="AI24" s="30">
        <f t="shared" si="11"/>
        <v>1.0612817714018401</v>
      </c>
      <c r="AJ24" s="4">
        <v>0</v>
      </c>
      <c r="AK24" s="4">
        <v>3.3341383096064307E-3</v>
      </c>
      <c r="AL24" s="4">
        <v>0</v>
      </c>
      <c r="AM24" s="4">
        <v>0</v>
      </c>
      <c r="AN24" s="4">
        <v>0</v>
      </c>
      <c r="AO24" s="4">
        <v>0</v>
      </c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</row>
    <row r="25" spans="2:61">
      <c r="C25" s="4">
        <v>0</v>
      </c>
      <c r="D25" s="4">
        <v>0</v>
      </c>
      <c r="E25" s="4">
        <v>0</v>
      </c>
      <c r="F25" s="4">
        <v>2.9700000000000001E-2</v>
      </c>
      <c r="G25" s="4">
        <v>0</v>
      </c>
      <c r="H25" s="4">
        <v>0</v>
      </c>
      <c r="I25" s="28">
        <v>46.11</v>
      </c>
      <c r="J25" s="28">
        <v>0</v>
      </c>
      <c r="K25" s="28">
        <v>19.37</v>
      </c>
      <c r="L25" s="30">
        <v>0</v>
      </c>
      <c r="M25" s="4">
        <v>0</v>
      </c>
      <c r="N25" s="4">
        <v>0</v>
      </c>
      <c r="O25" s="28">
        <v>34.35</v>
      </c>
      <c r="P25" s="4">
        <v>0</v>
      </c>
      <c r="Q25" s="28">
        <v>0.35060000000000002</v>
      </c>
      <c r="R25" s="4">
        <v>0</v>
      </c>
      <c r="S25" s="4">
        <v>0</v>
      </c>
      <c r="T25" s="4">
        <v>0</v>
      </c>
      <c r="U25" s="4">
        <v>0</v>
      </c>
      <c r="V25" s="29">
        <v>100.2103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28">
        <v>0.65824411134903649</v>
      </c>
      <c r="AD25" s="4">
        <v>0</v>
      </c>
      <c r="AE25" s="28">
        <v>0.32372936998239177</v>
      </c>
      <c r="AF25" s="4">
        <f t="shared" si="10"/>
        <v>0</v>
      </c>
      <c r="AG25" s="4">
        <v>0</v>
      </c>
      <c r="AH25" s="4">
        <v>0</v>
      </c>
      <c r="AI25" s="30">
        <f t="shared" si="11"/>
        <v>1.0712615000779668</v>
      </c>
      <c r="AJ25" s="4">
        <v>0</v>
      </c>
      <c r="AK25" s="4">
        <v>3.3341383096064307E-3</v>
      </c>
      <c r="AL25" s="4">
        <v>0</v>
      </c>
      <c r="AM25" s="4">
        <v>0</v>
      </c>
      <c r="AN25" s="4">
        <v>0</v>
      </c>
      <c r="AO25" s="4">
        <v>0</v>
      </c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</row>
    <row r="26" spans="2:61">
      <c r="C26" s="4">
        <v>0</v>
      </c>
      <c r="D26" s="4">
        <v>0</v>
      </c>
      <c r="E26" s="4">
        <v>0</v>
      </c>
      <c r="F26" s="4">
        <v>7.0000000000000007E-2</v>
      </c>
      <c r="G26" s="4">
        <v>0</v>
      </c>
      <c r="H26" s="4">
        <v>0</v>
      </c>
      <c r="I26" s="28">
        <v>57.1</v>
      </c>
      <c r="J26" s="28">
        <v>0.91810000000000003</v>
      </c>
      <c r="K26" s="28">
        <v>7.39</v>
      </c>
      <c r="L26" s="30">
        <v>0</v>
      </c>
      <c r="M26" s="4">
        <v>0</v>
      </c>
      <c r="N26" s="4">
        <v>0</v>
      </c>
      <c r="O26" s="28">
        <v>33.53</v>
      </c>
      <c r="P26" s="4">
        <v>0</v>
      </c>
      <c r="Q26" s="28">
        <v>0.35639999999999999</v>
      </c>
      <c r="R26" s="4">
        <v>0</v>
      </c>
      <c r="S26" s="4">
        <v>0</v>
      </c>
      <c r="T26" s="4">
        <v>0</v>
      </c>
      <c r="U26" s="4">
        <v>0</v>
      </c>
      <c r="V26" s="29">
        <v>99.367199999999997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28">
        <v>0.8350666825898504</v>
      </c>
      <c r="AD26" s="4">
        <v>1.3814390666777842E-2</v>
      </c>
      <c r="AE26" s="28">
        <v>0.12652900933111347</v>
      </c>
      <c r="AF26" s="4">
        <f t="shared" ref="AF26:AF28" si="12">L26/54.938044</f>
        <v>0</v>
      </c>
      <c r="AG26" s="4">
        <v>0</v>
      </c>
      <c r="AH26" s="4">
        <v>0</v>
      </c>
      <c r="AI26" s="30">
        <f t="shared" ref="AI26:AI28" si="13">O26/32.065</f>
        <v>1.0456884453453923</v>
      </c>
      <c r="AJ26" s="4">
        <v>0</v>
      </c>
      <c r="AK26" s="4">
        <v>3.3341383096064307E-3</v>
      </c>
      <c r="AL26" s="4">
        <v>0</v>
      </c>
      <c r="AM26" s="4">
        <v>0</v>
      </c>
      <c r="AN26" s="4">
        <v>0</v>
      </c>
      <c r="AO26" s="4">
        <v>0</v>
      </c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</row>
    <row r="27" spans="2:61"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28">
        <v>54.67</v>
      </c>
      <c r="J27" s="28">
        <v>4.9200000000000001E-2</v>
      </c>
      <c r="K27" s="28">
        <v>11.1</v>
      </c>
      <c r="L27" s="30">
        <v>0</v>
      </c>
      <c r="M27" s="4">
        <v>0</v>
      </c>
      <c r="N27" s="4">
        <v>0</v>
      </c>
      <c r="O27" s="28">
        <v>33.619999999999997</v>
      </c>
      <c r="P27" s="4">
        <v>0</v>
      </c>
      <c r="Q27" s="28">
        <v>0.32969999999999999</v>
      </c>
      <c r="R27" s="4">
        <v>0</v>
      </c>
      <c r="S27" s="4">
        <v>0</v>
      </c>
      <c r="T27" s="4">
        <v>0</v>
      </c>
      <c r="U27" s="4">
        <v>0</v>
      </c>
      <c r="V27" s="29">
        <v>99.768900000000002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28">
        <v>0.7973884974656924</v>
      </c>
      <c r="AD27" s="4">
        <v>7.3831670240033542E-4</v>
      </c>
      <c r="AE27" s="28">
        <v>0.18954157820503542</v>
      </c>
      <c r="AF27" s="4">
        <f t="shared" si="12"/>
        <v>0</v>
      </c>
      <c r="AG27" s="4">
        <v>0</v>
      </c>
      <c r="AH27" s="4">
        <v>0</v>
      </c>
      <c r="AI27" s="30">
        <f t="shared" si="13"/>
        <v>1.0484952440355528</v>
      </c>
      <c r="AJ27" s="4">
        <v>0</v>
      </c>
      <c r="AK27" s="4">
        <v>3.3341383096064307E-3</v>
      </c>
      <c r="AL27" s="4">
        <v>0</v>
      </c>
      <c r="AM27" s="4">
        <v>0</v>
      </c>
      <c r="AN27" s="4">
        <v>0</v>
      </c>
      <c r="AO27" s="4">
        <v>0</v>
      </c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</row>
    <row r="28" spans="2:61"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28">
        <v>54.93</v>
      </c>
      <c r="J28" s="28">
        <v>2.2700000000000001E-2</v>
      </c>
      <c r="K28" s="28">
        <v>11.34</v>
      </c>
      <c r="L28" s="30">
        <v>0</v>
      </c>
      <c r="M28" s="4">
        <v>0</v>
      </c>
      <c r="N28" s="4">
        <v>0</v>
      </c>
      <c r="O28" s="28">
        <v>33.380000000000003</v>
      </c>
      <c r="P28" s="4">
        <v>0</v>
      </c>
      <c r="Q28" s="28">
        <v>0.35499999999999998</v>
      </c>
      <c r="R28" s="4">
        <v>0</v>
      </c>
      <c r="S28" s="4">
        <v>0</v>
      </c>
      <c r="T28" s="4">
        <v>0</v>
      </c>
      <c r="U28" s="4">
        <v>0</v>
      </c>
      <c r="V28" s="29">
        <v>100.0277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28">
        <v>0.80694116031987773</v>
      </c>
      <c r="AD28" s="4">
        <v>3.4309534398042348E-4</v>
      </c>
      <c r="AE28" s="28">
        <v>0.19503203170677894</v>
      </c>
      <c r="AF28" s="4">
        <f t="shared" si="12"/>
        <v>0</v>
      </c>
      <c r="AG28" s="4">
        <v>0</v>
      </c>
      <c r="AH28" s="4">
        <v>0</v>
      </c>
      <c r="AI28" s="30">
        <f t="shared" si="13"/>
        <v>1.0410104475284581</v>
      </c>
      <c r="AJ28" s="4">
        <v>0</v>
      </c>
      <c r="AK28" s="4">
        <v>3.3341383096064307E-3</v>
      </c>
      <c r="AL28" s="4">
        <v>0</v>
      </c>
      <c r="AM28" s="4">
        <v>0</v>
      </c>
      <c r="AN28" s="4">
        <v>0</v>
      </c>
      <c r="AO28" s="4">
        <v>0</v>
      </c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</row>
    <row r="29" spans="2:61" s="61" customFormat="1" ht="14">
      <c r="B29" s="61" t="s">
        <v>110</v>
      </c>
      <c r="F29" s="62"/>
      <c r="G29" s="62">
        <f t="shared" ref="G29:K29" si="14">AVERAGE(G6:G28)</f>
        <v>0.15741304347826088</v>
      </c>
      <c r="H29" s="62"/>
      <c r="I29" s="62">
        <f t="shared" si="14"/>
        <v>55.818547826086949</v>
      </c>
      <c r="J29" s="62">
        <f t="shared" si="14"/>
        <v>0.58320000000000005</v>
      </c>
      <c r="K29" s="62">
        <f t="shared" si="14"/>
        <v>9.5015999999999998</v>
      </c>
      <c r="L29" s="62"/>
      <c r="M29" s="62"/>
      <c r="N29" s="62"/>
      <c r="O29" s="62"/>
      <c r="P29" s="62"/>
      <c r="Q29" s="62">
        <f t="shared" ref="Q29" si="15">AVERAGE(Q6:Q28)</f>
        <v>0.23863478260869564</v>
      </c>
      <c r="V29" s="63"/>
      <c r="AC29" s="62"/>
      <c r="AE29" s="62"/>
      <c r="AI29" s="64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</row>
    <row r="30" spans="2:61" s="61" customFormat="1" ht="14">
      <c r="B30" s="61" t="s">
        <v>111</v>
      </c>
      <c r="G30" s="61">
        <f>STDEVA(G6:G28)</f>
        <v>0.23985901409018634</v>
      </c>
      <c r="I30" s="62">
        <f>STDEVA(I6:I28)</f>
        <v>6.1211712833315204</v>
      </c>
      <c r="J30" s="62">
        <f>STDEVA(J6:J28)</f>
        <v>1.1182071953883062</v>
      </c>
      <c r="K30" s="62">
        <f>STDEVA(K6:K28)</f>
        <v>5.4333299909824264</v>
      </c>
      <c r="L30" s="62"/>
      <c r="M30" s="62"/>
      <c r="N30" s="62"/>
      <c r="O30" s="62"/>
      <c r="P30" s="62"/>
      <c r="Q30" s="62">
        <f>STDEVA(Q6:Q28)</f>
        <v>0.2128429886702565</v>
      </c>
      <c r="V30" s="63"/>
      <c r="AC30" s="62"/>
      <c r="AE30" s="62"/>
      <c r="AI30" s="64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</row>
    <row r="31" spans="2:61" s="61" customFormat="1" ht="14">
      <c r="L31" s="64"/>
      <c r="O31" s="62"/>
      <c r="V31" s="63"/>
      <c r="AC31" s="62"/>
      <c r="AE31" s="62"/>
      <c r="AI31" s="64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</row>
    <row r="32" spans="2:61">
      <c r="B32" s="53" t="s">
        <v>107</v>
      </c>
      <c r="C32" s="4">
        <v>0</v>
      </c>
      <c r="D32" s="4">
        <v>0</v>
      </c>
      <c r="E32" s="4">
        <v>0</v>
      </c>
      <c r="F32" s="4">
        <v>0</v>
      </c>
      <c r="G32" s="28">
        <v>0.59</v>
      </c>
      <c r="H32" s="4">
        <v>0</v>
      </c>
      <c r="I32" s="28">
        <v>65.430000000000007</v>
      </c>
      <c r="J32" s="28">
        <v>0</v>
      </c>
      <c r="K32" s="28">
        <v>0.9</v>
      </c>
      <c r="L32" s="30">
        <v>0</v>
      </c>
      <c r="M32" s="4">
        <v>0</v>
      </c>
      <c r="N32" s="4">
        <v>0</v>
      </c>
      <c r="O32" s="28">
        <v>32.89</v>
      </c>
      <c r="P32" s="4">
        <v>0</v>
      </c>
      <c r="Q32" s="4">
        <v>0.09</v>
      </c>
      <c r="R32" s="4">
        <v>0</v>
      </c>
      <c r="S32" s="4">
        <v>0</v>
      </c>
      <c r="T32" s="4">
        <v>0</v>
      </c>
      <c r="U32" s="4">
        <v>0</v>
      </c>
      <c r="V32" s="29">
        <v>99.9</v>
      </c>
      <c r="W32" s="4">
        <v>0</v>
      </c>
      <c r="X32" s="4">
        <v>0</v>
      </c>
      <c r="Y32" s="4">
        <v>0</v>
      </c>
      <c r="Z32" s="4">
        <v>0</v>
      </c>
      <c r="AA32" s="4">
        <f t="shared" si="0"/>
        <v>5.3836377482270594E-3</v>
      </c>
      <c r="AB32" s="4">
        <v>0</v>
      </c>
      <c r="AC32" s="28">
        <f t="shared" si="1"/>
        <v>1.026513424355936</v>
      </c>
      <c r="AD32" s="4">
        <f t="shared" si="2"/>
        <v>0</v>
      </c>
      <c r="AE32" s="28">
        <f t="shared" si="3"/>
        <v>1.6530684738003856E-2</v>
      </c>
      <c r="AF32" s="4">
        <f t="shared" si="4"/>
        <v>0</v>
      </c>
      <c r="AG32" s="4">
        <v>0</v>
      </c>
      <c r="AH32" s="4">
        <v>0</v>
      </c>
      <c r="AI32" s="30">
        <f t="shared" si="5"/>
        <v>1.0257289879931391</v>
      </c>
      <c r="AJ32" s="4">
        <v>0</v>
      </c>
      <c r="AK32" s="4">
        <f t="shared" si="6"/>
        <v>8.0401686947501711E-4</v>
      </c>
      <c r="AL32" s="4">
        <v>0</v>
      </c>
      <c r="AM32" s="4">
        <v>0</v>
      </c>
      <c r="AN32" s="4">
        <v>0</v>
      </c>
      <c r="AO32" s="4">
        <v>0</v>
      </c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</row>
    <row r="33" spans="2:61">
      <c r="C33" s="4">
        <v>0</v>
      </c>
      <c r="D33" s="4">
        <v>0</v>
      </c>
      <c r="E33" s="4">
        <v>0</v>
      </c>
      <c r="F33" s="4">
        <v>0</v>
      </c>
      <c r="G33" s="28">
        <v>0.52</v>
      </c>
      <c r="H33" s="4">
        <v>0</v>
      </c>
      <c r="I33" s="28">
        <v>55.82</v>
      </c>
      <c r="J33" s="28">
        <v>0</v>
      </c>
      <c r="K33" s="28">
        <v>9.02</v>
      </c>
      <c r="L33" s="30">
        <v>0</v>
      </c>
      <c r="M33" s="4">
        <v>0</v>
      </c>
      <c r="N33" s="4">
        <v>0</v>
      </c>
      <c r="O33" s="28">
        <v>33.64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29">
        <v>99.05</v>
      </c>
      <c r="W33" s="4">
        <v>0</v>
      </c>
      <c r="X33" s="4">
        <v>0</v>
      </c>
      <c r="Y33" s="4">
        <v>0</v>
      </c>
      <c r="Z33" s="4">
        <v>0</v>
      </c>
      <c r="AA33" s="4">
        <f t="shared" si="0"/>
        <v>4.8531003912469567E-3</v>
      </c>
      <c r="AB33" s="4">
        <v>0</v>
      </c>
      <c r="AC33" s="28">
        <f t="shared" si="1"/>
        <v>0.89571461150938225</v>
      </c>
      <c r="AD33" s="4">
        <f t="shared" si="2"/>
        <v>0</v>
      </c>
      <c r="AE33" s="28">
        <f t="shared" si="3"/>
        <v>0.16945211161682969</v>
      </c>
      <c r="AF33" s="4">
        <f t="shared" si="4"/>
        <v>0</v>
      </c>
      <c r="AG33" s="4">
        <v>0</v>
      </c>
      <c r="AH33" s="4">
        <v>0</v>
      </c>
      <c r="AI33" s="30">
        <f t="shared" si="5"/>
        <v>1.0491189770778109</v>
      </c>
      <c r="AJ33" s="4">
        <v>0</v>
      </c>
      <c r="AK33" s="4">
        <f t="shared" si="6"/>
        <v>0</v>
      </c>
      <c r="AL33" s="4">
        <v>0</v>
      </c>
      <c r="AM33" s="4">
        <v>0</v>
      </c>
      <c r="AN33" s="4">
        <v>0</v>
      </c>
      <c r="AO33" s="4">
        <v>0</v>
      </c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</row>
    <row r="34" spans="2:61">
      <c r="C34" s="4">
        <v>0</v>
      </c>
      <c r="D34" s="4">
        <v>0</v>
      </c>
      <c r="E34" s="4">
        <v>0</v>
      </c>
      <c r="F34" s="4">
        <v>0</v>
      </c>
      <c r="G34" s="28">
        <v>0.37</v>
      </c>
      <c r="H34" s="4">
        <v>0</v>
      </c>
      <c r="I34" s="28">
        <v>54.79</v>
      </c>
      <c r="J34" s="28">
        <v>0</v>
      </c>
      <c r="K34" s="28">
        <v>11</v>
      </c>
      <c r="L34" s="28">
        <v>0.03</v>
      </c>
      <c r="M34" s="4">
        <v>0</v>
      </c>
      <c r="N34" s="4">
        <v>0</v>
      </c>
      <c r="O34" s="28">
        <v>33.76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29">
        <v>99.94</v>
      </c>
      <c r="W34" s="4">
        <v>0</v>
      </c>
      <c r="X34" s="4">
        <v>0</v>
      </c>
      <c r="Y34" s="4">
        <v>0</v>
      </c>
      <c r="Z34" s="4">
        <v>0</v>
      </c>
      <c r="AA34" s="4">
        <f t="shared" si="0"/>
        <v>3.4654856630810379E-3</v>
      </c>
      <c r="AB34" s="4">
        <v>0</v>
      </c>
      <c r="AC34" s="28">
        <f t="shared" si="1"/>
        <v>0.88232295433473729</v>
      </c>
      <c r="AD34" s="4">
        <f t="shared" si="2"/>
        <v>0</v>
      </c>
      <c r="AE34" s="28">
        <f t="shared" si="3"/>
        <v>0.20738607088629135</v>
      </c>
      <c r="AF34" s="4">
        <f t="shared" si="4"/>
        <v>5.4606967805406401E-4</v>
      </c>
      <c r="AG34" s="4">
        <v>0</v>
      </c>
      <c r="AH34" s="4">
        <v>0</v>
      </c>
      <c r="AI34" s="30">
        <f t="shared" si="5"/>
        <v>1.0528613753313583</v>
      </c>
      <c r="AJ34" s="4">
        <v>0</v>
      </c>
      <c r="AK34" s="4">
        <f t="shared" si="6"/>
        <v>0</v>
      </c>
      <c r="AL34" s="4">
        <v>0</v>
      </c>
      <c r="AM34" s="4">
        <v>0</v>
      </c>
      <c r="AN34" s="4">
        <v>0</v>
      </c>
      <c r="AO34" s="4">
        <v>0</v>
      </c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</row>
    <row r="35" spans="2:61">
      <c r="C35" s="4">
        <v>0</v>
      </c>
      <c r="D35" s="4">
        <v>0</v>
      </c>
      <c r="E35" s="4">
        <v>0</v>
      </c>
      <c r="F35" s="4">
        <v>0</v>
      </c>
      <c r="G35" s="28">
        <v>0.37769999999999998</v>
      </c>
      <c r="H35" s="4">
        <v>0</v>
      </c>
      <c r="I35" s="28">
        <v>55.513399999999997</v>
      </c>
      <c r="J35" s="28">
        <v>0.34770000000000001</v>
      </c>
      <c r="K35" s="28">
        <v>9.9202999999999992</v>
      </c>
      <c r="L35" s="30">
        <v>3.3999999999999998E-3</v>
      </c>
      <c r="M35" s="4">
        <v>0</v>
      </c>
      <c r="N35" s="4">
        <v>0</v>
      </c>
      <c r="O35" s="28">
        <v>33.107100000000003</v>
      </c>
      <c r="P35" s="4">
        <v>0</v>
      </c>
      <c r="Q35" s="28">
        <v>0.24299999999999999</v>
      </c>
      <c r="R35" s="4">
        <v>0</v>
      </c>
      <c r="S35" s="4">
        <v>0</v>
      </c>
      <c r="T35" s="4">
        <v>0</v>
      </c>
      <c r="U35" s="4">
        <v>0</v>
      </c>
      <c r="V35" s="29">
        <v>99.512600000000006</v>
      </c>
      <c r="W35" s="4">
        <v>0</v>
      </c>
      <c r="X35" s="4">
        <v>0</v>
      </c>
      <c r="Y35" s="4">
        <v>0</v>
      </c>
      <c r="Z35" s="4">
        <v>0</v>
      </c>
      <c r="AA35" s="4">
        <f t="shared" si="0"/>
        <v>3.4691898725215391E-3</v>
      </c>
      <c r="AB35" s="4">
        <v>0</v>
      </c>
      <c r="AC35" s="28">
        <f t="shared" si="1"/>
        <v>0.87668344844044566</v>
      </c>
      <c r="AD35" s="4">
        <f t="shared" si="2"/>
        <v>5.6494525926889701E-3</v>
      </c>
      <c r="AE35" s="28">
        <f t="shared" si="3"/>
        <v>0.18341312351577024</v>
      </c>
      <c r="AF35" s="4">
        <f t="shared" si="4"/>
        <v>6.1887896846127242E-5</v>
      </c>
      <c r="AG35" s="4">
        <v>0</v>
      </c>
      <c r="AH35" s="4">
        <v>0</v>
      </c>
      <c r="AI35" s="30">
        <f t="shared" si="5"/>
        <v>1.0324996101668487</v>
      </c>
      <c r="AJ35" s="4">
        <v>0</v>
      </c>
      <c r="AK35" s="4">
        <f t="shared" si="6"/>
        <v>2.1851748442800281E-3</v>
      </c>
      <c r="AL35" s="4">
        <v>0</v>
      </c>
      <c r="AM35" s="4">
        <v>0</v>
      </c>
      <c r="AN35" s="4">
        <v>0</v>
      </c>
      <c r="AO35" s="4">
        <v>0</v>
      </c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</row>
    <row r="36" spans="2:61">
      <c r="C36" s="4">
        <v>0</v>
      </c>
      <c r="D36" s="4">
        <v>0</v>
      </c>
      <c r="E36" s="4">
        <v>0</v>
      </c>
      <c r="F36" s="4">
        <v>0</v>
      </c>
      <c r="G36" s="28">
        <v>0.42430000000000001</v>
      </c>
      <c r="H36" s="4">
        <v>0</v>
      </c>
      <c r="I36" s="28">
        <v>55.555199999999999</v>
      </c>
      <c r="J36" s="28">
        <v>0.25719999999999998</v>
      </c>
      <c r="K36" s="28">
        <v>9.7111999999999998</v>
      </c>
      <c r="L36" s="28">
        <v>1.47E-2</v>
      </c>
      <c r="M36" s="4">
        <v>0</v>
      </c>
      <c r="N36" s="4">
        <v>0</v>
      </c>
      <c r="O36" s="28">
        <v>33.124099999999999</v>
      </c>
      <c r="P36" s="4">
        <v>0</v>
      </c>
      <c r="Q36" s="28">
        <v>0.36770000000000003</v>
      </c>
      <c r="R36" s="4">
        <v>0</v>
      </c>
      <c r="S36" s="4">
        <v>0</v>
      </c>
      <c r="T36" s="4">
        <v>0</v>
      </c>
      <c r="U36" s="4">
        <v>0</v>
      </c>
      <c r="V36" s="29">
        <v>99.454499999999996</v>
      </c>
      <c r="W36" s="4">
        <v>0</v>
      </c>
      <c r="X36" s="4">
        <v>0</v>
      </c>
      <c r="Y36" s="4">
        <v>0</v>
      </c>
      <c r="Z36" s="4">
        <v>0</v>
      </c>
      <c r="AA36" s="4">
        <f t="shared" si="0"/>
        <v>3.8992139295455914E-3</v>
      </c>
      <c r="AB36" s="4">
        <v>0</v>
      </c>
      <c r="AC36" s="28">
        <f t="shared" si="1"/>
        <v>0.8777940687452459</v>
      </c>
      <c r="AD36" s="4">
        <f t="shared" si="2"/>
        <v>4.1811484633590143E-3</v>
      </c>
      <c r="AE36" s="28">
        <f t="shared" si="3"/>
        <v>0.17963933800920909</v>
      </c>
      <c r="AF36" s="4">
        <f t="shared" si="4"/>
        <v>2.6757414224649136E-4</v>
      </c>
      <c r="AG36" s="4">
        <v>0</v>
      </c>
      <c r="AH36" s="4">
        <v>0</v>
      </c>
      <c r="AI36" s="30">
        <f t="shared" si="5"/>
        <v>1.033029783252768</v>
      </c>
      <c r="AJ36" s="4">
        <v>0</v>
      </c>
      <c r="AK36" s="4">
        <f t="shared" si="6"/>
        <v>3.3082360893069277E-3</v>
      </c>
      <c r="AL36" s="4">
        <v>0</v>
      </c>
      <c r="AM36" s="4">
        <v>0</v>
      </c>
      <c r="AN36" s="4">
        <v>0</v>
      </c>
      <c r="AO36" s="4">
        <v>0</v>
      </c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</row>
    <row r="37" spans="2:61">
      <c r="C37" s="4">
        <v>0</v>
      </c>
      <c r="D37" s="4">
        <v>0</v>
      </c>
      <c r="E37" s="4">
        <v>0</v>
      </c>
      <c r="F37" s="4">
        <v>0</v>
      </c>
      <c r="G37" s="28">
        <v>0.37909999999999999</v>
      </c>
      <c r="H37" s="4">
        <v>0</v>
      </c>
      <c r="I37" s="28">
        <v>54.9086</v>
      </c>
      <c r="J37" s="28">
        <v>0.44869999999999999</v>
      </c>
      <c r="K37" s="28">
        <v>9.7477999999999998</v>
      </c>
      <c r="L37" s="28">
        <v>8.8999999999999999E-3</v>
      </c>
      <c r="M37" s="4">
        <v>0</v>
      </c>
      <c r="N37" s="4">
        <v>0</v>
      </c>
      <c r="O37" s="28">
        <v>33.013100000000001</v>
      </c>
      <c r="P37" s="4">
        <v>0</v>
      </c>
      <c r="Q37" s="28">
        <v>0.82410000000000005</v>
      </c>
      <c r="R37" s="4">
        <v>0</v>
      </c>
      <c r="S37" s="4">
        <v>0</v>
      </c>
      <c r="T37" s="4">
        <v>0</v>
      </c>
      <c r="U37" s="4">
        <v>0</v>
      </c>
      <c r="V37" s="29">
        <v>99.330200000000005</v>
      </c>
      <c r="W37" s="4">
        <v>0</v>
      </c>
      <c r="X37" s="4">
        <v>0</v>
      </c>
      <c r="Y37" s="4">
        <v>0</v>
      </c>
      <c r="Z37" s="4">
        <v>0</v>
      </c>
      <c r="AA37" s="4">
        <f t="shared" si="0"/>
        <v>3.4721624519980115E-3</v>
      </c>
      <c r="AB37" s="4">
        <v>0</v>
      </c>
      <c r="AC37" s="28">
        <f t="shared" si="1"/>
        <v>0.86467025155436006</v>
      </c>
      <c r="AD37" s="4">
        <f t="shared" si="2"/>
        <v>7.2698075521099321E-3</v>
      </c>
      <c r="AE37" s="28">
        <f t="shared" si="3"/>
        <v>0.1797121243212928</v>
      </c>
      <c r="AF37" s="4">
        <f t="shared" si="4"/>
        <v>1.6200067115603898E-4</v>
      </c>
      <c r="AG37" s="4">
        <v>0</v>
      </c>
      <c r="AH37" s="4">
        <v>0</v>
      </c>
      <c r="AI37" s="30">
        <f t="shared" si="5"/>
        <v>1.0295680648682366</v>
      </c>
      <c r="AJ37" s="4">
        <v>0</v>
      </c>
      <c r="AK37" s="4">
        <f t="shared" si="6"/>
        <v>7.389669235293367E-3</v>
      </c>
      <c r="AL37" s="4">
        <v>0</v>
      </c>
      <c r="AM37" s="4">
        <v>0</v>
      </c>
      <c r="AN37" s="4">
        <v>0</v>
      </c>
      <c r="AO37" s="4">
        <v>0</v>
      </c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</row>
    <row r="38" spans="2:61">
      <c r="C38" s="4">
        <v>0</v>
      </c>
      <c r="D38" s="4">
        <v>0</v>
      </c>
      <c r="E38" s="4">
        <v>0</v>
      </c>
      <c r="F38" s="4">
        <v>0</v>
      </c>
      <c r="G38" s="28">
        <v>0.32079999999999997</v>
      </c>
      <c r="H38" s="4">
        <v>0</v>
      </c>
      <c r="I38" s="28">
        <v>53.090600000000002</v>
      </c>
      <c r="J38" s="28">
        <v>4.2312000000000003</v>
      </c>
      <c r="K38" s="28">
        <v>8.4448000000000008</v>
      </c>
      <c r="L38" s="28">
        <v>2.9600000000000001E-2</v>
      </c>
      <c r="M38" s="4">
        <v>0</v>
      </c>
      <c r="N38" s="4">
        <v>0</v>
      </c>
      <c r="O38" s="28">
        <v>33.235999999999997</v>
      </c>
      <c r="P38" s="4">
        <v>0</v>
      </c>
      <c r="Q38" s="28">
        <v>0.19939999999999999</v>
      </c>
      <c r="R38" s="4">
        <v>0</v>
      </c>
      <c r="S38" s="4">
        <v>0</v>
      </c>
      <c r="T38" s="4">
        <v>0</v>
      </c>
      <c r="U38" s="4">
        <v>0</v>
      </c>
      <c r="V38" s="29">
        <v>99.552300000000002</v>
      </c>
      <c r="W38" s="4">
        <v>0</v>
      </c>
      <c r="X38" s="4">
        <v>0</v>
      </c>
      <c r="Y38" s="4">
        <v>0</v>
      </c>
      <c r="Z38" s="4">
        <v>0</v>
      </c>
      <c r="AA38" s="4">
        <f>(G38/112.411)*AI38</f>
        <v>2.9580332701910276E-3</v>
      </c>
      <c r="AB38" s="4">
        <v>0</v>
      </c>
      <c r="AC38" s="28">
        <f>(I38/65.38)*AI38</f>
        <v>0.84168623222836647</v>
      </c>
      <c r="AD38" s="4">
        <f>(J38/63.546)*AI38</f>
        <v>6.9016485742515954E-2</v>
      </c>
      <c r="AE38" s="28">
        <f>(K38/55.845)*AI38</f>
        <v>0.15674098776188472</v>
      </c>
      <c r="AF38" s="4">
        <f>L38/54.938044</f>
        <v>5.3878874901334311E-4</v>
      </c>
      <c r="AG38" s="4">
        <v>0</v>
      </c>
      <c r="AH38" s="4">
        <v>0</v>
      </c>
      <c r="AI38" s="30">
        <f>O38/32.065</f>
        <v>1.0365195696242009</v>
      </c>
      <c r="AJ38" s="4">
        <v>0</v>
      </c>
      <c r="AK38" s="4">
        <f>(Q38/114.818)*AI38</f>
        <v>1.8000836295969764E-3</v>
      </c>
      <c r="AL38" s="4">
        <v>0</v>
      </c>
      <c r="AM38" s="4">
        <v>0</v>
      </c>
      <c r="AN38" s="4">
        <v>0</v>
      </c>
      <c r="AO38" s="4">
        <v>0</v>
      </c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</row>
    <row r="39" spans="2:61">
      <c r="C39" s="4">
        <v>0</v>
      </c>
      <c r="D39" s="4">
        <v>0</v>
      </c>
      <c r="E39" s="4">
        <v>0</v>
      </c>
      <c r="F39" s="4">
        <v>0</v>
      </c>
      <c r="G39" s="28">
        <v>0.34520000000000001</v>
      </c>
      <c r="H39" s="4">
        <v>0</v>
      </c>
      <c r="I39" s="28">
        <v>56.511699999999998</v>
      </c>
      <c r="J39" s="28">
        <v>2.4723999999999999</v>
      </c>
      <c r="K39" s="28">
        <v>7.1220999999999997</v>
      </c>
      <c r="L39" s="28">
        <v>2.2100000000000002E-2</v>
      </c>
      <c r="M39" s="4">
        <v>0</v>
      </c>
      <c r="N39" s="4">
        <v>0</v>
      </c>
      <c r="O39" s="28">
        <v>33.160899999999998</v>
      </c>
      <c r="P39" s="4">
        <v>0</v>
      </c>
      <c r="Q39" s="28">
        <v>0.11169999999999999</v>
      </c>
      <c r="R39" s="4">
        <v>0</v>
      </c>
      <c r="S39" s="4">
        <v>0</v>
      </c>
      <c r="T39" s="4">
        <v>0</v>
      </c>
      <c r="U39" s="4">
        <v>0</v>
      </c>
      <c r="V39" s="29">
        <v>99.746200000000002</v>
      </c>
      <c r="W39" s="4">
        <v>0</v>
      </c>
      <c r="X39" s="4">
        <v>0</v>
      </c>
      <c r="Y39" s="4">
        <v>0</v>
      </c>
      <c r="Z39" s="4">
        <v>0</v>
      </c>
      <c r="AA39" s="4">
        <f>(G39/112.411)*AI39</f>
        <v>3.17582849051997E-3</v>
      </c>
      <c r="AB39" s="4">
        <v>0</v>
      </c>
      <c r="AC39" s="28">
        <f>(I39/65.38)*AI39</f>
        <v>0.8938991422001149</v>
      </c>
      <c r="AD39" s="4">
        <f>(J39/63.546)*AI39</f>
        <v>4.0236998905512723E-2</v>
      </c>
      <c r="AE39" s="28">
        <f>(K39/55.845)*AI39</f>
        <v>0.13189211623688829</v>
      </c>
      <c r="AF39" s="4">
        <f>L39/54.938044</f>
        <v>4.0227132949982716E-4</v>
      </c>
      <c r="AG39" s="4">
        <v>0</v>
      </c>
      <c r="AH39" s="4">
        <v>0</v>
      </c>
      <c r="AI39" s="30">
        <f>O39/32.065</f>
        <v>1.0341774520505225</v>
      </c>
      <c r="AJ39" s="4">
        <v>0</v>
      </c>
      <c r="AK39" s="4">
        <f>(Q39/114.818)*AI39</f>
        <v>1.0060933076176501E-3</v>
      </c>
      <c r="AL39" s="4">
        <v>0</v>
      </c>
      <c r="AM39" s="4">
        <v>0</v>
      </c>
      <c r="AN39" s="4">
        <v>0</v>
      </c>
      <c r="AO39" s="4">
        <v>0</v>
      </c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</row>
    <row r="40" spans="2:61">
      <c r="C40" s="4">
        <v>0</v>
      </c>
      <c r="D40" s="4">
        <v>0</v>
      </c>
      <c r="E40" s="4">
        <v>0</v>
      </c>
      <c r="F40" s="4">
        <v>0</v>
      </c>
      <c r="G40" s="28">
        <v>0.40889999999999999</v>
      </c>
      <c r="H40" s="4">
        <v>0</v>
      </c>
      <c r="I40" s="28">
        <v>66.197199999999995</v>
      </c>
      <c r="J40" s="28">
        <v>8.9200000000000002E-2</v>
      </c>
      <c r="K40" s="28">
        <v>0.47989999999999999</v>
      </c>
      <c r="L40" s="30">
        <v>4.0000000000000001E-3</v>
      </c>
      <c r="M40" s="4">
        <v>0</v>
      </c>
      <c r="N40" s="4">
        <v>0</v>
      </c>
      <c r="O40" s="28">
        <v>32.591900000000003</v>
      </c>
      <c r="P40" s="4">
        <v>0</v>
      </c>
      <c r="Q40" s="28">
        <v>0.19570000000000001</v>
      </c>
      <c r="R40" s="4">
        <v>0</v>
      </c>
      <c r="S40" s="4">
        <v>0</v>
      </c>
      <c r="T40" s="4">
        <v>0</v>
      </c>
      <c r="U40" s="4">
        <v>0</v>
      </c>
      <c r="V40" s="29">
        <v>99.966800000000006</v>
      </c>
      <c r="W40" s="4">
        <v>0</v>
      </c>
      <c r="X40" s="4">
        <v>0</v>
      </c>
      <c r="Y40" s="4">
        <v>0</v>
      </c>
      <c r="Z40" s="4">
        <v>0</v>
      </c>
      <c r="AA40" s="4">
        <f>(G40/112.411)*AI40</f>
        <v>3.697317395963017E-3</v>
      </c>
      <c r="AB40" s="4">
        <v>0</v>
      </c>
      <c r="AC40" s="28">
        <f>(I40/65.38)*AI40</f>
        <v>1.029136872759175</v>
      </c>
      <c r="AD40" s="4">
        <f>(J40/63.546)*AI40</f>
        <v>1.426773619618025E-3</v>
      </c>
      <c r="AE40" s="28">
        <f>(K40/55.845)*AI40</f>
        <v>8.7346375742586978E-3</v>
      </c>
      <c r="AF40" s="4">
        <f>L40/54.938044</f>
        <v>7.2809290407208535E-5</v>
      </c>
      <c r="AG40" s="4">
        <v>0</v>
      </c>
      <c r="AH40" s="4">
        <v>0</v>
      </c>
      <c r="AI40" s="30">
        <f>O40/32.065</f>
        <v>1.0164322469982849</v>
      </c>
      <c r="AJ40" s="4">
        <v>0</v>
      </c>
      <c r="AK40" s="4">
        <f>(Q40/114.818)*AI40</f>
        <v>1.732444309581811E-3</v>
      </c>
      <c r="AL40" s="4">
        <v>0</v>
      </c>
      <c r="AM40" s="4">
        <v>0</v>
      </c>
      <c r="AN40" s="4">
        <v>0</v>
      </c>
      <c r="AO40" s="4">
        <v>0</v>
      </c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</row>
    <row r="41" spans="2:61">
      <c r="C41" s="4">
        <v>0</v>
      </c>
      <c r="D41" s="4">
        <v>0</v>
      </c>
      <c r="E41" s="4">
        <v>0</v>
      </c>
      <c r="F41" s="4">
        <v>0</v>
      </c>
      <c r="G41" s="28">
        <v>0.35720000000000002</v>
      </c>
      <c r="H41" s="4">
        <v>0</v>
      </c>
      <c r="I41" s="28">
        <v>60.853200000000001</v>
      </c>
      <c r="J41" s="28">
        <v>3.1399999999999997E-2</v>
      </c>
      <c r="K41" s="28">
        <v>5.5597000000000003</v>
      </c>
      <c r="L41" s="28">
        <v>4.9500000000000002E-2</v>
      </c>
      <c r="M41" s="4">
        <v>0</v>
      </c>
      <c r="N41" s="4">
        <v>0</v>
      </c>
      <c r="O41" s="28">
        <v>33.264000000000003</v>
      </c>
      <c r="P41" s="4">
        <v>0</v>
      </c>
      <c r="Q41" s="28">
        <v>8.2400000000000001E-2</v>
      </c>
      <c r="R41" s="4">
        <v>0</v>
      </c>
      <c r="S41" s="4">
        <v>0</v>
      </c>
      <c r="T41" s="4">
        <v>0</v>
      </c>
      <c r="U41" s="4">
        <v>0</v>
      </c>
      <c r="V41" s="29">
        <v>100.19750000000001</v>
      </c>
      <c r="W41" s="4">
        <v>0</v>
      </c>
      <c r="X41" s="4">
        <v>0</v>
      </c>
      <c r="Y41" s="4">
        <v>0</v>
      </c>
      <c r="Z41" s="4">
        <v>0</v>
      </c>
      <c r="AA41" s="4">
        <f>(G41/112.411)*AI41</f>
        <v>3.29644524725816E-3</v>
      </c>
      <c r="AB41" s="4">
        <v>0</v>
      </c>
      <c r="AC41" s="28">
        <f>(I41/65.38)*AI41</f>
        <v>0.96556548312097623</v>
      </c>
      <c r="AD41" s="4">
        <f>(J41/63.546)*AI41</f>
        <v>5.1260714743237294E-4</v>
      </c>
      <c r="AE41" s="28">
        <f>(K41/55.845)*AI41</f>
        <v>0.1032785876492565</v>
      </c>
      <c r="AF41" s="4">
        <f>L41/54.938044</f>
        <v>9.0101496878920565E-4</v>
      </c>
      <c r="AG41" s="4">
        <v>0</v>
      </c>
      <c r="AH41" s="4">
        <v>0</v>
      </c>
      <c r="AI41" s="30">
        <f>O41/32.065</f>
        <v>1.0373927958833622</v>
      </c>
      <c r="AJ41" s="4">
        <v>0</v>
      </c>
      <c r="AK41" s="4">
        <f>(Q41/114.818)*AI41</f>
        <v>7.4449273093756257E-4</v>
      </c>
      <c r="AL41" s="4">
        <v>0</v>
      </c>
      <c r="AM41" s="4">
        <v>0</v>
      </c>
      <c r="AN41" s="4">
        <v>0</v>
      </c>
      <c r="AO41" s="4">
        <v>0</v>
      </c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</row>
    <row r="42" spans="2:61">
      <c r="C42" s="4">
        <v>0</v>
      </c>
      <c r="D42" s="4">
        <v>0</v>
      </c>
      <c r="E42" s="4">
        <v>0</v>
      </c>
      <c r="F42" s="4">
        <v>0</v>
      </c>
      <c r="G42" s="28">
        <v>0.59</v>
      </c>
      <c r="H42" s="4">
        <v>0</v>
      </c>
      <c r="I42" s="28">
        <v>65.430000000000007</v>
      </c>
      <c r="J42" s="28">
        <v>0</v>
      </c>
      <c r="K42" s="28">
        <v>0.9</v>
      </c>
      <c r="L42" s="30">
        <v>3.3999999999999998E-3</v>
      </c>
      <c r="M42" s="4">
        <v>0</v>
      </c>
      <c r="N42" s="4">
        <v>0</v>
      </c>
      <c r="O42" s="28">
        <v>32.89</v>
      </c>
      <c r="P42" s="4">
        <v>0</v>
      </c>
      <c r="Q42" s="28">
        <v>0.09</v>
      </c>
      <c r="R42" s="4">
        <v>0</v>
      </c>
      <c r="S42" s="4">
        <v>0</v>
      </c>
      <c r="T42" s="4">
        <v>0</v>
      </c>
      <c r="U42" s="4">
        <v>0</v>
      </c>
      <c r="V42" s="29">
        <f t="shared" ref="V42" si="16">SUM(C42:U42)</f>
        <v>99.903400000000019</v>
      </c>
      <c r="W42" s="4">
        <v>0</v>
      </c>
      <c r="X42" s="4">
        <v>0</v>
      </c>
      <c r="Y42" s="4">
        <v>0</v>
      </c>
      <c r="Z42" s="4">
        <v>0</v>
      </c>
      <c r="AA42" s="4">
        <v>0.01</v>
      </c>
      <c r="AB42" s="4">
        <v>0</v>
      </c>
      <c r="AC42" s="28">
        <v>0.98</v>
      </c>
      <c r="AD42" s="4">
        <v>0</v>
      </c>
      <c r="AE42" s="28">
        <v>0.02</v>
      </c>
      <c r="AF42" s="4">
        <v>0</v>
      </c>
      <c r="AG42" s="4">
        <v>0</v>
      </c>
      <c r="AH42" s="4">
        <v>0</v>
      </c>
      <c r="AI42" s="30">
        <v>1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</row>
    <row r="43" spans="2:61" s="61" customFormat="1" ht="14">
      <c r="B43" s="61" t="s">
        <v>110</v>
      </c>
      <c r="G43" s="62">
        <f>AVERAGE(G32:G42)</f>
        <v>0.42574545454545459</v>
      </c>
      <c r="I43" s="62">
        <f>AVERAGE(I32:I42)</f>
        <v>58.554536363636359</v>
      </c>
      <c r="J43" s="62">
        <f>AVERAGE(J32:J42)</f>
        <v>0.71616363636363645</v>
      </c>
      <c r="K43" s="62">
        <f>AVERAGE(K32:K42)</f>
        <v>6.6187090909090918</v>
      </c>
      <c r="L43" s="64"/>
      <c r="O43" s="62"/>
      <c r="Q43" s="62">
        <f>AVERAGE(Q32:Q42)</f>
        <v>0.20036363636363633</v>
      </c>
      <c r="V43" s="63"/>
      <c r="AC43" s="62"/>
      <c r="AE43" s="62"/>
      <c r="AI43" s="64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</row>
    <row r="44" spans="2:61" s="61" customFormat="1" ht="14">
      <c r="B44" s="61" t="s">
        <v>111</v>
      </c>
      <c r="G44" s="62">
        <f>STDEVA(G32:G42)</f>
        <v>9.6395128130381605E-2</v>
      </c>
      <c r="I44" s="62">
        <f>STDEVA(I32:I42)</f>
        <v>4.9543187980332339</v>
      </c>
      <c r="J44" s="62">
        <f>STDEVA(J32:J42)</f>
        <v>1.3700854982611321</v>
      </c>
      <c r="K44" s="62">
        <f>STDEVA(K32:K42)</f>
        <v>4.0375596043785018</v>
      </c>
      <c r="L44" s="64"/>
      <c r="O44" s="62"/>
      <c r="Q44" s="62">
        <f>STDEVA(Q32:Q42)</f>
        <v>0.23352026581317212</v>
      </c>
      <c r="V44" s="63"/>
      <c r="AC44" s="62"/>
      <c r="AE44" s="62"/>
      <c r="AI44" s="64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</row>
    <row r="45" spans="2:61" s="61" customFormat="1" ht="14">
      <c r="G45" s="62"/>
      <c r="I45" s="62"/>
      <c r="J45" s="62"/>
      <c r="K45" s="62"/>
      <c r="L45" s="64"/>
      <c r="O45" s="62"/>
      <c r="Q45" s="62"/>
      <c r="V45" s="63"/>
      <c r="AC45" s="62"/>
      <c r="AE45" s="62"/>
      <c r="AI45" s="64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</row>
    <row r="46" spans="2:61">
      <c r="B46" s="53" t="s">
        <v>108</v>
      </c>
      <c r="C46" s="4">
        <v>0</v>
      </c>
      <c r="D46" s="4">
        <v>0</v>
      </c>
      <c r="E46" s="4">
        <v>0</v>
      </c>
      <c r="F46" s="4">
        <v>0</v>
      </c>
      <c r="G46" s="28">
        <v>0.4385</v>
      </c>
      <c r="H46" s="4">
        <v>0</v>
      </c>
      <c r="I46" s="28">
        <v>54.9876</v>
      </c>
      <c r="J46" s="28">
        <v>0.14599999999999999</v>
      </c>
      <c r="K46" s="28">
        <v>10.736599999999999</v>
      </c>
      <c r="L46" s="28">
        <v>1.6500000000000001E-2</v>
      </c>
      <c r="M46" s="4">
        <v>0</v>
      </c>
      <c r="N46" s="4">
        <v>0</v>
      </c>
      <c r="O46" s="28">
        <v>33.562800000000003</v>
      </c>
      <c r="P46" s="4">
        <v>0</v>
      </c>
      <c r="Q46" s="28">
        <v>6.4000000000000003E-3</v>
      </c>
      <c r="R46" s="4">
        <v>0</v>
      </c>
      <c r="S46" s="4">
        <v>0</v>
      </c>
      <c r="T46" s="4">
        <v>0</v>
      </c>
      <c r="U46" s="4">
        <v>0</v>
      </c>
      <c r="V46" s="29">
        <v>99.894499999999994</v>
      </c>
      <c r="W46" s="4">
        <v>0</v>
      </c>
      <c r="X46" s="4">
        <v>0</v>
      </c>
      <c r="Y46" s="4">
        <v>0</v>
      </c>
      <c r="Z46" s="4">
        <v>0</v>
      </c>
      <c r="AA46" s="4">
        <f t="shared" si="0"/>
        <v>4.0830784768747172E-3</v>
      </c>
      <c r="AB46" s="4">
        <v>0</v>
      </c>
      <c r="AC46" s="28">
        <f t="shared" si="1"/>
        <v>0.88033260926048962</v>
      </c>
      <c r="AD46" s="4">
        <f t="shared" si="2"/>
        <v>2.4048698527061579E-3</v>
      </c>
      <c r="AE46" s="28">
        <f t="shared" si="3"/>
        <v>0.20123773424072</v>
      </c>
      <c r="AF46" s="4">
        <f t="shared" si="4"/>
        <v>3.0033832292973518E-4</v>
      </c>
      <c r="AG46" s="4">
        <v>0</v>
      </c>
      <c r="AH46" s="4">
        <v>0</v>
      </c>
      <c r="AI46" s="30">
        <f t="shared" si="5"/>
        <v>1.0467113675346953</v>
      </c>
      <c r="AJ46" s="4">
        <v>0</v>
      </c>
      <c r="AK46" s="4">
        <f t="shared" si="6"/>
        <v>5.8344098941124651E-5</v>
      </c>
      <c r="AL46" s="4">
        <v>0</v>
      </c>
      <c r="AM46" s="4">
        <v>0</v>
      </c>
      <c r="AN46" s="4">
        <v>0</v>
      </c>
      <c r="AO46" s="4">
        <v>0</v>
      </c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</row>
    <row r="47" spans="2:61">
      <c r="C47" s="4">
        <v>0</v>
      </c>
      <c r="D47" s="4">
        <v>0</v>
      </c>
      <c r="E47" s="4">
        <v>0</v>
      </c>
      <c r="F47" s="4">
        <v>0</v>
      </c>
      <c r="G47" s="28">
        <v>0.28970000000000001</v>
      </c>
      <c r="H47" s="4">
        <v>0</v>
      </c>
      <c r="I47" s="28">
        <v>62.367600000000003</v>
      </c>
      <c r="J47" s="28">
        <v>4.5100000000000001E-2</v>
      </c>
      <c r="K47" s="28">
        <v>3.99</v>
      </c>
      <c r="L47" s="28">
        <v>1.8200000000000001E-2</v>
      </c>
      <c r="M47" s="4">
        <v>0</v>
      </c>
      <c r="N47" s="4">
        <v>0</v>
      </c>
      <c r="O47" s="28">
        <v>33.133899999999997</v>
      </c>
      <c r="P47" s="4">
        <v>0</v>
      </c>
      <c r="Q47" s="28">
        <v>6.2700000000000006E-2</v>
      </c>
      <c r="R47" s="4">
        <v>0</v>
      </c>
      <c r="S47" s="4">
        <v>0</v>
      </c>
      <c r="T47" s="4">
        <v>0</v>
      </c>
      <c r="U47" s="4">
        <v>0</v>
      </c>
      <c r="V47" s="29">
        <v>99.9071</v>
      </c>
      <c r="W47" s="4">
        <v>0</v>
      </c>
      <c r="X47" s="4">
        <v>0</v>
      </c>
      <c r="Y47" s="4">
        <v>0</v>
      </c>
      <c r="Z47" s="4">
        <v>0</v>
      </c>
      <c r="AA47" s="4">
        <f t="shared" si="0"/>
        <v>2.6630602786637827E-3</v>
      </c>
      <c r="AB47" s="4">
        <v>0</v>
      </c>
      <c r="AC47" s="28">
        <f t="shared" si="1"/>
        <v>0.98572422253150238</v>
      </c>
      <c r="AD47" s="4">
        <f t="shared" si="2"/>
        <v>7.3338096971014199E-4</v>
      </c>
      <c r="AE47" s="28">
        <f t="shared" si="3"/>
        <v>7.3829497638991173E-2</v>
      </c>
      <c r="AF47" s="4">
        <f t="shared" si="4"/>
        <v>3.3128227135279881E-4</v>
      </c>
      <c r="AG47" s="4">
        <v>0</v>
      </c>
      <c r="AH47" s="4">
        <v>0</v>
      </c>
      <c r="AI47" s="30">
        <f t="shared" si="5"/>
        <v>1.0333354124434742</v>
      </c>
      <c r="AJ47" s="4">
        <v>0</v>
      </c>
      <c r="AK47" s="4">
        <f t="shared" si="6"/>
        <v>5.6428548102393215E-4</v>
      </c>
      <c r="AL47" s="4">
        <v>0</v>
      </c>
      <c r="AM47" s="4">
        <v>0</v>
      </c>
      <c r="AN47" s="4">
        <v>0</v>
      </c>
      <c r="AO47" s="4">
        <v>0</v>
      </c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</row>
    <row r="48" spans="2:61">
      <c r="C48" s="4">
        <v>0</v>
      </c>
      <c r="D48" s="4">
        <v>0</v>
      </c>
      <c r="E48" s="4">
        <v>0</v>
      </c>
      <c r="F48" s="4">
        <v>0</v>
      </c>
      <c r="G48" s="28">
        <v>0.29049999999999998</v>
      </c>
      <c r="H48" s="4">
        <v>0</v>
      </c>
      <c r="I48" s="28">
        <v>61.348300000000002</v>
      </c>
      <c r="J48" s="28">
        <v>4.41E-2</v>
      </c>
      <c r="K48" s="28">
        <v>5.2271000000000001</v>
      </c>
      <c r="L48" s="28">
        <v>2.3900000000000001E-2</v>
      </c>
      <c r="M48" s="4">
        <v>0</v>
      </c>
      <c r="N48" s="4">
        <v>0</v>
      </c>
      <c r="O48" s="28">
        <v>33.084800000000001</v>
      </c>
      <c r="P48" s="4">
        <v>0</v>
      </c>
      <c r="Q48" s="28">
        <v>5.0999999999999997E-2</v>
      </c>
      <c r="R48" s="4">
        <v>0</v>
      </c>
      <c r="S48" s="4">
        <v>0</v>
      </c>
      <c r="T48" s="4">
        <v>0</v>
      </c>
      <c r="U48" s="4">
        <v>0</v>
      </c>
      <c r="V48" s="29">
        <v>100.06959999999999</v>
      </c>
      <c r="W48" s="4">
        <v>0</v>
      </c>
      <c r="X48" s="4">
        <v>0</v>
      </c>
      <c r="Y48" s="4">
        <v>0</v>
      </c>
      <c r="Z48" s="4">
        <v>0</v>
      </c>
      <c r="AA48" s="4">
        <f t="shared" si="0"/>
        <v>2.6664570633041637E-3</v>
      </c>
      <c r="AB48" s="4">
        <v>0</v>
      </c>
      <c r="AC48" s="28">
        <f t="shared" si="1"/>
        <v>0.96817727748540772</v>
      </c>
      <c r="AD48" s="4">
        <f t="shared" si="2"/>
        <v>7.1605707548973402E-4</v>
      </c>
      <c r="AE48" s="28">
        <f t="shared" si="3"/>
        <v>9.6577016046103525E-2</v>
      </c>
      <c r="AF48" s="4">
        <f t="shared" si="4"/>
        <v>4.3503551018307099E-4</v>
      </c>
      <c r="AG48" s="4">
        <v>0</v>
      </c>
      <c r="AH48" s="4">
        <v>0</v>
      </c>
      <c r="AI48" s="30">
        <f t="shared" si="5"/>
        <v>1.0318041478247311</v>
      </c>
      <c r="AJ48" s="4">
        <v>0</v>
      </c>
      <c r="AK48" s="4">
        <f t="shared" si="6"/>
        <v>4.5830803131095545E-4</v>
      </c>
      <c r="AL48" s="4">
        <v>0</v>
      </c>
      <c r="AM48" s="4">
        <v>0</v>
      </c>
      <c r="AN48" s="4">
        <v>0</v>
      </c>
      <c r="AO48" s="4">
        <v>0</v>
      </c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</row>
    <row r="49" spans="3:61">
      <c r="C49" s="4">
        <v>0</v>
      </c>
      <c r="D49" s="4">
        <v>0</v>
      </c>
      <c r="E49" s="4">
        <v>0</v>
      </c>
      <c r="F49" s="4">
        <v>0</v>
      </c>
      <c r="G49" s="28">
        <v>0.4511</v>
      </c>
      <c r="H49" s="4">
        <v>0</v>
      </c>
      <c r="I49" s="28">
        <v>57.2562</v>
      </c>
      <c r="J49" s="28">
        <v>3.5200000000000002E-2</v>
      </c>
      <c r="K49" s="28">
        <v>8.4854000000000003</v>
      </c>
      <c r="L49" s="28">
        <v>4.5100000000000001E-2</v>
      </c>
      <c r="M49" s="4">
        <v>0</v>
      </c>
      <c r="N49" s="4">
        <v>0</v>
      </c>
      <c r="O49" s="28">
        <v>33.569499999999998</v>
      </c>
      <c r="P49" s="4">
        <v>0</v>
      </c>
      <c r="Q49" s="30">
        <v>5.0000000000000001E-4</v>
      </c>
      <c r="R49" s="4">
        <v>0</v>
      </c>
      <c r="S49" s="4">
        <v>0</v>
      </c>
      <c r="T49" s="4">
        <v>0</v>
      </c>
      <c r="U49" s="4">
        <v>0</v>
      </c>
      <c r="V49" s="29">
        <v>99.843100000000007</v>
      </c>
      <c r="W49" s="4">
        <v>0</v>
      </c>
      <c r="X49" s="4">
        <v>0</v>
      </c>
      <c r="Y49" s="4">
        <v>0</v>
      </c>
      <c r="Z49" s="4">
        <v>0</v>
      </c>
      <c r="AA49" s="4">
        <f t="shared" si="0"/>
        <v>4.2012414754485543E-3</v>
      </c>
      <c r="AB49" s="4">
        <v>0</v>
      </c>
      <c r="AC49" s="28">
        <f t="shared" si="1"/>
        <v>0.91683510427374959</v>
      </c>
      <c r="AD49" s="4">
        <f t="shared" si="2"/>
        <v>5.7991998233178452E-4</v>
      </c>
      <c r="AE49" s="28">
        <f t="shared" si="3"/>
        <v>0.15907489779279116</v>
      </c>
      <c r="AF49" s="4">
        <f t="shared" si="4"/>
        <v>8.2092474934127621E-4</v>
      </c>
      <c r="AG49" s="4">
        <v>0</v>
      </c>
      <c r="AH49" s="4">
        <v>0</v>
      </c>
      <c r="AI49" s="30">
        <f t="shared" si="5"/>
        <v>1.0469203181038516</v>
      </c>
      <c r="AJ49" s="4">
        <v>0</v>
      </c>
      <c r="AK49" s="4">
        <f t="shared" si="6"/>
        <v>4.5590426505593706E-6</v>
      </c>
      <c r="AL49" s="4">
        <v>0</v>
      </c>
      <c r="AM49" s="4">
        <v>0</v>
      </c>
      <c r="AN49" s="4">
        <v>0</v>
      </c>
      <c r="AO49" s="4">
        <v>0</v>
      </c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</row>
    <row r="50" spans="3:61">
      <c r="C50" s="4">
        <v>0</v>
      </c>
      <c r="D50" s="4">
        <v>0</v>
      </c>
      <c r="E50" s="4">
        <v>0</v>
      </c>
      <c r="F50" s="4">
        <v>0</v>
      </c>
      <c r="G50" s="28">
        <v>0.38319999999999999</v>
      </c>
      <c r="H50" s="4">
        <v>0</v>
      </c>
      <c r="I50" s="28">
        <v>56.231000000000002</v>
      </c>
      <c r="J50" s="28">
        <v>2.1000000000000001E-2</v>
      </c>
      <c r="K50" s="28">
        <v>9.5679999999999996</v>
      </c>
      <c r="L50" s="28">
        <v>8.7800000000000003E-2</v>
      </c>
      <c r="M50" s="4">
        <v>0</v>
      </c>
      <c r="N50" s="4">
        <v>0</v>
      </c>
      <c r="O50" s="28">
        <v>33.078499999999998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29">
        <v>99.369500000000002</v>
      </c>
      <c r="W50" s="4">
        <v>0</v>
      </c>
      <c r="X50" s="4">
        <v>0</v>
      </c>
      <c r="Y50" s="4">
        <v>0</v>
      </c>
      <c r="Z50" s="4">
        <v>0</v>
      </c>
      <c r="AA50" s="4">
        <f t="shared" si="0"/>
        <v>3.5166670510748239E-3</v>
      </c>
      <c r="AB50" s="4">
        <v>0</v>
      </c>
      <c r="AC50" s="28">
        <f t="shared" si="1"/>
        <v>0.88724886814824422</v>
      </c>
      <c r="AD50" s="4">
        <f t="shared" si="2"/>
        <v>3.4091463050773955E-4</v>
      </c>
      <c r="AE50" s="28">
        <f t="shared" si="3"/>
        <v>0.17674674912519125</v>
      </c>
      <c r="AF50" s="4">
        <f t="shared" si="4"/>
        <v>1.5981639244382272E-3</v>
      </c>
      <c r="AG50" s="4">
        <v>0</v>
      </c>
      <c r="AH50" s="4">
        <v>0</v>
      </c>
      <c r="AI50" s="30">
        <f t="shared" si="5"/>
        <v>1.0316076719164198</v>
      </c>
      <c r="AJ50" s="4">
        <v>0</v>
      </c>
      <c r="AK50" s="4">
        <f t="shared" si="6"/>
        <v>0</v>
      </c>
      <c r="AL50" s="4">
        <v>0</v>
      </c>
      <c r="AM50" s="4">
        <v>0</v>
      </c>
      <c r="AN50" s="4">
        <v>0</v>
      </c>
      <c r="AO50" s="4">
        <v>0</v>
      </c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</row>
    <row r="51" spans="3:61">
      <c r="C51" s="4">
        <v>0</v>
      </c>
      <c r="D51" s="4">
        <v>0</v>
      </c>
      <c r="E51" s="4">
        <v>0</v>
      </c>
      <c r="F51" s="4">
        <v>0</v>
      </c>
      <c r="G51" s="28">
        <v>0.35139999999999999</v>
      </c>
      <c r="H51" s="4">
        <v>0</v>
      </c>
      <c r="I51" s="28">
        <v>55.6143</v>
      </c>
      <c r="J51" s="28">
        <v>4.99E-2</v>
      </c>
      <c r="K51" s="28">
        <v>10.0853</v>
      </c>
      <c r="L51" s="28">
        <v>3.4299999999999997E-2</v>
      </c>
      <c r="M51" s="4">
        <v>0</v>
      </c>
      <c r="N51" s="4">
        <v>0</v>
      </c>
      <c r="O51" s="28">
        <v>33.467500000000001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29">
        <v>99.602699999999999</v>
      </c>
      <c r="W51" s="4">
        <v>0</v>
      </c>
      <c r="X51" s="4">
        <v>0</v>
      </c>
      <c r="Y51" s="4">
        <v>0</v>
      </c>
      <c r="Z51" s="4">
        <v>0</v>
      </c>
      <c r="AA51" s="4">
        <f t="shared" si="0"/>
        <v>3.2627588300730473E-3</v>
      </c>
      <c r="AB51" s="4">
        <v>0</v>
      </c>
      <c r="AC51" s="28">
        <f t="shared" si="1"/>
        <v>0.88783770903654957</v>
      </c>
      <c r="AD51" s="4">
        <f t="shared" si="2"/>
        <v>8.1960453925436657E-4</v>
      </c>
      <c r="AE51" s="28">
        <f t="shared" si="3"/>
        <v>0.18849357608438086</v>
      </c>
      <c r="AF51" s="4">
        <f t="shared" si="4"/>
        <v>6.2433966524181315E-4</v>
      </c>
      <c r="AG51" s="4">
        <v>0</v>
      </c>
      <c r="AH51" s="4">
        <v>0</v>
      </c>
      <c r="AI51" s="30">
        <f t="shared" si="5"/>
        <v>1.0437392795883362</v>
      </c>
      <c r="AJ51" s="4">
        <v>0</v>
      </c>
      <c r="AK51" s="4">
        <f t="shared" si="6"/>
        <v>0</v>
      </c>
      <c r="AL51" s="4">
        <v>0</v>
      </c>
      <c r="AM51" s="4">
        <v>0</v>
      </c>
      <c r="AN51" s="4">
        <v>0</v>
      </c>
      <c r="AO51" s="4">
        <v>0</v>
      </c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</row>
    <row r="52" spans="3:61">
      <c r="C52" s="4">
        <v>0</v>
      </c>
      <c r="D52" s="4">
        <v>0</v>
      </c>
      <c r="E52" s="4">
        <v>0</v>
      </c>
      <c r="F52" s="4">
        <v>0</v>
      </c>
      <c r="G52" s="28">
        <v>0.35920000000000002</v>
      </c>
      <c r="H52" s="4">
        <v>0</v>
      </c>
      <c r="I52" s="28">
        <v>56.029000000000003</v>
      </c>
      <c r="J52" s="28">
        <v>1.78E-2</v>
      </c>
      <c r="K52" s="28">
        <v>10.098000000000001</v>
      </c>
      <c r="L52" s="28">
        <v>3.7900000000000003E-2</v>
      </c>
      <c r="M52" s="4">
        <v>0</v>
      </c>
      <c r="N52" s="4">
        <v>0</v>
      </c>
      <c r="O52" s="28">
        <v>33.249600000000001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29">
        <v>99.791399999999996</v>
      </c>
      <c r="W52" s="4">
        <v>0</v>
      </c>
      <c r="X52" s="4">
        <v>0</v>
      </c>
      <c r="Y52" s="4">
        <v>0</v>
      </c>
      <c r="Z52" s="4">
        <v>0</v>
      </c>
      <c r="AA52" s="4">
        <f t="shared" si="0"/>
        <v>3.3134673648217939E-3</v>
      </c>
      <c r="AB52" s="4">
        <v>0</v>
      </c>
      <c r="AC52" s="28">
        <f t="shared" si="1"/>
        <v>0.88863442980634955</v>
      </c>
      <c r="AD52" s="4">
        <f t="shared" si="2"/>
        <v>2.9046042243499614E-4</v>
      </c>
      <c r="AE52" s="28">
        <f t="shared" si="3"/>
        <v>0.18750214995653094</v>
      </c>
      <c r="AF52" s="4">
        <f t="shared" si="4"/>
        <v>6.8986802660830091E-4</v>
      </c>
      <c r="AG52" s="4">
        <v>0</v>
      </c>
      <c r="AH52" s="4">
        <v>0</v>
      </c>
      <c r="AI52" s="30">
        <f t="shared" si="5"/>
        <v>1.0369437080929362</v>
      </c>
      <c r="AJ52" s="4">
        <v>0</v>
      </c>
      <c r="AK52" s="4">
        <f t="shared" si="6"/>
        <v>0</v>
      </c>
      <c r="AL52" s="4">
        <v>0</v>
      </c>
      <c r="AM52" s="4">
        <v>0</v>
      </c>
      <c r="AN52" s="4">
        <v>0</v>
      </c>
      <c r="AO52" s="4">
        <v>0</v>
      </c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</row>
    <row r="53" spans="3:61">
      <c r="C53" s="4">
        <v>0</v>
      </c>
      <c r="D53" s="4">
        <v>0</v>
      </c>
      <c r="E53" s="4">
        <v>0</v>
      </c>
      <c r="F53" s="4">
        <v>0</v>
      </c>
      <c r="G53" s="28">
        <v>0.37230000000000002</v>
      </c>
      <c r="H53" s="4">
        <v>0</v>
      </c>
      <c r="I53" s="28">
        <v>57.122500000000002</v>
      </c>
      <c r="J53" s="28">
        <v>0.1171</v>
      </c>
      <c r="K53" s="28">
        <v>8.7666000000000004</v>
      </c>
      <c r="L53" s="28">
        <v>2.5999999999999999E-2</v>
      </c>
      <c r="M53" s="4">
        <v>0</v>
      </c>
      <c r="N53" s="4">
        <v>0</v>
      </c>
      <c r="O53" s="28">
        <v>33.267400000000002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29">
        <v>99.671999999999997</v>
      </c>
      <c r="W53" s="4">
        <v>0</v>
      </c>
      <c r="X53" s="4">
        <v>0</v>
      </c>
      <c r="Y53" s="4">
        <v>0</v>
      </c>
      <c r="Z53" s="4">
        <v>0</v>
      </c>
      <c r="AA53" s="4">
        <f t="shared" si="0"/>
        <v>3.4361478378037136E-3</v>
      </c>
      <c r="AB53" s="4">
        <v>0</v>
      </c>
      <c r="AC53" s="28">
        <f t="shared" si="1"/>
        <v>0.90646263299583119</v>
      </c>
      <c r="AD53" s="4">
        <f t="shared" si="2"/>
        <v>1.911860904724356E-3</v>
      </c>
      <c r="AE53" s="28">
        <f t="shared" si="3"/>
        <v>0.16286753061986006</v>
      </c>
      <c r="AF53" s="4">
        <f t="shared" si="4"/>
        <v>4.732603876468554E-4</v>
      </c>
      <c r="AG53" s="4">
        <v>0</v>
      </c>
      <c r="AH53" s="4">
        <v>0</v>
      </c>
      <c r="AI53" s="30">
        <f t="shared" si="5"/>
        <v>1.0374988305005459</v>
      </c>
      <c r="AJ53" s="4">
        <v>0</v>
      </c>
      <c r="AK53" s="4">
        <f t="shared" si="6"/>
        <v>0</v>
      </c>
      <c r="AL53" s="4">
        <v>0</v>
      </c>
      <c r="AM53" s="4">
        <v>0</v>
      </c>
      <c r="AN53" s="4">
        <v>0</v>
      </c>
      <c r="AO53" s="4">
        <v>0</v>
      </c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</row>
    <row r="54" spans="3:61">
      <c r="C54" s="4">
        <v>0</v>
      </c>
      <c r="D54" s="4">
        <v>0</v>
      </c>
      <c r="E54" s="4">
        <v>0</v>
      </c>
      <c r="F54" s="4">
        <v>0</v>
      </c>
      <c r="G54" s="28">
        <v>0.38030000000000003</v>
      </c>
      <c r="H54" s="4">
        <v>0</v>
      </c>
      <c r="I54" s="28">
        <v>53.822000000000003</v>
      </c>
      <c r="J54" s="28">
        <v>1.7954000000000001</v>
      </c>
      <c r="K54" s="28">
        <v>9.4418000000000006</v>
      </c>
      <c r="L54" s="28">
        <v>9.1999999999999998E-3</v>
      </c>
      <c r="M54" s="4">
        <v>0</v>
      </c>
      <c r="N54" s="4">
        <v>0</v>
      </c>
      <c r="O54" s="28">
        <v>33.560600000000001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29">
        <v>99.009100000000004</v>
      </c>
      <c r="W54" s="4">
        <v>0</v>
      </c>
      <c r="X54" s="4">
        <v>0</v>
      </c>
      <c r="Y54" s="4">
        <v>0</v>
      </c>
      <c r="Z54" s="4">
        <v>0</v>
      </c>
      <c r="AA54" s="4">
        <f t="shared" si="0"/>
        <v>3.5409189532082078E-3</v>
      </c>
      <c r="AB54" s="4">
        <v>0</v>
      </c>
      <c r="AC54" s="28">
        <f t="shared" si="1"/>
        <v>0.86161527167137253</v>
      </c>
      <c r="AD54" s="4">
        <f t="shared" si="2"/>
        <v>2.9571372009856548E-2</v>
      </c>
      <c r="AE54" s="28">
        <f t="shared" si="3"/>
        <v>0.17695749990328344</v>
      </c>
      <c r="AF54" s="4">
        <f t="shared" si="4"/>
        <v>1.6746136793657963E-4</v>
      </c>
      <c r="AG54" s="4">
        <v>0</v>
      </c>
      <c r="AH54" s="4">
        <v>0</v>
      </c>
      <c r="AI54" s="30">
        <f t="shared" si="5"/>
        <v>1.0466427569000469</v>
      </c>
      <c r="AJ54" s="4">
        <v>0</v>
      </c>
      <c r="AK54" s="4">
        <f t="shared" si="6"/>
        <v>0</v>
      </c>
      <c r="AL54" s="4">
        <v>0</v>
      </c>
      <c r="AM54" s="4">
        <v>0</v>
      </c>
      <c r="AN54" s="4">
        <v>0</v>
      </c>
      <c r="AO54" s="4">
        <v>0</v>
      </c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</row>
    <row r="55" spans="3:61">
      <c r="C55" s="4">
        <v>0</v>
      </c>
      <c r="D55" s="4">
        <v>0</v>
      </c>
      <c r="E55" s="4">
        <v>0</v>
      </c>
      <c r="F55" s="4">
        <v>0</v>
      </c>
      <c r="G55" s="28">
        <v>0.37869999999999998</v>
      </c>
      <c r="H55" s="4">
        <v>0</v>
      </c>
      <c r="I55" s="28">
        <v>53.262</v>
      </c>
      <c r="J55" s="28">
        <v>0.15870000000000001</v>
      </c>
      <c r="K55" s="28">
        <v>11.765599999999999</v>
      </c>
      <c r="L55" s="28">
        <v>9.98E-2</v>
      </c>
      <c r="M55" s="4">
        <v>0</v>
      </c>
      <c r="N55" s="4">
        <v>0</v>
      </c>
      <c r="O55" s="28">
        <v>33.383099999999999</v>
      </c>
      <c r="P55" s="4">
        <v>0</v>
      </c>
      <c r="Q55" s="28">
        <v>0.1656</v>
      </c>
      <c r="R55" s="4">
        <v>0</v>
      </c>
      <c r="S55" s="4">
        <v>0</v>
      </c>
      <c r="T55" s="4">
        <v>0</v>
      </c>
      <c r="U55" s="4">
        <v>0</v>
      </c>
      <c r="V55" s="29">
        <v>99.213399999999993</v>
      </c>
      <c r="W55" s="4">
        <v>0</v>
      </c>
      <c r="X55" s="4">
        <v>0</v>
      </c>
      <c r="Y55" s="4">
        <v>0</v>
      </c>
      <c r="Z55" s="4">
        <v>0</v>
      </c>
      <c r="AA55" s="4">
        <f t="shared" si="0"/>
        <v>3.507372665246354E-3</v>
      </c>
      <c r="AB55" s="4">
        <v>0</v>
      </c>
      <c r="AC55" s="28">
        <f t="shared" si="1"/>
        <v>0.84814083439892507</v>
      </c>
      <c r="AD55" s="4">
        <f t="shared" si="2"/>
        <v>2.6000645346678977E-3</v>
      </c>
      <c r="AE55" s="28">
        <f t="shared" si="3"/>
        <v>0.21934371928427845</v>
      </c>
      <c r="AF55" s="4">
        <f t="shared" si="4"/>
        <v>1.8165917956598529E-3</v>
      </c>
      <c r="AG55" s="4">
        <v>0</v>
      </c>
      <c r="AH55" s="4">
        <v>0</v>
      </c>
      <c r="AI55" s="30">
        <f t="shared" si="5"/>
        <v>1.0411071261500078</v>
      </c>
      <c r="AJ55" s="4">
        <v>0</v>
      </c>
      <c r="AK55" s="4">
        <f t="shared" si="6"/>
        <v>1.5015706604403602E-3</v>
      </c>
      <c r="AL55" s="4">
        <v>0</v>
      </c>
      <c r="AM55" s="4">
        <v>0</v>
      </c>
      <c r="AN55" s="4">
        <v>0</v>
      </c>
      <c r="AO55" s="4">
        <v>0</v>
      </c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</row>
    <row r="56" spans="3:61">
      <c r="C56" s="4">
        <v>0</v>
      </c>
      <c r="D56" s="4">
        <v>0</v>
      </c>
      <c r="E56" s="4">
        <v>0</v>
      </c>
      <c r="F56" s="4">
        <v>0</v>
      </c>
      <c r="G56" s="28">
        <v>0.3881</v>
      </c>
      <c r="H56" s="4">
        <v>0</v>
      </c>
      <c r="I56" s="28">
        <v>54.126199999999997</v>
      </c>
      <c r="J56" s="28">
        <v>0.11509999999999999</v>
      </c>
      <c r="K56" s="28">
        <v>11.4589</v>
      </c>
      <c r="L56" s="28">
        <v>8.6300000000000002E-2</v>
      </c>
      <c r="M56" s="4">
        <v>0</v>
      </c>
      <c r="N56" s="4">
        <v>0</v>
      </c>
      <c r="O56" s="28">
        <v>33.636800000000001</v>
      </c>
      <c r="P56" s="4">
        <v>0</v>
      </c>
      <c r="Q56" s="28">
        <v>0.13730000000000001</v>
      </c>
      <c r="R56" s="4">
        <v>0</v>
      </c>
      <c r="S56" s="4">
        <v>0</v>
      </c>
      <c r="T56" s="4">
        <v>0</v>
      </c>
      <c r="U56" s="4">
        <v>0</v>
      </c>
      <c r="V56" s="29">
        <v>99.948599999999999</v>
      </c>
      <c r="W56" s="4">
        <v>0</v>
      </c>
      <c r="X56" s="4">
        <v>0</v>
      </c>
      <c r="Y56" s="4">
        <v>0</v>
      </c>
      <c r="Z56" s="4">
        <v>0</v>
      </c>
      <c r="AA56" s="4">
        <f t="shared" si="0"/>
        <v>3.6217482601961222E-3</v>
      </c>
      <c r="AB56" s="4">
        <v>0</v>
      </c>
      <c r="AC56" s="28">
        <f t="shared" si="1"/>
        <v>0.86845246144396304</v>
      </c>
      <c r="AD56" s="4">
        <f t="shared" si="2"/>
        <v>1.9000740816723287E-3</v>
      </c>
      <c r="AE56" s="28">
        <f t="shared" si="3"/>
        <v>0.21524945616093935</v>
      </c>
      <c r="AF56" s="4">
        <f t="shared" si="4"/>
        <v>1.5708604405355242E-3</v>
      </c>
      <c r="AG56" s="4">
        <v>0</v>
      </c>
      <c r="AH56" s="4">
        <v>0</v>
      </c>
      <c r="AI56" s="30">
        <f t="shared" si="5"/>
        <v>1.0490191797910495</v>
      </c>
      <c r="AJ56" s="4">
        <v>0</v>
      </c>
      <c r="AK56" s="4">
        <f t="shared" si="6"/>
        <v>1.2544229422678597E-3</v>
      </c>
      <c r="AL56" s="4">
        <v>0</v>
      </c>
      <c r="AM56" s="4">
        <v>0</v>
      </c>
      <c r="AN56" s="4">
        <v>0</v>
      </c>
      <c r="AO56" s="4">
        <v>0</v>
      </c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</row>
    <row r="57" spans="3:61">
      <c r="C57" s="4">
        <v>0</v>
      </c>
      <c r="D57" s="4">
        <v>0</v>
      </c>
      <c r="E57" s="4">
        <v>0</v>
      </c>
      <c r="F57" s="4">
        <v>0</v>
      </c>
      <c r="G57" s="28">
        <v>0.46710000000000002</v>
      </c>
      <c r="H57" s="4">
        <v>0</v>
      </c>
      <c r="I57" s="28">
        <v>58.265700000000002</v>
      </c>
      <c r="J57" s="28">
        <v>0.37669999999999998</v>
      </c>
      <c r="K57" s="28">
        <v>6.9124999999999996</v>
      </c>
      <c r="L57" s="28">
        <v>0.2281</v>
      </c>
      <c r="M57" s="4">
        <v>0</v>
      </c>
      <c r="N57" s="4">
        <v>0</v>
      </c>
      <c r="O57" s="28">
        <v>33.281300000000002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29">
        <v>99.531300000000002</v>
      </c>
      <c r="W57" s="4">
        <v>0</v>
      </c>
      <c r="X57" s="4">
        <v>0</v>
      </c>
      <c r="Y57" s="4">
        <v>0</v>
      </c>
      <c r="Z57" s="4">
        <v>0</v>
      </c>
      <c r="AA57" s="4">
        <f t="shared" si="0"/>
        <v>4.3129070019047233E-3</v>
      </c>
      <c r="AB57" s="4">
        <v>0</v>
      </c>
      <c r="AC57" s="28">
        <f t="shared" si="1"/>
        <v>0.92499011114573659</v>
      </c>
      <c r="AD57" s="4">
        <f t="shared" si="2"/>
        <v>6.1528515849035891E-3</v>
      </c>
      <c r="AE57" s="28">
        <f t="shared" si="3"/>
        <v>0.1284753728412566</v>
      </c>
      <c r="AF57" s="4">
        <f t="shared" si="4"/>
        <v>4.1519497854710661E-3</v>
      </c>
      <c r="AG57" s="4">
        <v>0</v>
      </c>
      <c r="AH57" s="4">
        <v>0</v>
      </c>
      <c r="AI57" s="30">
        <f t="shared" si="5"/>
        <v>1.0379323249649151</v>
      </c>
      <c r="AJ57" s="4">
        <v>0</v>
      </c>
      <c r="AK57" s="4">
        <f t="shared" si="6"/>
        <v>0</v>
      </c>
      <c r="AL57" s="4">
        <v>0</v>
      </c>
      <c r="AM57" s="4">
        <v>0</v>
      </c>
      <c r="AN57" s="4">
        <v>0</v>
      </c>
      <c r="AO57" s="4">
        <v>0</v>
      </c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</row>
    <row r="58" spans="3:61">
      <c r="C58" s="4">
        <v>0</v>
      </c>
      <c r="D58" s="4">
        <v>0</v>
      </c>
      <c r="E58" s="4">
        <v>0</v>
      </c>
      <c r="F58" s="4">
        <v>0</v>
      </c>
      <c r="G58" s="28">
        <v>0.2515</v>
      </c>
      <c r="H58" s="4">
        <v>0</v>
      </c>
      <c r="I58" s="28">
        <v>63.805999999999997</v>
      </c>
      <c r="J58" s="28">
        <v>1.0699999999999999E-2</v>
      </c>
      <c r="K58" s="28">
        <v>2.8645</v>
      </c>
      <c r="L58" s="28">
        <v>5.5800000000000002E-2</v>
      </c>
      <c r="M58" s="4">
        <v>0</v>
      </c>
      <c r="N58" s="4">
        <v>0</v>
      </c>
      <c r="O58" s="28">
        <v>32.897500000000001</v>
      </c>
      <c r="P58" s="4">
        <v>0</v>
      </c>
      <c r="Q58" s="30">
        <v>1.9E-3</v>
      </c>
      <c r="R58" s="4">
        <v>0</v>
      </c>
      <c r="S58" s="4">
        <v>0</v>
      </c>
      <c r="T58" s="4">
        <v>0</v>
      </c>
      <c r="U58" s="4">
        <v>0</v>
      </c>
      <c r="V58" s="29">
        <v>99.887799999999999</v>
      </c>
      <c r="W58" s="4">
        <v>0</v>
      </c>
      <c r="X58" s="4">
        <v>0</v>
      </c>
      <c r="Y58" s="4">
        <v>0</v>
      </c>
      <c r="Z58" s="4">
        <v>0</v>
      </c>
      <c r="AA58" s="4">
        <f t="shared" si="0"/>
        <v>2.2954129605005061E-3</v>
      </c>
      <c r="AB58" s="4">
        <v>0</v>
      </c>
      <c r="AC58" s="28">
        <f t="shared" si="1"/>
        <v>1.0012632001273416</v>
      </c>
      <c r="AD58" s="4">
        <f t="shared" si="2"/>
        <v>1.7275364146222653E-4</v>
      </c>
      <c r="AE58" s="28">
        <f t="shared" si="3"/>
        <v>5.2625493640320119E-2</v>
      </c>
      <c r="AF58" s="4">
        <f t="shared" si="4"/>
        <v>1.0156896011805591E-3</v>
      </c>
      <c r="AG58" s="4">
        <v>0</v>
      </c>
      <c r="AH58" s="4">
        <v>0</v>
      </c>
      <c r="AI58" s="30">
        <f t="shared" si="5"/>
        <v>1.0259628878839857</v>
      </c>
      <c r="AJ58" s="4">
        <v>0</v>
      </c>
      <c r="AK58" s="4">
        <f t="shared" si="6"/>
        <v>1.6977560025253642E-5</v>
      </c>
      <c r="AL58" s="4">
        <v>0</v>
      </c>
      <c r="AM58" s="4">
        <v>0</v>
      </c>
      <c r="AN58" s="4">
        <v>0</v>
      </c>
      <c r="AO58" s="4">
        <v>0</v>
      </c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</row>
    <row r="59" spans="3:61">
      <c r="C59" s="4">
        <v>0</v>
      </c>
      <c r="D59" s="4">
        <v>0</v>
      </c>
      <c r="E59" s="4">
        <v>0</v>
      </c>
      <c r="F59" s="4">
        <v>0</v>
      </c>
      <c r="G59" s="28">
        <v>0.36459999999999998</v>
      </c>
      <c r="H59" s="4">
        <v>0</v>
      </c>
      <c r="I59" s="28">
        <v>55.631300000000003</v>
      </c>
      <c r="J59" s="28">
        <v>0.186</v>
      </c>
      <c r="K59" s="28">
        <v>10.2135</v>
      </c>
      <c r="L59" s="28">
        <v>3.8899999999999997E-2</v>
      </c>
      <c r="M59" s="4">
        <v>0</v>
      </c>
      <c r="N59" s="4">
        <v>0</v>
      </c>
      <c r="O59" s="28">
        <v>33.625799999999998</v>
      </c>
      <c r="P59" s="4">
        <v>0</v>
      </c>
      <c r="Q59" s="28">
        <v>1.03E-2</v>
      </c>
      <c r="R59" s="4">
        <v>0</v>
      </c>
      <c r="S59" s="4">
        <v>0</v>
      </c>
      <c r="T59" s="4">
        <v>0</v>
      </c>
      <c r="U59" s="4">
        <v>0</v>
      </c>
      <c r="V59" s="29">
        <v>100.07040000000001</v>
      </c>
      <c r="W59" s="4">
        <v>0</v>
      </c>
      <c r="X59" s="4">
        <v>0</v>
      </c>
      <c r="Y59" s="4">
        <v>0</v>
      </c>
      <c r="Z59" s="4">
        <v>0</v>
      </c>
      <c r="AA59" s="4">
        <f t="shared" si="0"/>
        <v>3.4013336396335999E-3</v>
      </c>
      <c r="AB59" s="4">
        <v>0</v>
      </c>
      <c r="AC59" s="28">
        <f t="shared" si="1"/>
        <v>0.89230982261721081</v>
      </c>
      <c r="AD59" s="4">
        <f t="shared" si="2"/>
        <v>3.0694891818668713E-3</v>
      </c>
      <c r="AE59" s="28">
        <f>(K59/55.845)*AI59</f>
        <v>0.19179252608489528</v>
      </c>
      <c r="AF59" s="4">
        <f t="shared" si="4"/>
        <v>7.0807034921010288E-4</v>
      </c>
      <c r="AG59" s="4">
        <v>0</v>
      </c>
      <c r="AH59" s="4">
        <v>0</v>
      </c>
      <c r="AI59" s="30">
        <f t="shared" si="5"/>
        <v>1.0486761266178075</v>
      </c>
      <c r="AJ59" s="4">
        <v>0</v>
      </c>
      <c r="AK59" s="4">
        <f t="shared" si="6"/>
        <v>9.4073787247325494E-5</v>
      </c>
      <c r="AL59" s="4">
        <v>0</v>
      </c>
      <c r="AM59" s="4">
        <v>0</v>
      </c>
      <c r="AN59" s="4">
        <v>0</v>
      </c>
      <c r="AO59" s="4">
        <v>0</v>
      </c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</row>
    <row r="60" spans="3:61">
      <c r="C60" s="4">
        <v>0</v>
      </c>
      <c r="D60" s="4">
        <v>0</v>
      </c>
      <c r="E60" s="4">
        <v>0</v>
      </c>
      <c r="F60" s="4">
        <v>0</v>
      </c>
      <c r="G60" s="28">
        <v>0.43990000000000001</v>
      </c>
      <c r="H60" s="4">
        <v>0</v>
      </c>
      <c r="I60" s="28">
        <v>53.609699999999997</v>
      </c>
      <c r="J60" s="28">
        <v>0.4178</v>
      </c>
      <c r="K60" s="28">
        <v>11.914899999999999</v>
      </c>
      <c r="L60" s="28">
        <v>4.4699999999999997E-2</v>
      </c>
      <c r="M60" s="4">
        <v>0</v>
      </c>
      <c r="N60" s="4">
        <v>0</v>
      </c>
      <c r="O60" s="28">
        <v>33.6297</v>
      </c>
      <c r="P60" s="4">
        <v>0</v>
      </c>
      <c r="Q60" s="28">
        <v>1.2800000000000001E-2</v>
      </c>
      <c r="R60" s="4">
        <v>0</v>
      </c>
      <c r="S60" s="4">
        <v>0</v>
      </c>
      <c r="T60" s="4">
        <v>0</v>
      </c>
      <c r="U60" s="4">
        <v>0</v>
      </c>
      <c r="V60" s="29">
        <v>100.0694</v>
      </c>
      <c r="W60" s="4">
        <v>0</v>
      </c>
      <c r="X60" s="4">
        <v>0</v>
      </c>
      <c r="Y60" s="4">
        <v>0</v>
      </c>
      <c r="Z60" s="4">
        <v>0</v>
      </c>
      <c r="AA60" s="4">
        <f t="shared" si="0"/>
        <v>4.1042792274012772E-3</v>
      </c>
      <c r="AB60" s="4">
        <v>0</v>
      </c>
      <c r="AC60" s="28">
        <f t="shared" si="1"/>
        <v>0.859983679759734</v>
      </c>
      <c r="AD60" s="4">
        <f t="shared" si="2"/>
        <v>6.8955984933057289E-3</v>
      </c>
      <c r="AE60" s="28">
        <f t="shared" si="3"/>
        <v>0.22376793564006497</v>
      </c>
      <c r="AF60" s="4">
        <f t="shared" si="4"/>
        <v>8.1364382030055531E-4</v>
      </c>
      <c r="AG60" s="4">
        <v>0</v>
      </c>
      <c r="AH60" s="4">
        <v>0</v>
      </c>
      <c r="AI60" s="30">
        <f t="shared" si="5"/>
        <v>1.0487977545610478</v>
      </c>
      <c r="AJ60" s="4">
        <v>0</v>
      </c>
      <c r="AK60" s="4">
        <f t="shared" si="6"/>
        <v>1.1692078993173032E-4</v>
      </c>
      <c r="AL60" s="4">
        <v>0</v>
      </c>
      <c r="AM60" s="4">
        <v>0</v>
      </c>
      <c r="AN60" s="4">
        <v>0</v>
      </c>
      <c r="AO60" s="4">
        <v>0</v>
      </c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</row>
    <row r="61" spans="3:61">
      <c r="C61" s="4">
        <v>0</v>
      </c>
      <c r="D61" s="4">
        <v>0</v>
      </c>
      <c r="E61" s="4">
        <v>0</v>
      </c>
      <c r="F61" s="4">
        <v>0</v>
      </c>
      <c r="G61" s="28">
        <v>0.3518</v>
      </c>
      <c r="H61" s="4">
        <v>0</v>
      </c>
      <c r="I61" s="28">
        <v>54.506500000000003</v>
      </c>
      <c r="J61" s="28">
        <v>0.31919999999999998</v>
      </c>
      <c r="K61" s="28">
        <v>10.8468</v>
      </c>
      <c r="L61" s="28">
        <v>3.8600000000000002E-2</v>
      </c>
      <c r="M61" s="4">
        <v>0</v>
      </c>
      <c r="N61" s="4">
        <v>0</v>
      </c>
      <c r="O61" s="28">
        <v>33.4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29">
        <v>99.462900000000005</v>
      </c>
      <c r="W61" s="4">
        <v>0</v>
      </c>
      <c r="X61" s="4">
        <v>0</v>
      </c>
      <c r="Y61" s="4">
        <v>0</v>
      </c>
      <c r="Z61" s="4">
        <v>0</v>
      </c>
      <c r="AA61" s="4">
        <f t="shared" si="0"/>
        <v>3.2598847508231205E-3</v>
      </c>
      <c r="AB61" s="4">
        <v>0</v>
      </c>
      <c r="AC61" s="28">
        <f t="shared" si="1"/>
        <v>0.86839757514955218</v>
      </c>
      <c r="AD61" s="4">
        <f t="shared" si="2"/>
        <v>5.2322668686962583E-3</v>
      </c>
      <c r="AE61" s="28">
        <f t="shared" si="3"/>
        <v>0.20231708532213158</v>
      </c>
      <c r="AF61" s="4">
        <f t="shared" si="4"/>
        <v>7.026096524295624E-4</v>
      </c>
      <c r="AG61" s="4">
        <v>0</v>
      </c>
      <c r="AH61" s="4">
        <v>0</v>
      </c>
      <c r="AI61" s="30">
        <f t="shared" si="5"/>
        <v>1.0416341805707157</v>
      </c>
      <c r="AJ61" s="4">
        <v>0</v>
      </c>
      <c r="AK61" s="4">
        <f t="shared" si="6"/>
        <v>0</v>
      </c>
      <c r="AL61" s="4">
        <v>0</v>
      </c>
      <c r="AM61" s="4">
        <v>0</v>
      </c>
      <c r="AN61" s="4">
        <v>0</v>
      </c>
      <c r="AO61" s="4">
        <v>0</v>
      </c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</row>
    <row r="62" spans="3:61">
      <c r="C62" s="4">
        <v>0</v>
      </c>
      <c r="D62" s="4">
        <v>0</v>
      </c>
      <c r="E62" s="4">
        <v>0</v>
      </c>
      <c r="F62" s="4">
        <v>0</v>
      </c>
      <c r="G62" s="28">
        <v>0.34989999999999999</v>
      </c>
      <c r="H62" s="4">
        <v>0</v>
      </c>
      <c r="I62" s="28">
        <v>54.953400000000002</v>
      </c>
      <c r="J62" s="28">
        <v>0.22370000000000001</v>
      </c>
      <c r="K62" s="28">
        <v>10.5044</v>
      </c>
      <c r="L62" s="28">
        <v>3.9199999999999999E-2</v>
      </c>
      <c r="M62" s="4">
        <v>0</v>
      </c>
      <c r="N62" s="4">
        <v>0</v>
      </c>
      <c r="O62" s="28">
        <v>33.4377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29">
        <v>99.508300000000006</v>
      </c>
      <c r="W62" s="4">
        <v>0</v>
      </c>
      <c r="X62" s="4">
        <v>0</v>
      </c>
      <c r="Y62" s="4">
        <v>0</v>
      </c>
      <c r="Z62" s="4">
        <v>0</v>
      </c>
      <c r="AA62" s="4">
        <f t="shared" si="0"/>
        <v>3.2459384765071444E-3</v>
      </c>
      <c r="AB62" s="4">
        <v>0</v>
      </c>
      <c r="AC62" s="28">
        <f t="shared" si="1"/>
        <v>0.8765058200121858</v>
      </c>
      <c r="AD62" s="4">
        <f t="shared" si="2"/>
        <v>3.6709876075975943E-3</v>
      </c>
      <c r="AE62" s="28">
        <f t="shared" si="3"/>
        <v>0.19615171449311075</v>
      </c>
      <c r="AF62" s="4">
        <f t="shared" si="4"/>
        <v>7.1353104599064358E-4</v>
      </c>
      <c r="AG62" s="4">
        <v>0</v>
      </c>
      <c r="AH62" s="4">
        <v>0</v>
      </c>
      <c r="AI62" s="30">
        <f t="shared" si="5"/>
        <v>1.042809917355372</v>
      </c>
      <c r="AJ62" s="4">
        <v>0</v>
      </c>
      <c r="AK62" s="4">
        <f t="shared" si="6"/>
        <v>0</v>
      </c>
      <c r="AL62" s="4">
        <v>0</v>
      </c>
      <c r="AM62" s="4">
        <v>0</v>
      </c>
      <c r="AN62" s="4">
        <v>0</v>
      </c>
      <c r="AO62" s="4">
        <v>0</v>
      </c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</row>
    <row r="63" spans="3:61">
      <c r="C63" s="4">
        <v>0</v>
      </c>
      <c r="D63" s="4">
        <v>0</v>
      </c>
      <c r="E63" s="4">
        <v>0</v>
      </c>
      <c r="F63" s="4">
        <v>0</v>
      </c>
      <c r="G63" s="28">
        <v>0.46689999999999998</v>
      </c>
      <c r="H63" s="4">
        <v>0</v>
      </c>
      <c r="I63" s="28">
        <v>53.168999999999997</v>
      </c>
      <c r="J63" s="28">
        <v>0.38469999999999999</v>
      </c>
      <c r="K63" s="28">
        <v>11.974299999999999</v>
      </c>
      <c r="L63" s="28">
        <v>3.9100000000000003E-2</v>
      </c>
      <c r="M63" s="4">
        <v>0</v>
      </c>
      <c r="N63" s="4">
        <v>0</v>
      </c>
      <c r="O63" s="28">
        <v>33.4405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29">
        <v>99.474400000000003</v>
      </c>
      <c r="W63" s="4">
        <v>0</v>
      </c>
      <c r="X63" s="4">
        <v>0</v>
      </c>
      <c r="Y63" s="4">
        <v>0</v>
      </c>
      <c r="Z63" s="4">
        <v>0</v>
      </c>
      <c r="AA63" s="4">
        <f t="shared" si="0"/>
        <v>4.3316821427374849E-3</v>
      </c>
      <c r="AB63" s="4">
        <v>0</v>
      </c>
      <c r="AC63" s="28">
        <f t="shared" si="1"/>
        <v>0.84811568296979367</v>
      </c>
      <c r="AD63" s="4">
        <f t="shared" si="2"/>
        <v>6.3135770657602609E-3</v>
      </c>
      <c r="AE63" s="28">
        <f t="shared" si="3"/>
        <v>0.22361830818708817</v>
      </c>
      <c r="AF63" s="4">
        <f t="shared" si="4"/>
        <v>7.1171081373046338E-4</v>
      </c>
      <c r="AG63" s="4">
        <v>0</v>
      </c>
      <c r="AH63" s="4">
        <v>0</v>
      </c>
      <c r="AI63" s="30">
        <f t="shared" si="5"/>
        <v>1.0428972399812881</v>
      </c>
      <c r="AJ63" s="4">
        <v>0</v>
      </c>
      <c r="AK63" s="4">
        <f t="shared" si="6"/>
        <v>0</v>
      </c>
      <c r="AL63" s="4">
        <v>0</v>
      </c>
      <c r="AM63" s="4">
        <v>0</v>
      </c>
      <c r="AN63" s="4">
        <v>0</v>
      </c>
      <c r="AO63" s="4">
        <v>0</v>
      </c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</row>
    <row r="64" spans="3:61">
      <c r="C64" s="4">
        <v>0</v>
      </c>
      <c r="D64" s="4">
        <v>0</v>
      </c>
      <c r="E64" s="4">
        <v>0</v>
      </c>
      <c r="F64" s="4">
        <v>0</v>
      </c>
      <c r="G64" s="28">
        <v>0.36990000000000001</v>
      </c>
      <c r="H64" s="4">
        <v>0</v>
      </c>
      <c r="I64" s="28">
        <v>54.790300000000002</v>
      </c>
      <c r="J64" s="28">
        <v>1.89E-2</v>
      </c>
      <c r="K64" s="28">
        <v>11.000999999999999</v>
      </c>
      <c r="L64" s="28">
        <v>2.6700000000000002E-2</v>
      </c>
      <c r="M64" s="4">
        <v>0</v>
      </c>
      <c r="N64" s="4">
        <v>0</v>
      </c>
      <c r="O64" s="28">
        <v>33.756500000000003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29">
        <v>99.963200000000001</v>
      </c>
      <c r="W64" s="4">
        <v>0</v>
      </c>
      <c r="X64" s="4">
        <v>0</v>
      </c>
      <c r="Y64" s="4">
        <v>0</v>
      </c>
      <c r="Z64" s="4">
        <v>0</v>
      </c>
      <c r="AA64" s="4">
        <f t="shared" si="0"/>
        <v>3.4641898651903411E-3</v>
      </c>
      <c r="AB64" s="4">
        <v>0</v>
      </c>
      <c r="AC64" s="28">
        <f t="shared" si="1"/>
        <v>0.88223631189552321</v>
      </c>
      <c r="AD64" s="4">
        <f t="shared" si="2"/>
        <v>3.1311202902976437E-4</v>
      </c>
      <c r="AE64" s="28">
        <f t="shared" si="3"/>
        <v>0.20738342187770872</v>
      </c>
      <c r="AF64" s="4">
        <f t="shared" si="4"/>
        <v>4.8600201346811695E-4</v>
      </c>
      <c r="AG64" s="4">
        <v>0</v>
      </c>
      <c r="AH64" s="4">
        <v>0</v>
      </c>
      <c r="AI64" s="30">
        <f t="shared" si="5"/>
        <v>1.0527522220489631</v>
      </c>
      <c r="AJ64" s="4">
        <v>0</v>
      </c>
      <c r="AK64" s="4">
        <f t="shared" si="6"/>
        <v>0</v>
      </c>
      <c r="AL64" s="4">
        <v>0</v>
      </c>
      <c r="AM64" s="4">
        <v>0</v>
      </c>
      <c r="AN64" s="4">
        <v>0</v>
      </c>
      <c r="AO64" s="4">
        <v>0</v>
      </c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</row>
    <row r="65" spans="1:61" s="61" customFormat="1" ht="14">
      <c r="B65" s="61" t="s">
        <v>110</v>
      </c>
      <c r="G65" s="62">
        <f>AVERAGE(G46:G64)</f>
        <v>0.37603157894736844</v>
      </c>
      <c r="I65" s="62">
        <f>AVERAGE(I46:I64)</f>
        <v>56.363084210526317</v>
      </c>
      <c r="J65" s="62">
        <f>AVERAGE(J46:J64)</f>
        <v>0.23595263157894739</v>
      </c>
      <c r="K65" s="62">
        <f>AVERAGE(K46:K64)</f>
        <v>9.2555368421052631</v>
      </c>
      <c r="Q65" s="62">
        <f>AVERAGE(Q46:Q64)</f>
        <v>2.3605263157894733E-2</v>
      </c>
      <c r="V65" s="66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</row>
    <row r="66" spans="1:61" s="61" customFormat="1" ht="14">
      <c r="B66" s="61" t="s">
        <v>111</v>
      </c>
      <c r="G66" s="62">
        <f>STDEVA(G46:G64)</f>
        <v>5.9164930046172029E-2</v>
      </c>
      <c r="H66" s="62"/>
      <c r="I66" s="62">
        <f>STDEVA(I46:I64)</f>
        <v>3.0838616165924826</v>
      </c>
      <c r="J66" s="62">
        <f>STDEVA(J46:J64)</f>
        <v>0.40132015394808207</v>
      </c>
      <c r="K66" s="62">
        <f>STDEVA(K46:K64)</f>
        <v>2.6720869493110366</v>
      </c>
      <c r="L66" s="62"/>
      <c r="M66" s="62"/>
      <c r="N66" s="62"/>
      <c r="O66" s="62"/>
      <c r="P66" s="62"/>
      <c r="Q66" s="62">
        <f>STDEVA(Q46:Q64)</f>
        <v>4.8611115254803508E-2</v>
      </c>
      <c r="V66" s="66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</row>
    <row r="67" spans="1:61" s="61" customFormat="1" ht="14"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V67" s="66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</row>
    <row r="68" spans="1:61" s="61" customFormat="1">
      <c r="B68" s="53" t="s">
        <v>112</v>
      </c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V68" s="66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</row>
    <row r="69" spans="1:61" s="61" customFormat="1" ht="14">
      <c r="B69" s="61" t="s">
        <v>110</v>
      </c>
      <c r="G69" s="62">
        <f>AVERAGE(G6:G28,G32:G42,G46:G64)</f>
        <v>0.29147735849056605</v>
      </c>
      <c r="H69" s="62"/>
      <c r="I69" s="62">
        <f>AVERAGE(I6:I28,I32:I42,I46:I64)</f>
        <v>56.58160566037737</v>
      </c>
      <c r="J69" s="62">
        <f>AVERAGE(J6:J28,J32:J42,J46:J64)</f>
        <v>0.48631132075471717</v>
      </c>
      <c r="K69" s="62">
        <f>AVERAGE(K6:K28,K32:K42,K46:K64)</f>
        <v>8.8150528301886801</v>
      </c>
      <c r="L69" s="62"/>
      <c r="M69" s="62"/>
      <c r="N69" s="62"/>
      <c r="O69" s="62"/>
      <c r="P69" s="62"/>
      <c r="Q69" s="62">
        <f>AVERAGE(Q6:Q28,Q32:Q42,Q46:Q64)</f>
        <v>0.15360566037735851</v>
      </c>
      <c r="V69" s="66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</row>
    <row r="70" spans="1:61" s="61" customFormat="1" ht="14">
      <c r="B70" s="61" t="s">
        <v>111</v>
      </c>
      <c r="G70" s="62">
        <f>STDEVA(G46:G64,G32:G42,G6:G28)</f>
        <v>0.20424208923717252</v>
      </c>
      <c r="H70" s="62"/>
      <c r="I70" s="62">
        <f t="shared" ref="I70:K70" si="17">STDEVA(I46:I64,I32:I42,I6:I28)</f>
        <v>4.9962771415484601</v>
      </c>
      <c r="J70" s="62">
        <f t="shared" si="17"/>
        <v>0.99195687651700659</v>
      </c>
      <c r="K70" s="62">
        <f t="shared" si="17"/>
        <v>4.4040935055487704</v>
      </c>
      <c r="L70" s="62"/>
      <c r="M70" s="62"/>
      <c r="N70" s="62"/>
      <c r="O70" s="62"/>
      <c r="P70" s="62"/>
      <c r="Q70" s="62">
        <f>STDEVA(Q46:Q64,Q32:Q42,Q6:Q28)</f>
        <v>0.20076484274575715</v>
      </c>
      <c r="V70" s="66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</row>
    <row r="71" spans="1:61"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</row>
    <row r="72" spans="1:61">
      <c r="A72" s="2" t="s">
        <v>23</v>
      </c>
      <c r="B72" s="53" t="s">
        <v>109</v>
      </c>
      <c r="C72" s="4">
        <v>0</v>
      </c>
      <c r="D72" s="4">
        <v>0</v>
      </c>
      <c r="E72" s="4">
        <v>0</v>
      </c>
      <c r="F72" s="28">
        <v>30.47</v>
      </c>
      <c r="G72" s="4">
        <v>0</v>
      </c>
      <c r="H72" s="4">
        <v>0</v>
      </c>
      <c r="I72" s="28">
        <v>0.17</v>
      </c>
      <c r="J72" s="4">
        <v>26.23</v>
      </c>
      <c r="K72" s="4">
        <v>12.68</v>
      </c>
      <c r="L72" s="4">
        <v>0</v>
      </c>
      <c r="M72" s="28">
        <v>0.1</v>
      </c>
      <c r="N72" s="28">
        <v>0.32</v>
      </c>
      <c r="O72" s="4">
        <v>27.63</v>
      </c>
      <c r="P72" s="28">
        <v>0.28999999999999998</v>
      </c>
      <c r="Q72" s="28">
        <v>0.12</v>
      </c>
      <c r="R72" s="4">
        <v>0.03</v>
      </c>
      <c r="S72" s="4">
        <v>0</v>
      </c>
      <c r="T72" s="4">
        <v>0</v>
      </c>
      <c r="U72" s="4">
        <v>0</v>
      </c>
      <c r="V72" s="5">
        <v>98.04</v>
      </c>
      <c r="W72" s="4">
        <v>0</v>
      </c>
      <c r="X72" s="4">
        <f>4*D72/72.64</f>
        <v>0</v>
      </c>
      <c r="Y72" s="4">
        <v>0</v>
      </c>
      <c r="Z72" s="4">
        <f>4*F72/118.71</f>
        <v>1.0267037317833376</v>
      </c>
      <c r="AA72" s="4">
        <v>0</v>
      </c>
      <c r="AB72" s="4">
        <v>0</v>
      </c>
      <c r="AC72" s="4">
        <f>4*I72/65.38</f>
        <v>1.0400734169470788E-2</v>
      </c>
      <c r="AD72" s="4">
        <f>4*J72/63.546</f>
        <v>1.651087401252636</v>
      </c>
      <c r="AE72" s="4">
        <f>4*K72/55.845</f>
        <v>0.90822813143522252</v>
      </c>
      <c r="AF72" s="4">
        <v>0</v>
      </c>
      <c r="AG72" s="4">
        <f>4*M72/207.2</f>
        <v>1.9305019305019308E-3</v>
      </c>
      <c r="AH72" s="4">
        <f>4*N72/208.9804</f>
        <v>6.1249763135681626E-3</v>
      </c>
      <c r="AI72" s="4">
        <f>O72*(4/O72)</f>
        <v>4</v>
      </c>
      <c r="AJ72" s="4">
        <f>2*P72/107.8682</f>
        <v>5.3769322191340911E-3</v>
      </c>
      <c r="AK72" s="4">
        <f>4*Q72/114.818</f>
        <v>4.180529185319375E-3</v>
      </c>
      <c r="AL72" s="4">
        <f>R72/78.96</f>
        <v>3.7993920972644377E-4</v>
      </c>
      <c r="AM72" s="4">
        <v>0</v>
      </c>
      <c r="AN72" s="4">
        <v>0</v>
      </c>
      <c r="AO72" s="4">
        <v>0</v>
      </c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</row>
    <row r="73" spans="1:61">
      <c r="A73" s="53"/>
      <c r="C73" s="4">
        <v>0</v>
      </c>
      <c r="D73" s="4">
        <v>0.06</v>
      </c>
      <c r="E73" s="4">
        <v>0</v>
      </c>
      <c r="F73" s="28">
        <v>28.79</v>
      </c>
      <c r="G73" s="4">
        <v>0</v>
      </c>
      <c r="H73" s="4">
        <v>0</v>
      </c>
      <c r="I73" s="28">
        <v>0.09</v>
      </c>
      <c r="J73" s="4">
        <v>27.91</v>
      </c>
      <c r="K73" s="4">
        <v>14.31</v>
      </c>
      <c r="L73" s="4">
        <v>0</v>
      </c>
      <c r="M73" s="4">
        <v>0</v>
      </c>
      <c r="N73" s="28">
        <v>0.17</v>
      </c>
      <c r="O73" s="4">
        <v>30.26</v>
      </c>
      <c r="P73" s="28">
        <v>0.1</v>
      </c>
      <c r="Q73" s="28">
        <v>0.1</v>
      </c>
      <c r="R73" s="4">
        <v>0</v>
      </c>
      <c r="S73" s="4">
        <v>0</v>
      </c>
      <c r="T73" s="4">
        <v>0</v>
      </c>
      <c r="U73" s="4">
        <v>0</v>
      </c>
      <c r="V73" s="5">
        <v>101.78</v>
      </c>
      <c r="W73" s="4">
        <v>0</v>
      </c>
      <c r="X73" s="4">
        <f t="shared" ref="X73:X74" si="18">4*D73/72.64</f>
        <v>3.3039647577092508E-3</v>
      </c>
      <c r="Y73" s="4">
        <v>0</v>
      </c>
      <c r="Z73" s="4">
        <f t="shared" ref="Z73:Z74" si="19">4*F73/118.71</f>
        <v>0.97009518995872301</v>
      </c>
      <c r="AA73" s="4">
        <v>0</v>
      </c>
      <c r="AB73" s="4">
        <v>0</v>
      </c>
      <c r="AC73" s="4">
        <f t="shared" ref="AC73:AC74" si="20">4*I73/65.38</f>
        <v>5.5062710308962986E-3</v>
      </c>
      <c r="AD73" s="4">
        <f t="shared" ref="AD73:AD74" si="21">4*J73/63.546</f>
        <v>1.7568375664872691</v>
      </c>
      <c r="AE73" s="4">
        <f t="shared" ref="AE73:AE74" si="22">4*K73/55.845</f>
        <v>1.024979854955681</v>
      </c>
      <c r="AF73" s="4">
        <v>0</v>
      </c>
      <c r="AG73" s="4">
        <f t="shared" ref="AG73:AG74" si="23">4*M73/207.2</f>
        <v>0</v>
      </c>
      <c r="AH73" s="4">
        <f t="shared" ref="AH73:AH74" si="24">4*N73/208.9804</f>
        <v>3.2538936665830864E-3</v>
      </c>
      <c r="AI73" s="4">
        <f t="shared" ref="AI73:AI80" si="25">O73*(4/O73)</f>
        <v>3.9999999999999996</v>
      </c>
      <c r="AJ73" s="4">
        <f t="shared" ref="AJ73:AJ74" si="26">2*P73/107.8682</f>
        <v>1.8541145583221006E-3</v>
      </c>
      <c r="AK73" s="4">
        <f t="shared" ref="AK73" si="27">4*Q73/114.818</f>
        <v>3.4837743210994793E-3</v>
      </c>
      <c r="AL73" s="4">
        <f t="shared" ref="AL73:AL74" si="28">R73/78.96</f>
        <v>0</v>
      </c>
      <c r="AM73" s="4">
        <v>0</v>
      </c>
      <c r="AN73" s="4">
        <v>0</v>
      </c>
      <c r="AO73" s="4">
        <v>0</v>
      </c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</row>
    <row r="74" spans="1:61">
      <c r="C74" s="4">
        <v>0</v>
      </c>
      <c r="D74" s="4">
        <v>0.13</v>
      </c>
      <c r="E74" s="4">
        <v>0</v>
      </c>
      <c r="F74" s="28">
        <v>27.59</v>
      </c>
      <c r="G74" s="4">
        <v>0</v>
      </c>
      <c r="H74" s="4">
        <v>0</v>
      </c>
      <c r="I74" s="28">
        <v>0.1</v>
      </c>
      <c r="J74" s="4">
        <v>26.92</v>
      </c>
      <c r="K74" s="4">
        <v>14.55</v>
      </c>
      <c r="L74" s="4">
        <v>0</v>
      </c>
      <c r="M74" s="4">
        <v>0.15</v>
      </c>
      <c r="N74" s="28">
        <v>0.1</v>
      </c>
      <c r="O74" s="4">
        <v>29.22</v>
      </c>
      <c r="P74" s="28">
        <v>0.21</v>
      </c>
      <c r="Q74" s="28">
        <v>0.12</v>
      </c>
      <c r="R74" s="4">
        <v>0.13</v>
      </c>
      <c r="S74" s="4">
        <v>0</v>
      </c>
      <c r="T74" s="4">
        <v>0</v>
      </c>
      <c r="U74" s="4">
        <v>0</v>
      </c>
      <c r="V74" s="5">
        <v>99.21</v>
      </c>
      <c r="W74" s="4">
        <v>0</v>
      </c>
      <c r="X74" s="4">
        <f t="shared" si="18"/>
        <v>7.1585903083700442E-3</v>
      </c>
      <c r="Y74" s="4">
        <v>0</v>
      </c>
      <c r="Z74" s="4">
        <f t="shared" si="19"/>
        <v>0.92966051722685539</v>
      </c>
      <c r="AA74" s="4">
        <v>0</v>
      </c>
      <c r="AB74" s="4">
        <v>0</v>
      </c>
      <c r="AC74" s="4">
        <f t="shared" si="20"/>
        <v>6.1180789232181104E-3</v>
      </c>
      <c r="AD74" s="4">
        <f t="shared" si="21"/>
        <v>1.694520504831146</v>
      </c>
      <c r="AE74" s="4">
        <f t="shared" si="22"/>
        <v>1.0421702927746441</v>
      </c>
      <c r="AF74" s="4">
        <v>0</v>
      </c>
      <c r="AG74" s="4">
        <f t="shared" si="23"/>
        <v>2.8957528957528956E-3</v>
      </c>
      <c r="AH74" s="4">
        <f t="shared" si="24"/>
        <v>1.9140550979900508E-3</v>
      </c>
      <c r="AI74" s="4">
        <f t="shared" si="25"/>
        <v>3.9999999999999996</v>
      </c>
      <c r="AJ74" s="4">
        <f t="shared" si="26"/>
        <v>3.8936405724764108E-3</v>
      </c>
      <c r="AK74" s="4">
        <f>4*Q77/114.818</f>
        <v>1.1221237088261423E-2</v>
      </c>
      <c r="AL74" s="4">
        <f t="shared" si="28"/>
        <v>1.6464032421479231E-3</v>
      </c>
      <c r="AM74" s="4">
        <v>0</v>
      </c>
      <c r="AN74" s="4">
        <v>0</v>
      </c>
      <c r="AO74" s="4">
        <v>0</v>
      </c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</row>
    <row r="75" spans="1:61">
      <c r="C75" s="4">
        <v>0</v>
      </c>
      <c r="D75" s="4">
        <v>0</v>
      </c>
      <c r="E75" s="4">
        <v>0</v>
      </c>
      <c r="F75" s="28">
        <v>27.36</v>
      </c>
      <c r="G75" s="4">
        <v>0</v>
      </c>
      <c r="H75" s="4">
        <v>0</v>
      </c>
      <c r="I75" s="28">
        <v>5</v>
      </c>
      <c r="J75" s="28">
        <v>28.51</v>
      </c>
      <c r="K75" s="4">
        <v>11.89</v>
      </c>
      <c r="L75" s="4">
        <v>0</v>
      </c>
      <c r="M75" s="4">
        <v>0</v>
      </c>
      <c r="N75" s="4">
        <v>0</v>
      </c>
      <c r="O75" s="4">
        <v>29.97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5">
        <v>102.73</v>
      </c>
      <c r="W75" s="4">
        <v>0</v>
      </c>
      <c r="X75" s="4">
        <v>0</v>
      </c>
      <c r="Y75" s="4">
        <v>0</v>
      </c>
      <c r="Z75" s="4">
        <v>0.98620126317877155</v>
      </c>
      <c r="AA75" s="4">
        <v>0</v>
      </c>
      <c r="AB75" s="4">
        <v>0</v>
      </c>
      <c r="AC75" s="4">
        <v>0.32723658705100539</v>
      </c>
      <c r="AD75" s="4">
        <v>1.9197548139312113</v>
      </c>
      <c r="AE75" s="4">
        <v>0.91103345563607607</v>
      </c>
      <c r="AF75" s="4">
        <v>0</v>
      </c>
      <c r="AG75" s="4">
        <v>0</v>
      </c>
      <c r="AH75" s="4">
        <v>0</v>
      </c>
      <c r="AI75" s="4">
        <f t="shared" si="25"/>
        <v>4</v>
      </c>
      <c r="AJ75" s="4">
        <f t="shared" ref="AJ75:AJ80" si="29">2*P75/107.8682</f>
        <v>0</v>
      </c>
      <c r="AK75" s="4">
        <f t="shared" ref="AK75:AK83" si="30">4*Q75/114.818</f>
        <v>0</v>
      </c>
      <c r="AL75" s="4">
        <f t="shared" ref="AL75:AL80" si="31">R75/78.96</f>
        <v>0</v>
      </c>
      <c r="AM75" s="4">
        <v>0</v>
      </c>
      <c r="AN75" s="4">
        <v>0</v>
      </c>
      <c r="AO75" s="4">
        <v>0</v>
      </c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</row>
    <row r="76" spans="1:61">
      <c r="C76" s="4">
        <v>0</v>
      </c>
      <c r="D76" s="4">
        <v>0</v>
      </c>
      <c r="E76" s="4">
        <v>0</v>
      </c>
      <c r="F76" s="28">
        <v>26.46</v>
      </c>
      <c r="G76" s="4">
        <v>0</v>
      </c>
      <c r="H76" s="4">
        <v>0</v>
      </c>
      <c r="I76" s="28">
        <v>5.41</v>
      </c>
      <c r="J76" s="28">
        <v>27.86</v>
      </c>
      <c r="K76" s="4">
        <v>11.25</v>
      </c>
      <c r="L76" s="4">
        <v>0</v>
      </c>
      <c r="M76" s="4">
        <v>0</v>
      </c>
      <c r="N76" s="4">
        <v>0</v>
      </c>
      <c r="O76" s="4">
        <v>30.15</v>
      </c>
      <c r="P76" s="4">
        <v>0</v>
      </c>
      <c r="Q76" s="28">
        <v>0.1313</v>
      </c>
      <c r="R76" s="4">
        <v>0</v>
      </c>
      <c r="S76" s="4">
        <v>0</v>
      </c>
      <c r="T76" s="4">
        <v>0</v>
      </c>
      <c r="U76" s="4">
        <v>0</v>
      </c>
      <c r="V76" s="5">
        <v>101.26</v>
      </c>
      <c r="W76" s="4">
        <v>0</v>
      </c>
      <c r="X76" s="4">
        <v>0</v>
      </c>
      <c r="Y76" s="4">
        <v>0</v>
      </c>
      <c r="Z76" s="4">
        <v>0.94806634002089651</v>
      </c>
      <c r="AA76" s="4">
        <v>0</v>
      </c>
      <c r="AB76" s="4">
        <v>0</v>
      </c>
      <c r="AC76" s="4">
        <v>0.35195613651940166</v>
      </c>
      <c r="AD76" s="4">
        <v>1.8647863714401485</v>
      </c>
      <c r="AE76" s="4">
        <v>0.85684924825242592</v>
      </c>
      <c r="AF76" s="4">
        <v>0</v>
      </c>
      <c r="AG76" s="4">
        <v>0</v>
      </c>
      <c r="AH76" s="4">
        <v>0</v>
      </c>
      <c r="AI76" s="4">
        <f t="shared" si="25"/>
        <v>4</v>
      </c>
      <c r="AJ76" s="4">
        <f t="shared" si="29"/>
        <v>0</v>
      </c>
      <c r="AK76" s="4">
        <f t="shared" si="30"/>
        <v>4.5741956836036161E-3</v>
      </c>
      <c r="AL76" s="4">
        <f t="shared" si="31"/>
        <v>0</v>
      </c>
      <c r="AM76" s="4">
        <v>0</v>
      </c>
      <c r="AN76" s="4">
        <v>0</v>
      </c>
      <c r="AO76" s="4">
        <v>0</v>
      </c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</row>
    <row r="77" spans="1:61">
      <c r="C77" s="4">
        <v>0</v>
      </c>
      <c r="D77" s="4">
        <v>0</v>
      </c>
      <c r="E77" s="4">
        <v>0</v>
      </c>
      <c r="F77" s="28">
        <v>27.4</v>
      </c>
      <c r="G77" s="4">
        <v>0</v>
      </c>
      <c r="H77" s="4">
        <v>0</v>
      </c>
      <c r="I77" s="28">
        <v>2.4900000000000002</v>
      </c>
      <c r="J77" s="28">
        <v>28.82</v>
      </c>
      <c r="K77" s="4">
        <v>12.75</v>
      </c>
      <c r="L77" s="4">
        <v>0</v>
      </c>
      <c r="M77" s="4">
        <v>0</v>
      </c>
      <c r="N77" s="4">
        <v>0</v>
      </c>
      <c r="O77" s="4">
        <v>30.05</v>
      </c>
      <c r="P77" s="4">
        <v>0</v>
      </c>
      <c r="Q77" s="28">
        <v>0.3221</v>
      </c>
      <c r="R77" s="4">
        <v>0</v>
      </c>
      <c r="S77" s="4">
        <v>0</v>
      </c>
      <c r="T77" s="4">
        <v>0</v>
      </c>
      <c r="U77" s="4">
        <v>0</v>
      </c>
      <c r="V77" s="5">
        <v>101.83</v>
      </c>
      <c r="W77" s="4">
        <v>0</v>
      </c>
      <c r="X77" s="4">
        <v>0</v>
      </c>
      <c r="Y77" s="4">
        <v>0</v>
      </c>
      <c r="Z77" s="4">
        <v>0.98501374523773388</v>
      </c>
      <c r="AA77" s="4">
        <v>0</v>
      </c>
      <c r="AB77" s="4">
        <v>0</v>
      </c>
      <c r="AC77" s="4">
        <v>0.16252997324231211</v>
      </c>
      <c r="AD77" s="4">
        <v>1.9354626331453895</v>
      </c>
      <c r="AE77" s="4">
        <v>0.97432741473495477</v>
      </c>
      <c r="AF77" s="4">
        <v>0</v>
      </c>
      <c r="AG77" s="4">
        <v>0</v>
      </c>
      <c r="AH77" s="4">
        <v>0</v>
      </c>
      <c r="AI77" s="4">
        <f t="shared" si="25"/>
        <v>4</v>
      </c>
      <c r="AJ77" s="4">
        <f t="shared" si="29"/>
        <v>0</v>
      </c>
      <c r="AK77" s="4">
        <f t="shared" si="30"/>
        <v>1.1221237088261423E-2</v>
      </c>
      <c r="AL77" s="4">
        <f t="shared" si="31"/>
        <v>0</v>
      </c>
      <c r="AM77" s="4">
        <v>0</v>
      </c>
      <c r="AN77" s="4">
        <v>0</v>
      </c>
      <c r="AO77" s="4">
        <v>0</v>
      </c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</row>
    <row r="78" spans="1:61">
      <c r="C78" s="4">
        <v>0</v>
      </c>
      <c r="D78" s="4">
        <v>0</v>
      </c>
      <c r="E78" s="4">
        <v>0</v>
      </c>
      <c r="F78" s="28">
        <v>26.83</v>
      </c>
      <c r="G78" s="4">
        <v>0</v>
      </c>
      <c r="H78" s="4">
        <v>0</v>
      </c>
      <c r="I78" s="28">
        <v>2.4900000000000002</v>
      </c>
      <c r="J78" s="28">
        <v>28.79</v>
      </c>
      <c r="K78" s="4">
        <v>12.22</v>
      </c>
      <c r="L78" s="4">
        <v>0</v>
      </c>
      <c r="M78" s="4">
        <v>0</v>
      </c>
      <c r="N78" s="4">
        <v>0</v>
      </c>
      <c r="O78" s="4">
        <v>29.72</v>
      </c>
      <c r="P78" s="4">
        <v>0</v>
      </c>
      <c r="Q78" s="28">
        <v>5.8900000000000001E-2</v>
      </c>
      <c r="R78" s="4">
        <v>0</v>
      </c>
      <c r="S78" s="4">
        <v>0</v>
      </c>
      <c r="T78" s="4">
        <v>0</v>
      </c>
      <c r="U78" s="4">
        <v>0</v>
      </c>
      <c r="V78" s="5">
        <v>100.11</v>
      </c>
      <c r="W78" s="4">
        <v>0</v>
      </c>
      <c r="X78" s="4">
        <v>0</v>
      </c>
      <c r="Y78" s="4">
        <v>0</v>
      </c>
      <c r="Z78" s="4">
        <v>0.9752322890543963</v>
      </c>
      <c r="AA78" s="4">
        <v>0</v>
      </c>
      <c r="AB78" s="4">
        <v>0</v>
      </c>
      <c r="AC78" s="4">
        <v>0.16433464656566216</v>
      </c>
      <c r="AD78" s="4">
        <v>1.9549162232981874</v>
      </c>
      <c r="AE78" s="4">
        <v>0.94419482303390478</v>
      </c>
      <c r="AF78" s="4">
        <v>0</v>
      </c>
      <c r="AG78" s="4">
        <v>0</v>
      </c>
      <c r="AH78" s="4">
        <v>0</v>
      </c>
      <c r="AI78" s="4">
        <f t="shared" si="25"/>
        <v>4</v>
      </c>
      <c r="AJ78" s="4">
        <f t="shared" si="29"/>
        <v>0</v>
      </c>
      <c r="AK78" s="4">
        <f t="shared" si="30"/>
        <v>2.0519430751275935E-3</v>
      </c>
      <c r="AL78" s="4">
        <f t="shared" si="31"/>
        <v>0</v>
      </c>
      <c r="AM78" s="4">
        <v>0</v>
      </c>
      <c r="AN78" s="4">
        <v>0</v>
      </c>
      <c r="AO78" s="4">
        <v>0</v>
      </c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</row>
    <row r="79" spans="1:61">
      <c r="C79" s="4">
        <v>0</v>
      </c>
      <c r="D79" s="4">
        <v>0</v>
      </c>
      <c r="E79" s="4">
        <v>0</v>
      </c>
      <c r="F79" s="28">
        <v>27.26</v>
      </c>
      <c r="G79" s="4">
        <v>0</v>
      </c>
      <c r="H79" s="4">
        <v>0</v>
      </c>
      <c r="I79" s="28">
        <v>1.0900000000000001</v>
      </c>
      <c r="J79" s="28">
        <v>29.61</v>
      </c>
      <c r="K79" s="4">
        <v>13.41</v>
      </c>
      <c r="L79" s="4">
        <v>0</v>
      </c>
      <c r="M79" s="4">
        <v>0</v>
      </c>
      <c r="N79" s="4">
        <v>0</v>
      </c>
      <c r="O79" s="4">
        <v>30.08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5">
        <v>101.45</v>
      </c>
      <c r="W79" s="4">
        <v>0</v>
      </c>
      <c r="X79" s="4">
        <v>0</v>
      </c>
      <c r="Y79" s="4">
        <v>0</v>
      </c>
      <c r="Z79" s="4">
        <v>0.97900345379496279</v>
      </c>
      <c r="AA79" s="4">
        <v>0</v>
      </c>
      <c r="AB79" s="4">
        <v>0</v>
      </c>
      <c r="AC79" s="4">
        <v>7.1076700533053913E-2</v>
      </c>
      <c r="AD79" s="4">
        <v>1.9865333773959024</v>
      </c>
      <c r="AE79" s="4">
        <v>1.0237411490390387</v>
      </c>
      <c r="AF79" s="4">
        <v>0</v>
      </c>
      <c r="AG79" s="4">
        <v>0</v>
      </c>
      <c r="AH79" s="4">
        <v>0</v>
      </c>
      <c r="AI79" s="4">
        <f t="shared" si="25"/>
        <v>3.9999999999999996</v>
      </c>
      <c r="AJ79" s="4">
        <f t="shared" si="29"/>
        <v>0</v>
      </c>
      <c r="AK79" s="4">
        <f t="shared" si="30"/>
        <v>0</v>
      </c>
      <c r="AL79" s="4">
        <f t="shared" si="31"/>
        <v>0</v>
      </c>
      <c r="AM79" s="4">
        <v>0</v>
      </c>
      <c r="AN79" s="4">
        <v>0</v>
      </c>
      <c r="AO79" s="4">
        <v>0</v>
      </c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</row>
    <row r="80" spans="1:61">
      <c r="C80" s="4">
        <v>0</v>
      </c>
      <c r="D80" s="4">
        <v>0</v>
      </c>
      <c r="E80" s="4">
        <v>0</v>
      </c>
      <c r="F80" s="28">
        <v>27.31</v>
      </c>
      <c r="G80" s="4">
        <v>0</v>
      </c>
      <c r="H80" s="4">
        <v>0</v>
      </c>
      <c r="I80" s="28">
        <v>6.31</v>
      </c>
      <c r="J80" s="28">
        <v>29.27</v>
      </c>
      <c r="K80" s="4">
        <v>7.94</v>
      </c>
      <c r="L80" s="4">
        <v>0</v>
      </c>
      <c r="M80" s="4">
        <v>0</v>
      </c>
      <c r="N80" s="4">
        <v>0</v>
      </c>
      <c r="O80" s="4">
        <v>29.48</v>
      </c>
      <c r="P80" s="4">
        <v>0</v>
      </c>
      <c r="Q80" s="28">
        <v>9.2999999999999999E-2</v>
      </c>
      <c r="R80" s="4">
        <v>0</v>
      </c>
      <c r="S80" s="4">
        <v>0</v>
      </c>
      <c r="T80" s="4">
        <v>0</v>
      </c>
      <c r="U80" s="4">
        <v>0</v>
      </c>
      <c r="V80" s="5">
        <v>100.4</v>
      </c>
      <c r="W80" s="4">
        <v>0</v>
      </c>
      <c r="X80" s="4">
        <v>0</v>
      </c>
      <c r="Y80" s="4">
        <v>0</v>
      </c>
      <c r="Z80" s="28">
        <v>1.0007611219067207</v>
      </c>
      <c r="AA80" s="4">
        <v>0</v>
      </c>
      <c r="AB80" s="4">
        <v>0</v>
      </c>
      <c r="AC80" s="4">
        <v>0.41983677098254113</v>
      </c>
      <c r="AD80" s="28">
        <v>2.0036900159420408</v>
      </c>
      <c r="AE80" s="4">
        <v>0.61848936646584196</v>
      </c>
      <c r="AF80" s="4">
        <v>0</v>
      </c>
      <c r="AG80" s="4">
        <v>0</v>
      </c>
      <c r="AH80" s="4">
        <v>0</v>
      </c>
      <c r="AI80" s="4">
        <f t="shared" si="25"/>
        <v>4</v>
      </c>
      <c r="AJ80" s="4">
        <f t="shared" si="29"/>
        <v>0</v>
      </c>
      <c r="AK80" s="4">
        <f t="shared" si="30"/>
        <v>3.2399101186225158E-3</v>
      </c>
      <c r="AL80" s="4">
        <f t="shared" si="31"/>
        <v>0</v>
      </c>
      <c r="AM80" s="4">
        <v>0</v>
      </c>
      <c r="AN80" s="4">
        <v>0</v>
      </c>
      <c r="AO80" s="4">
        <v>0</v>
      </c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</row>
    <row r="81" spans="1:61">
      <c r="C81" s="4">
        <v>0</v>
      </c>
      <c r="D81" s="4">
        <v>0</v>
      </c>
      <c r="E81" s="4">
        <v>0</v>
      </c>
      <c r="F81" s="28">
        <v>27.06</v>
      </c>
      <c r="G81" s="4">
        <v>0</v>
      </c>
      <c r="H81" s="4">
        <v>0</v>
      </c>
      <c r="I81" s="28">
        <v>2.3199999999999998</v>
      </c>
      <c r="J81" s="28">
        <v>29.06</v>
      </c>
      <c r="K81" s="4">
        <v>12.88</v>
      </c>
      <c r="L81" s="4">
        <v>0</v>
      </c>
      <c r="M81" s="4">
        <v>0</v>
      </c>
      <c r="N81" s="4">
        <v>0</v>
      </c>
      <c r="O81" s="28">
        <v>29.3</v>
      </c>
      <c r="P81" s="4">
        <v>0</v>
      </c>
      <c r="Q81" s="28">
        <v>0.26840000000000003</v>
      </c>
      <c r="R81" s="4">
        <v>0</v>
      </c>
      <c r="S81" s="4">
        <v>0</v>
      </c>
      <c r="T81" s="4">
        <v>0</v>
      </c>
      <c r="U81" s="4">
        <v>0</v>
      </c>
      <c r="V81" s="5">
        <v>100.88839999999999</v>
      </c>
      <c r="W81" s="4">
        <v>0</v>
      </c>
      <c r="X81" s="4">
        <v>0</v>
      </c>
      <c r="Y81" s="4">
        <v>0</v>
      </c>
      <c r="Z81" s="28">
        <v>0.99769173909630915</v>
      </c>
      <c r="AA81" s="4">
        <v>0</v>
      </c>
      <c r="AB81" s="4">
        <v>0</v>
      </c>
      <c r="AC81" s="4">
        <v>0.15530983475966703</v>
      </c>
      <c r="AD81" s="28">
        <v>2.0015354226209405</v>
      </c>
      <c r="AE81" s="4">
        <v>1.0094561464462981</v>
      </c>
      <c r="AF81" s="4">
        <v>0</v>
      </c>
      <c r="AG81" s="4">
        <v>0</v>
      </c>
      <c r="AH81" s="4">
        <v>0</v>
      </c>
      <c r="AI81" s="4">
        <f t="shared" ref="AI81:AI90" si="32">O81*(4/O81)</f>
        <v>4</v>
      </c>
      <c r="AJ81" s="4">
        <f t="shared" ref="AJ81:AJ90" si="33">2*P81/107.8682</f>
        <v>0</v>
      </c>
      <c r="AK81" s="4">
        <f t="shared" si="30"/>
        <v>9.3504502778310027E-3</v>
      </c>
      <c r="AL81" s="4">
        <f t="shared" ref="AL81:AL90" si="34">R81/78.96</f>
        <v>0</v>
      </c>
      <c r="AM81" s="4">
        <f t="shared" ref="AM81:AM90" si="35">S81/78.96</f>
        <v>0</v>
      </c>
      <c r="AN81" s="4">
        <f t="shared" ref="AN81:AN90" si="36">T81/78.96</f>
        <v>0</v>
      </c>
      <c r="AO81" s="4">
        <f t="shared" ref="AO81:AO90" si="37">U81/78.96</f>
        <v>0</v>
      </c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</row>
    <row r="82" spans="1:61">
      <c r="C82" s="4">
        <v>0</v>
      </c>
      <c r="D82" s="4">
        <v>0</v>
      </c>
      <c r="E82" s="4">
        <v>0</v>
      </c>
      <c r="F82" s="28">
        <v>27.38</v>
      </c>
      <c r="G82" s="4">
        <v>0</v>
      </c>
      <c r="H82" s="4">
        <v>0</v>
      </c>
      <c r="I82" s="28">
        <v>1.98</v>
      </c>
      <c r="J82" s="28">
        <v>29.12</v>
      </c>
      <c r="K82" s="4">
        <v>12.17</v>
      </c>
      <c r="L82" s="4">
        <v>0</v>
      </c>
      <c r="M82" s="4">
        <v>0</v>
      </c>
      <c r="N82" s="4">
        <v>0</v>
      </c>
      <c r="O82" s="28">
        <v>29.74</v>
      </c>
      <c r="P82" s="4">
        <v>0</v>
      </c>
      <c r="Q82" s="28">
        <v>0.1419</v>
      </c>
      <c r="R82" s="4">
        <v>0</v>
      </c>
      <c r="S82" s="4">
        <v>0</v>
      </c>
      <c r="T82" s="4">
        <v>0</v>
      </c>
      <c r="U82" s="4">
        <v>0</v>
      </c>
      <c r="V82" s="5">
        <v>100.53190000000001</v>
      </c>
      <c r="W82" s="4">
        <v>0</v>
      </c>
      <c r="X82" s="4">
        <v>0</v>
      </c>
      <c r="Y82" s="4">
        <v>0</v>
      </c>
      <c r="Z82" s="28">
        <v>0.99455472262712996</v>
      </c>
      <c r="AA82" s="4">
        <v>0</v>
      </c>
      <c r="AB82" s="4">
        <v>0</v>
      </c>
      <c r="AC82" s="4">
        <v>0.13058786427410149</v>
      </c>
      <c r="AD82" s="4">
        <v>1.9759943450567328</v>
      </c>
      <c r="AE82" s="4">
        <v>0.93969913723274456</v>
      </c>
      <c r="AF82" s="4">
        <v>0</v>
      </c>
      <c r="AG82" s="4">
        <v>0</v>
      </c>
      <c r="AH82" s="4">
        <v>0</v>
      </c>
      <c r="AI82" s="4">
        <f t="shared" si="32"/>
        <v>3.9999999999999996</v>
      </c>
      <c r="AJ82" s="4">
        <f t="shared" si="33"/>
        <v>0</v>
      </c>
      <c r="AK82" s="4">
        <v>9.3504502778310027E-3</v>
      </c>
      <c r="AL82" s="4">
        <f t="shared" si="34"/>
        <v>0</v>
      </c>
      <c r="AM82" s="4">
        <f t="shared" si="35"/>
        <v>0</v>
      </c>
      <c r="AN82" s="4">
        <f t="shared" si="36"/>
        <v>0</v>
      </c>
      <c r="AO82" s="4">
        <f t="shared" si="37"/>
        <v>0</v>
      </c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</row>
    <row r="83" spans="1:61">
      <c r="C83" s="4">
        <v>0</v>
      </c>
      <c r="D83" s="4">
        <v>0</v>
      </c>
      <c r="E83" s="4">
        <v>0</v>
      </c>
      <c r="F83" s="28">
        <v>26.77</v>
      </c>
      <c r="G83" s="4">
        <v>0</v>
      </c>
      <c r="H83" s="4">
        <v>0</v>
      </c>
      <c r="I83" s="28">
        <v>2.52</v>
      </c>
      <c r="J83" s="28">
        <v>28.16</v>
      </c>
      <c r="K83" s="4">
        <v>13.53</v>
      </c>
      <c r="L83" s="4">
        <v>0</v>
      </c>
      <c r="M83" s="4">
        <v>0</v>
      </c>
      <c r="N83" s="4">
        <v>0</v>
      </c>
      <c r="O83" s="28">
        <v>29.55</v>
      </c>
      <c r="P83" s="4">
        <v>0</v>
      </c>
      <c r="Q83" s="28">
        <v>0.26979999999999998</v>
      </c>
      <c r="R83" s="4">
        <v>0</v>
      </c>
      <c r="S83" s="4">
        <v>0</v>
      </c>
      <c r="T83" s="4">
        <v>0</v>
      </c>
      <c r="U83" s="4">
        <v>0</v>
      </c>
      <c r="V83" s="5">
        <v>100.7998</v>
      </c>
      <c r="W83" s="4">
        <v>0</v>
      </c>
      <c r="X83" s="4">
        <v>0</v>
      </c>
      <c r="Y83" s="4">
        <v>0</v>
      </c>
      <c r="Z83" s="28">
        <v>0.97864930119483828</v>
      </c>
      <c r="AA83" s="4">
        <v>0</v>
      </c>
      <c r="AB83" s="4">
        <v>0</v>
      </c>
      <c r="AC83" s="4">
        <v>0.16727138338460198</v>
      </c>
      <c r="AD83" s="4">
        <v>1.923138030283883</v>
      </c>
      <c r="AE83" s="4">
        <v>1.051427968911413</v>
      </c>
      <c r="AF83" s="4">
        <v>0</v>
      </c>
      <c r="AG83" s="4">
        <v>0</v>
      </c>
      <c r="AH83" s="4">
        <v>0</v>
      </c>
      <c r="AI83" s="4">
        <f t="shared" si="32"/>
        <v>4</v>
      </c>
      <c r="AJ83" s="4">
        <f t="shared" si="33"/>
        <v>0</v>
      </c>
      <c r="AK83" s="4">
        <f t="shared" si="30"/>
        <v>9.3992231183263938E-3</v>
      </c>
      <c r="AL83" s="4">
        <f t="shared" si="34"/>
        <v>0</v>
      </c>
      <c r="AM83" s="4">
        <f t="shared" si="35"/>
        <v>0</v>
      </c>
      <c r="AN83" s="4">
        <f t="shared" si="36"/>
        <v>0</v>
      </c>
      <c r="AO83" s="4">
        <f t="shared" si="37"/>
        <v>0</v>
      </c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</row>
    <row r="84" spans="1:61">
      <c r="C84" s="4">
        <v>0</v>
      </c>
      <c r="D84" s="4">
        <v>0</v>
      </c>
      <c r="E84" s="4">
        <v>0</v>
      </c>
      <c r="F84" s="28">
        <v>26.8</v>
      </c>
      <c r="G84" s="4">
        <v>0</v>
      </c>
      <c r="H84" s="4">
        <v>0</v>
      </c>
      <c r="I84" s="28">
        <v>2.99</v>
      </c>
      <c r="J84" s="28">
        <v>28.49</v>
      </c>
      <c r="K84" s="4">
        <v>12.04</v>
      </c>
      <c r="L84" s="4">
        <v>0</v>
      </c>
      <c r="M84" s="4">
        <v>0</v>
      </c>
      <c r="N84" s="4">
        <v>0</v>
      </c>
      <c r="O84" s="28">
        <v>29.43</v>
      </c>
      <c r="P84" s="4">
        <v>0</v>
      </c>
      <c r="Q84" s="28">
        <v>9.1899999999999996E-2</v>
      </c>
      <c r="R84" s="4">
        <v>0</v>
      </c>
      <c r="S84" s="4">
        <v>0</v>
      </c>
      <c r="T84" s="4">
        <v>0</v>
      </c>
      <c r="U84" s="4">
        <v>0</v>
      </c>
      <c r="V84" s="5">
        <v>99.841899999999995</v>
      </c>
      <c r="W84" s="4">
        <v>0</v>
      </c>
      <c r="X84" s="4">
        <v>0</v>
      </c>
      <c r="Y84" s="4">
        <v>0</v>
      </c>
      <c r="Z84" s="28">
        <v>0.98374091880740977</v>
      </c>
      <c r="AA84" s="4">
        <v>0</v>
      </c>
      <c r="AB84" s="4">
        <v>0</v>
      </c>
      <c r="AC84" s="28">
        <v>0.19927807500249206</v>
      </c>
      <c r="AD84" s="4">
        <v>1.9536082385475313</v>
      </c>
      <c r="AE84" s="4">
        <v>0.93945382477780059</v>
      </c>
      <c r="AF84" s="4">
        <v>0</v>
      </c>
      <c r="AG84" s="4">
        <v>0</v>
      </c>
      <c r="AH84" s="4">
        <v>0</v>
      </c>
      <c r="AI84" s="4">
        <f t="shared" si="32"/>
        <v>4</v>
      </c>
      <c r="AJ84" s="4">
        <f t="shared" si="33"/>
        <v>0</v>
      </c>
      <c r="AK84" s="4">
        <f t="shared" ref="AK84:AK88" si="38">Q84/78.96</f>
        <v>1.1638804457953394E-3</v>
      </c>
      <c r="AL84" s="4">
        <f t="shared" si="34"/>
        <v>0</v>
      </c>
      <c r="AM84" s="4">
        <f t="shared" si="35"/>
        <v>0</v>
      </c>
      <c r="AN84" s="4">
        <f t="shared" si="36"/>
        <v>0</v>
      </c>
      <c r="AO84" s="4">
        <f t="shared" si="37"/>
        <v>0</v>
      </c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</row>
    <row r="85" spans="1:61">
      <c r="C85" s="4">
        <v>0</v>
      </c>
      <c r="D85" s="4">
        <v>0</v>
      </c>
      <c r="E85" s="4">
        <v>0</v>
      </c>
      <c r="F85" s="28">
        <v>26.55</v>
      </c>
      <c r="G85" s="4">
        <v>0</v>
      </c>
      <c r="H85" s="4">
        <v>0</v>
      </c>
      <c r="I85" s="28">
        <v>3.19</v>
      </c>
      <c r="J85" s="28">
        <v>28.86</v>
      </c>
      <c r="K85" s="4">
        <v>11.93</v>
      </c>
      <c r="L85" s="4">
        <v>0</v>
      </c>
      <c r="M85" s="4">
        <v>0</v>
      </c>
      <c r="N85" s="4">
        <v>0</v>
      </c>
      <c r="O85" s="28">
        <v>29.57</v>
      </c>
      <c r="P85" s="4">
        <v>0</v>
      </c>
      <c r="Q85" s="28">
        <v>0</v>
      </c>
      <c r="R85" s="4">
        <v>0</v>
      </c>
      <c r="S85" s="4">
        <v>0</v>
      </c>
      <c r="T85" s="4">
        <v>0</v>
      </c>
      <c r="U85" s="4">
        <v>0</v>
      </c>
      <c r="V85" s="5">
        <v>100.1</v>
      </c>
      <c r="W85" s="4">
        <v>0</v>
      </c>
      <c r="X85" s="4">
        <v>0</v>
      </c>
      <c r="Y85" s="4">
        <v>0</v>
      </c>
      <c r="Z85" s="28">
        <v>0.96995012925985136</v>
      </c>
      <c r="AA85" s="4">
        <v>0</v>
      </c>
      <c r="AB85" s="4">
        <v>0</v>
      </c>
      <c r="AC85" s="4">
        <v>0.21160111490970873</v>
      </c>
      <c r="AD85" s="4">
        <v>1.9696102384899579</v>
      </c>
      <c r="AE85" s="4">
        <v>0.92646354091396221</v>
      </c>
      <c r="AF85" s="4">
        <v>0</v>
      </c>
      <c r="AG85" s="4">
        <v>0</v>
      </c>
      <c r="AH85" s="4">
        <v>0</v>
      </c>
      <c r="AI85" s="4">
        <f t="shared" si="32"/>
        <v>4</v>
      </c>
      <c r="AJ85" s="4">
        <f t="shared" si="33"/>
        <v>0</v>
      </c>
      <c r="AK85" s="4">
        <f t="shared" si="38"/>
        <v>0</v>
      </c>
      <c r="AL85" s="4">
        <f t="shared" si="34"/>
        <v>0</v>
      </c>
      <c r="AM85" s="4">
        <f t="shared" si="35"/>
        <v>0</v>
      </c>
      <c r="AN85" s="4">
        <f t="shared" si="36"/>
        <v>0</v>
      </c>
      <c r="AO85" s="4">
        <f t="shared" si="37"/>
        <v>0</v>
      </c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</row>
    <row r="86" spans="1:61">
      <c r="C86" s="4">
        <v>0</v>
      </c>
      <c r="D86" s="4">
        <v>0</v>
      </c>
      <c r="E86" s="4">
        <v>0</v>
      </c>
      <c r="F86" s="28">
        <v>27.31</v>
      </c>
      <c r="G86" s="4">
        <v>0</v>
      </c>
      <c r="H86" s="4">
        <v>0</v>
      </c>
      <c r="I86" s="28">
        <v>0.92220000000000002</v>
      </c>
      <c r="J86" s="28">
        <v>29.53</v>
      </c>
      <c r="K86" s="4">
        <v>13.11</v>
      </c>
      <c r="L86" s="4">
        <v>0</v>
      </c>
      <c r="M86" s="4">
        <v>0</v>
      </c>
      <c r="N86" s="4">
        <v>0</v>
      </c>
      <c r="O86" s="28">
        <v>29.43</v>
      </c>
      <c r="P86" s="4">
        <v>0</v>
      </c>
      <c r="Q86" s="28">
        <v>7.51E-2</v>
      </c>
      <c r="R86" s="4">
        <v>0</v>
      </c>
      <c r="S86" s="4">
        <v>0</v>
      </c>
      <c r="T86" s="4">
        <v>0</v>
      </c>
      <c r="U86" s="4">
        <v>0</v>
      </c>
      <c r="V86" s="5">
        <v>100.37730000000001</v>
      </c>
      <c r="W86" s="4">
        <v>0</v>
      </c>
      <c r="X86" s="4">
        <v>0</v>
      </c>
      <c r="Y86" s="4">
        <v>0</v>
      </c>
      <c r="Z86" s="28">
        <v>1.002461361665312</v>
      </c>
      <c r="AA86" s="4">
        <v>0</v>
      </c>
      <c r="AB86" s="4">
        <v>0</v>
      </c>
      <c r="AC86" s="4">
        <v>6.1462956778360597E-2</v>
      </c>
      <c r="AD86" s="4">
        <v>2.024922825002057</v>
      </c>
      <c r="AE86" s="4">
        <v>1.0229434919299807</v>
      </c>
      <c r="AF86" s="4">
        <v>0</v>
      </c>
      <c r="AG86" s="4">
        <v>0</v>
      </c>
      <c r="AH86" s="4">
        <v>0</v>
      </c>
      <c r="AI86" s="4">
        <f t="shared" si="32"/>
        <v>4</v>
      </c>
      <c r="AJ86" s="4">
        <f t="shared" si="33"/>
        <v>0</v>
      </c>
      <c r="AK86" s="4">
        <f t="shared" si="38"/>
        <v>9.5111448834853097E-4</v>
      </c>
      <c r="AL86" s="4">
        <f t="shared" si="34"/>
        <v>0</v>
      </c>
      <c r="AM86" s="4">
        <f t="shared" si="35"/>
        <v>0</v>
      </c>
      <c r="AN86" s="4">
        <f t="shared" si="36"/>
        <v>0</v>
      </c>
      <c r="AO86" s="4">
        <f t="shared" si="37"/>
        <v>0</v>
      </c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</row>
    <row r="87" spans="1:61">
      <c r="C87" s="4">
        <v>0</v>
      </c>
      <c r="D87" s="4">
        <v>0</v>
      </c>
      <c r="E87" s="4">
        <v>0</v>
      </c>
      <c r="F87" s="28">
        <v>27.41</v>
      </c>
      <c r="G87" s="4">
        <v>0</v>
      </c>
      <c r="H87" s="4">
        <v>0</v>
      </c>
      <c r="I87" s="28">
        <v>0.9516</v>
      </c>
      <c r="J87" s="28">
        <v>29.8</v>
      </c>
      <c r="K87" s="4">
        <v>12.86</v>
      </c>
      <c r="L87" s="4">
        <v>0</v>
      </c>
      <c r="M87" s="4">
        <v>0</v>
      </c>
      <c r="N87" s="4">
        <v>0</v>
      </c>
      <c r="O87" s="28">
        <v>29.77</v>
      </c>
      <c r="P87" s="4">
        <v>0</v>
      </c>
      <c r="Q87" s="28">
        <v>3.7400000000000003E-2</v>
      </c>
      <c r="R87" s="4">
        <v>0</v>
      </c>
      <c r="S87" s="4">
        <v>0</v>
      </c>
      <c r="T87" s="4">
        <v>0</v>
      </c>
      <c r="U87" s="4">
        <v>0</v>
      </c>
      <c r="V87" s="5">
        <v>100.82900000000001</v>
      </c>
      <c r="W87" s="4">
        <v>0</v>
      </c>
      <c r="X87" s="4">
        <v>0</v>
      </c>
      <c r="Y87" s="4">
        <v>0</v>
      </c>
      <c r="Z87" s="28">
        <v>0.99464110987992738</v>
      </c>
      <c r="AA87" s="4">
        <v>0</v>
      </c>
      <c r="AB87" s="4">
        <v>0</v>
      </c>
      <c r="AC87" s="4">
        <v>6.2698072805139199E-2</v>
      </c>
      <c r="AD87" s="4">
        <v>2.0200993102513265</v>
      </c>
      <c r="AE87" s="4">
        <v>0.99197641824555616</v>
      </c>
      <c r="AF87" s="4">
        <v>0</v>
      </c>
      <c r="AG87" s="4">
        <v>0</v>
      </c>
      <c r="AH87" s="4">
        <v>0</v>
      </c>
      <c r="AI87" s="4">
        <f t="shared" si="32"/>
        <v>4</v>
      </c>
      <c r="AJ87" s="4">
        <f t="shared" si="33"/>
        <v>0</v>
      </c>
      <c r="AK87" s="4">
        <f t="shared" si="38"/>
        <v>4.7365754812563331E-4</v>
      </c>
      <c r="AL87" s="4">
        <f t="shared" si="34"/>
        <v>0</v>
      </c>
      <c r="AM87" s="4">
        <f t="shared" si="35"/>
        <v>0</v>
      </c>
      <c r="AN87" s="4">
        <f t="shared" si="36"/>
        <v>0</v>
      </c>
      <c r="AO87" s="4">
        <f t="shared" si="37"/>
        <v>0</v>
      </c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</row>
    <row r="88" spans="1:61">
      <c r="C88" s="4">
        <v>0</v>
      </c>
      <c r="D88" s="4">
        <v>0</v>
      </c>
      <c r="E88" s="4">
        <v>0</v>
      </c>
      <c r="F88" s="28">
        <v>26.62</v>
      </c>
      <c r="G88" s="4">
        <v>0</v>
      </c>
      <c r="H88" s="4">
        <v>0</v>
      </c>
      <c r="I88" s="28">
        <v>3.6</v>
      </c>
      <c r="J88" s="28">
        <v>28.61</v>
      </c>
      <c r="K88" s="4">
        <v>11.69</v>
      </c>
      <c r="L88" s="4">
        <v>0</v>
      </c>
      <c r="M88" s="4">
        <v>0</v>
      </c>
      <c r="N88" s="4">
        <v>0</v>
      </c>
      <c r="O88" s="28">
        <v>29.36</v>
      </c>
      <c r="P88" s="4">
        <v>0</v>
      </c>
      <c r="Q88" s="28">
        <v>3.8100000000000002E-2</v>
      </c>
      <c r="R88" s="4">
        <v>0</v>
      </c>
      <c r="S88" s="4">
        <v>0</v>
      </c>
      <c r="T88" s="4">
        <v>0</v>
      </c>
      <c r="U88" s="4">
        <v>0</v>
      </c>
      <c r="V88" s="5">
        <v>99.918099999999995</v>
      </c>
      <c r="W88" s="4">
        <v>0</v>
      </c>
      <c r="X88" s="4">
        <v>0</v>
      </c>
      <c r="Y88" s="4">
        <v>0</v>
      </c>
      <c r="Z88" s="28">
        <v>0.97946338212992234</v>
      </c>
      <c r="AA88" s="4">
        <v>0</v>
      </c>
      <c r="AB88" s="4">
        <v>0</v>
      </c>
      <c r="AC88" s="4">
        <v>0.24050551669010267</v>
      </c>
      <c r="AD88" s="4">
        <v>1.9665142485981322</v>
      </c>
      <c r="AE88" s="4">
        <v>0.91431885110183575</v>
      </c>
      <c r="AF88" s="4">
        <v>0</v>
      </c>
      <c r="AG88" s="4">
        <v>0</v>
      </c>
      <c r="AH88" s="4">
        <v>0</v>
      </c>
      <c r="AI88" s="4">
        <f t="shared" si="32"/>
        <v>4</v>
      </c>
      <c r="AJ88" s="4">
        <f t="shared" si="33"/>
        <v>0</v>
      </c>
      <c r="AK88" s="4">
        <f t="shared" si="38"/>
        <v>4.8252279635258363E-4</v>
      </c>
      <c r="AL88" s="4">
        <f t="shared" si="34"/>
        <v>0</v>
      </c>
      <c r="AM88" s="4">
        <f t="shared" si="35"/>
        <v>0</v>
      </c>
      <c r="AN88" s="4">
        <f t="shared" si="36"/>
        <v>0</v>
      </c>
      <c r="AO88" s="4">
        <f t="shared" si="37"/>
        <v>0</v>
      </c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</row>
    <row r="89" spans="1:61">
      <c r="C89" s="4">
        <v>0</v>
      </c>
      <c r="D89" s="4">
        <v>0</v>
      </c>
      <c r="E89" s="4">
        <v>0</v>
      </c>
      <c r="F89" s="28">
        <v>25.7</v>
      </c>
      <c r="G89" s="4">
        <v>0</v>
      </c>
      <c r="H89" s="4">
        <v>0</v>
      </c>
      <c r="I89" s="28">
        <v>5.99</v>
      </c>
      <c r="J89" s="28">
        <v>27.14</v>
      </c>
      <c r="K89" s="4">
        <v>12.56</v>
      </c>
      <c r="L89" s="4">
        <v>0</v>
      </c>
      <c r="M89" s="4">
        <v>0</v>
      </c>
      <c r="N89" s="4">
        <v>0</v>
      </c>
      <c r="O89" s="28">
        <v>29.6</v>
      </c>
      <c r="P89" s="4">
        <v>0</v>
      </c>
      <c r="Q89" s="28">
        <v>0.17180000000000001</v>
      </c>
      <c r="R89" s="4">
        <v>0</v>
      </c>
      <c r="S89" s="4">
        <v>0</v>
      </c>
      <c r="T89" s="4">
        <v>0</v>
      </c>
      <c r="U89" s="4">
        <v>0</v>
      </c>
      <c r="V89" s="5">
        <v>101.16180000000001</v>
      </c>
      <c r="W89" s="4">
        <v>0</v>
      </c>
      <c r="X89" s="4">
        <v>0</v>
      </c>
      <c r="Y89" s="4">
        <v>0</v>
      </c>
      <c r="Z89" s="28">
        <v>0.93794552702816536</v>
      </c>
      <c r="AA89" s="4">
        <v>0</v>
      </c>
      <c r="AB89" s="4">
        <v>0</v>
      </c>
      <c r="AC89" s="28">
        <v>0.39692979917819321</v>
      </c>
      <c r="AD89" s="4">
        <v>1.8503480347498853</v>
      </c>
      <c r="AE89" s="4">
        <v>0.97439970187754232</v>
      </c>
      <c r="AF89" s="4">
        <v>0</v>
      </c>
      <c r="AG89" s="4">
        <v>0</v>
      </c>
      <c r="AH89" s="4">
        <v>0</v>
      </c>
      <c r="AI89" s="4">
        <f t="shared" si="32"/>
        <v>3.9999999999999996</v>
      </c>
      <c r="AJ89" s="4">
        <f t="shared" si="33"/>
        <v>0</v>
      </c>
      <c r="AK89" s="4">
        <v>9.3504502778310027E-3</v>
      </c>
      <c r="AL89" s="4">
        <f t="shared" si="34"/>
        <v>0</v>
      </c>
      <c r="AM89" s="4">
        <f t="shared" si="35"/>
        <v>0</v>
      </c>
      <c r="AN89" s="4">
        <f t="shared" si="36"/>
        <v>0</v>
      </c>
      <c r="AO89" s="4">
        <f t="shared" si="37"/>
        <v>0</v>
      </c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</row>
    <row r="90" spans="1:61">
      <c r="C90" s="4">
        <v>0</v>
      </c>
      <c r="D90" s="4">
        <v>0</v>
      </c>
      <c r="E90" s="4">
        <v>0</v>
      </c>
      <c r="F90" s="28">
        <v>25.78</v>
      </c>
      <c r="G90" s="4">
        <v>0</v>
      </c>
      <c r="H90" s="4">
        <v>0</v>
      </c>
      <c r="I90" s="28">
        <v>5.92</v>
      </c>
      <c r="J90" s="28">
        <v>27.07</v>
      </c>
      <c r="K90" s="4">
        <v>12.65</v>
      </c>
      <c r="L90" s="4">
        <v>0</v>
      </c>
      <c r="M90" s="4">
        <v>0</v>
      </c>
      <c r="N90" s="4">
        <v>0</v>
      </c>
      <c r="O90" s="28">
        <v>29.53</v>
      </c>
      <c r="P90" s="4">
        <v>0</v>
      </c>
      <c r="Q90" s="28">
        <v>0.2165</v>
      </c>
      <c r="R90" s="4">
        <v>0</v>
      </c>
      <c r="S90" s="4">
        <v>0</v>
      </c>
      <c r="T90" s="4">
        <v>0</v>
      </c>
      <c r="U90" s="4">
        <v>0</v>
      </c>
      <c r="V90" s="5">
        <v>101.1665</v>
      </c>
      <c r="W90" s="4">
        <v>0</v>
      </c>
      <c r="X90" s="4">
        <v>0</v>
      </c>
      <c r="Y90" s="4">
        <v>0</v>
      </c>
      <c r="Z90" s="28">
        <v>0.94309549522133218</v>
      </c>
      <c r="AA90" s="4">
        <v>0</v>
      </c>
      <c r="AB90" s="4">
        <v>0</v>
      </c>
      <c r="AC90" s="4">
        <v>0.39322113540398435</v>
      </c>
      <c r="AD90" s="4">
        <v>1.8499504650481096</v>
      </c>
      <c r="AE90" s="4">
        <v>0.9837082023113356</v>
      </c>
      <c r="AF90" s="4">
        <v>0</v>
      </c>
      <c r="AG90" s="4">
        <v>0</v>
      </c>
      <c r="AH90" s="4">
        <v>0</v>
      </c>
      <c r="AI90" s="4">
        <f t="shared" si="32"/>
        <v>4</v>
      </c>
      <c r="AJ90" s="4">
        <f t="shared" si="33"/>
        <v>0</v>
      </c>
      <c r="AK90" s="4">
        <v>9.3504502778310027E-3</v>
      </c>
      <c r="AL90" s="4">
        <f t="shared" si="34"/>
        <v>0</v>
      </c>
      <c r="AM90" s="4">
        <f t="shared" si="35"/>
        <v>0</v>
      </c>
      <c r="AN90" s="4">
        <f t="shared" si="36"/>
        <v>0</v>
      </c>
      <c r="AO90" s="4">
        <f t="shared" si="37"/>
        <v>0</v>
      </c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</row>
    <row r="91" spans="1:61" s="61" customFormat="1" ht="14">
      <c r="B91" s="61" t="s">
        <v>110</v>
      </c>
      <c r="F91" s="62">
        <f>AVERAGE(F72:F90)</f>
        <v>27.202631578947368</v>
      </c>
      <c r="I91" s="62">
        <f>AVERAGE(I72:I90)</f>
        <v>2.8175684210526315</v>
      </c>
      <c r="J91" s="62">
        <f>AVERAGE(J72:J90)</f>
        <v>28.408421052631585</v>
      </c>
      <c r="K91" s="62">
        <f>AVERAGE(K72:K90)</f>
        <v>12.443157894736842</v>
      </c>
      <c r="O91" s="62"/>
      <c r="Q91" s="62">
        <f>AVERAGE(Q72:Q90)</f>
        <v>0.11874736842105262</v>
      </c>
      <c r="V91" s="66"/>
      <c r="Z91" s="62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</row>
    <row r="92" spans="1:61" s="61" customFormat="1" ht="14">
      <c r="B92" s="61" t="s">
        <v>111</v>
      </c>
      <c r="F92" s="62">
        <f>STDEVA(F72:F90)</f>
        <v>1.0439553103741936</v>
      </c>
      <c r="I92" s="62">
        <f t="shared" ref="I92:K92" si="39">STDEVA(I72:I90)</f>
        <v>2.0722538864865183</v>
      </c>
      <c r="J92" s="62">
        <f t="shared" si="39"/>
        <v>0.99610498753837684</v>
      </c>
      <c r="K92" s="62">
        <f t="shared" si="39"/>
        <v>1.3780302070208783</v>
      </c>
      <c r="O92" s="62"/>
      <c r="Q92" s="62">
        <f>STDEVA(Q72:Q90)</f>
        <v>9.4949749098147532E-2</v>
      </c>
      <c r="V92" s="66"/>
      <c r="Z92" s="62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</row>
    <row r="93" spans="1:61">
      <c r="A93" s="6"/>
      <c r="B93" s="56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8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</row>
    <row r="94" spans="1:61">
      <c r="V94" s="10"/>
      <c r="W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</row>
    <row r="95" spans="1:61">
      <c r="A95" s="2" t="s">
        <v>102</v>
      </c>
      <c r="V95" s="10"/>
      <c r="W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</row>
    <row r="96" spans="1:61" s="7" customFormat="1">
      <c r="A96" s="9"/>
      <c r="B96" s="57"/>
      <c r="C96" s="9" t="s">
        <v>1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s="5"/>
      <c r="O96" s="13" t="s">
        <v>24</v>
      </c>
      <c r="P96" s="4"/>
      <c r="Q96" s="4"/>
      <c r="R96" s="4"/>
      <c r="S96" s="4"/>
      <c r="T96" s="4"/>
      <c r="U96" s="4"/>
      <c r="V96" s="10"/>
      <c r="W96" s="10"/>
      <c r="X96" s="4"/>
      <c r="Y96" s="4"/>
      <c r="Z96" s="4"/>
      <c r="AA96" s="4"/>
      <c r="AB96" s="4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</row>
    <row r="97" spans="1:61" ht="17">
      <c r="A97" s="12" t="s">
        <v>0</v>
      </c>
      <c r="B97" s="58"/>
      <c r="C97" s="6" t="s">
        <v>27</v>
      </c>
      <c r="D97" s="6" t="s">
        <v>34</v>
      </c>
      <c r="E97" s="6" t="s">
        <v>28</v>
      </c>
      <c r="F97" s="6" t="s">
        <v>35</v>
      </c>
      <c r="G97" s="6" t="s">
        <v>29</v>
      </c>
      <c r="H97" s="6" t="s">
        <v>30</v>
      </c>
      <c r="I97" s="6" t="s">
        <v>31</v>
      </c>
      <c r="J97" s="6" t="s">
        <v>32</v>
      </c>
      <c r="K97" s="6" t="s">
        <v>36</v>
      </c>
      <c r="L97" s="6" t="s">
        <v>33</v>
      </c>
      <c r="M97" s="6" t="s">
        <v>37</v>
      </c>
      <c r="N97" s="11" t="s">
        <v>21</v>
      </c>
      <c r="O97" s="15" t="s">
        <v>38</v>
      </c>
      <c r="P97" s="6" t="s">
        <v>39</v>
      </c>
      <c r="Q97" s="6" t="s">
        <v>40</v>
      </c>
      <c r="R97" s="6" t="s">
        <v>12</v>
      </c>
      <c r="S97" s="6" t="s">
        <v>10</v>
      </c>
      <c r="T97" s="6" t="s">
        <v>41</v>
      </c>
      <c r="U97" s="6" t="s">
        <v>16</v>
      </c>
      <c r="V97" s="6" t="s">
        <v>5</v>
      </c>
      <c r="W97" s="6" t="s">
        <v>42</v>
      </c>
      <c r="X97" s="6" t="s">
        <v>20</v>
      </c>
      <c r="Y97" s="6" t="s">
        <v>7</v>
      </c>
      <c r="Z97" s="14" t="s">
        <v>43</v>
      </c>
      <c r="AA97" s="7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</row>
    <row r="98" spans="1:61">
      <c r="N98" s="5"/>
      <c r="O98" s="10"/>
      <c r="V98" s="10"/>
      <c r="W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</row>
    <row r="99" spans="1:61">
      <c r="A99" s="2" t="s">
        <v>26</v>
      </c>
      <c r="B99" s="53" t="s">
        <v>109</v>
      </c>
      <c r="C99" s="4">
        <v>0</v>
      </c>
      <c r="D99" s="4">
        <v>0</v>
      </c>
      <c r="E99" s="4">
        <v>0.01</v>
      </c>
      <c r="F99" s="4">
        <v>0</v>
      </c>
      <c r="G99" s="28">
        <v>0.52</v>
      </c>
      <c r="H99" s="28">
        <v>0.21</v>
      </c>
      <c r="I99" s="60">
        <v>1.7899999999999999E-2</v>
      </c>
      <c r="J99" s="4">
        <v>99.69</v>
      </c>
      <c r="K99" s="4">
        <v>0</v>
      </c>
      <c r="L99" s="4">
        <v>0.04</v>
      </c>
      <c r="M99" s="4">
        <v>0</v>
      </c>
      <c r="N99" s="31">
        <v>100.47</v>
      </c>
      <c r="O99" s="10">
        <v>0</v>
      </c>
      <c r="P99" s="4">
        <v>0</v>
      </c>
      <c r="Q99" s="4">
        <v>0</v>
      </c>
      <c r="R99" s="4">
        <v>0</v>
      </c>
      <c r="S99" s="28">
        <v>1.0690570782937316E-2</v>
      </c>
      <c r="T99" s="4">
        <v>0</v>
      </c>
      <c r="U99" s="4">
        <v>0</v>
      </c>
      <c r="V99" s="28">
        <v>0.98722963398825925</v>
      </c>
      <c r="W99" s="4">
        <v>0</v>
      </c>
      <c r="X99" s="4">
        <v>3.2993750762547446E-4</v>
      </c>
      <c r="Y99" s="4">
        <v>0</v>
      </c>
      <c r="Z99" s="4">
        <v>1.0009716955803929</v>
      </c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</row>
    <row r="100" spans="1:61" s="7" customFormat="1">
      <c r="A100" s="53"/>
      <c r="B100" s="53"/>
      <c r="C100" s="4">
        <v>0</v>
      </c>
      <c r="D100" s="4">
        <v>0</v>
      </c>
      <c r="E100" s="4">
        <v>0.02</v>
      </c>
      <c r="F100" s="4">
        <v>0</v>
      </c>
      <c r="G100" s="28">
        <v>0.42</v>
      </c>
      <c r="H100" s="30">
        <v>0</v>
      </c>
      <c r="I100" s="4">
        <v>0</v>
      </c>
      <c r="J100" s="4">
        <v>100.19</v>
      </c>
      <c r="K100" s="4">
        <v>0</v>
      </c>
      <c r="L100" s="4">
        <v>0.37</v>
      </c>
      <c r="M100" s="4">
        <v>0</v>
      </c>
      <c r="N100" s="31">
        <v>101.01</v>
      </c>
      <c r="O100" s="10">
        <v>0</v>
      </c>
      <c r="P100" s="4">
        <v>0</v>
      </c>
      <c r="Q100" s="4">
        <v>0</v>
      </c>
      <c r="R100" s="4">
        <v>0</v>
      </c>
      <c r="S100" s="28">
        <v>8.8197208959232849E-3</v>
      </c>
      <c r="T100" s="4">
        <v>0</v>
      </c>
      <c r="U100" s="4">
        <v>0</v>
      </c>
      <c r="V100" s="28">
        <v>0.99225882213898908</v>
      </c>
      <c r="W100" s="4">
        <v>0</v>
      </c>
      <c r="X100" s="4">
        <v>2.5570156840974269E-3</v>
      </c>
      <c r="Y100" s="4">
        <v>0</v>
      </c>
      <c r="Z100" s="4">
        <v>1.0039473679640916</v>
      </c>
      <c r="AA100" s="4"/>
      <c r="AB100" s="4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</row>
    <row r="101" spans="1:61">
      <c r="C101" s="4">
        <v>0</v>
      </c>
      <c r="D101" s="4">
        <v>0</v>
      </c>
      <c r="E101" s="4">
        <v>0</v>
      </c>
      <c r="F101" s="4">
        <v>0</v>
      </c>
      <c r="G101" s="28">
        <v>0.04</v>
      </c>
      <c r="H101" s="30">
        <v>0</v>
      </c>
      <c r="I101" s="4">
        <v>0</v>
      </c>
      <c r="J101" s="4">
        <v>100.83</v>
      </c>
      <c r="K101" s="4">
        <v>0</v>
      </c>
      <c r="L101" s="4">
        <v>0.06</v>
      </c>
      <c r="M101" s="4">
        <v>0</v>
      </c>
      <c r="N101" s="31">
        <v>100.93</v>
      </c>
      <c r="O101" s="10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28">
        <v>0.99854530732740143</v>
      </c>
      <c r="W101" s="4">
        <v>0</v>
      </c>
      <c r="X101" s="4">
        <v>4.1242188453184306E-4</v>
      </c>
      <c r="Y101" s="4">
        <v>0</v>
      </c>
      <c r="Z101" s="4">
        <v>0.99975952202065355</v>
      </c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</row>
    <row r="102" spans="1:61">
      <c r="C102" s="4">
        <v>0</v>
      </c>
      <c r="D102" s="4">
        <v>0</v>
      </c>
      <c r="E102" s="4">
        <v>0.01</v>
      </c>
      <c r="F102" s="4">
        <v>0</v>
      </c>
      <c r="G102" s="28">
        <v>0.7</v>
      </c>
      <c r="H102" s="30">
        <v>0</v>
      </c>
      <c r="I102" s="4">
        <v>0</v>
      </c>
      <c r="J102" s="4">
        <v>100.57</v>
      </c>
      <c r="K102" s="4">
        <v>0</v>
      </c>
      <c r="L102" s="4">
        <v>0.27</v>
      </c>
      <c r="M102" s="4">
        <v>0</v>
      </c>
      <c r="N102" s="31">
        <v>101.55</v>
      </c>
      <c r="O102" s="10">
        <v>0</v>
      </c>
      <c r="P102" s="4">
        <v>0</v>
      </c>
      <c r="Q102" s="4">
        <v>0</v>
      </c>
      <c r="R102" s="4">
        <v>0</v>
      </c>
      <c r="S102" s="28">
        <v>1.4699534826538808E-2</v>
      </c>
      <c r="T102" s="4">
        <v>0</v>
      </c>
      <c r="U102" s="4">
        <v>0</v>
      </c>
      <c r="V102" s="28">
        <v>0.99590498354826817</v>
      </c>
      <c r="W102" s="4">
        <v>0</v>
      </c>
      <c r="X102" s="4">
        <v>1.8146562919401095E-3</v>
      </c>
      <c r="Y102" s="4">
        <v>0</v>
      </c>
      <c r="Z102" s="4">
        <v>1.0124191746667472</v>
      </c>
    </row>
    <row r="103" spans="1:61">
      <c r="C103" s="4">
        <v>0</v>
      </c>
      <c r="D103" s="4">
        <v>0</v>
      </c>
      <c r="E103" s="4">
        <v>0</v>
      </c>
      <c r="F103" s="4">
        <v>0</v>
      </c>
      <c r="G103" s="28">
        <v>0.88</v>
      </c>
      <c r="H103" s="28">
        <v>0.1</v>
      </c>
      <c r="I103" s="4">
        <v>0</v>
      </c>
      <c r="J103" s="4">
        <v>100.47</v>
      </c>
      <c r="K103" s="4">
        <v>0</v>
      </c>
      <c r="L103" s="4">
        <v>0.05</v>
      </c>
      <c r="M103" s="4">
        <v>0</v>
      </c>
      <c r="N103" s="31">
        <v>101.5</v>
      </c>
      <c r="O103" s="10">
        <v>0</v>
      </c>
      <c r="P103" s="4">
        <v>0</v>
      </c>
      <c r="Q103" s="4">
        <v>0</v>
      </c>
      <c r="R103" s="4">
        <v>0</v>
      </c>
      <c r="S103" s="28">
        <v>1.8173970330993435E-2</v>
      </c>
      <c r="T103" s="4">
        <v>0</v>
      </c>
      <c r="U103" s="4">
        <v>0</v>
      </c>
      <c r="V103" s="28">
        <v>0.99502487562189057</v>
      </c>
      <c r="W103" s="4">
        <v>0</v>
      </c>
      <c r="X103" s="4">
        <v>3.2993750762547446E-4</v>
      </c>
      <c r="Y103" s="4">
        <v>0</v>
      </c>
      <c r="Z103" s="4">
        <v>1.0146533306868712</v>
      </c>
    </row>
    <row r="104" spans="1:61">
      <c r="C104" s="4">
        <v>0</v>
      </c>
      <c r="D104" s="4">
        <v>0</v>
      </c>
      <c r="E104" s="4">
        <v>0.02</v>
      </c>
      <c r="F104" s="4">
        <v>0</v>
      </c>
      <c r="G104" s="28">
        <v>0.83</v>
      </c>
      <c r="H104" s="28">
        <v>0.09</v>
      </c>
      <c r="I104" s="4">
        <v>0</v>
      </c>
      <c r="J104" s="4">
        <v>100.33</v>
      </c>
      <c r="K104" s="4">
        <v>0</v>
      </c>
      <c r="L104" s="4">
        <v>0.1</v>
      </c>
      <c r="M104" s="4">
        <v>0</v>
      </c>
      <c r="N104" s="31">
        <v>101.37</v>
      </c>
      <c r="O104" s="10">
        <v>0</v>
      </c>
      <c r="P104" s="4">
        <v>0</v>
      </c>
      <c r="Q104" s="4">
        <v>0</v>
      </c>
      <c r="R104" s="4">
        <v>0</v>
      </c>
      <c r="S104" s="28">
        <v>1.7372177522273134E-2</v>
      </c>
      <c r="T104" s="4">
        <v>0</v>
      </c>
      <c r="U104" s="4">
        <v>0</v>
      </c>
      <c r="V104" s="28">
        <v>0.9935161191766716</v>
      </c>
      <c r="W104" s="4">
        <v>0</v>
      </c>
      <c r="X104" s="4">
        <v>6.5987501525094892E-4</v>
      </c>
      <c r="Y104" s="4">
        <v>0</v>
      </c>
      <c r="Z104" s="4">
        <v>1.0129845281856391</v>
      </c>
    </row>
    <row r="105" spans="1:61">
      <c r="C105" s="4">
        <v>0</v>
      </c>
      <c r="D105" s="4">
        <v>0</v>
      </c>
      <c r="E105" s="4">
        <v>1.42</v>
      </c>
      <c r="F105" s="4">
        <v>0</v>
      </c>
      <c r="G105" s="28">
        <v>0.31</v>
      </c>
      <c r="H105" s="28">
        <v>0.1</v>
      </c>
      <c r="I105" s="4">
        <v>0.01</v>
      </c>
      <c r="J105" s="4">
        <v>99.7</v>
      </c>
      <c r="K105" s="4">
        <v>0</v>
      </c>
      <c r="L105" s="4">
        <v>0.05</v>
      </c>
      <c r="M105" s="4">
        <v>0</v>
      </c>
      <c r="N105" s="31">
        <v>101.59</v>
      </c>
      <c r="O105" s="10">
        <v>0</v>
      </c>
      <c r="P105" s="4">
        <v>0</v>
      </c>
      <c r="Q105" s="28">
        <v>2.6503785831949157E-2</v>
      </c>
      <c r="R105" s="4">
        <v>0</v>
      </c>
      <c r="S105" s="28">
        <v>6.4143424697623887E-3</v>
      </c>
      <c r="T105" s="4">
        <v>0</v>
      </c>
      <c r="U105" s="4">
        <v>0</v>
      </c>
      <c r="V105" s="28">
        <v>0.98735536369202759</v>
      </c>
      <c r="W105" s="4">
        <v>0</v>
      </c>
      <c r="X105" s="4">
        <v>3.2993750762547446E-4</v>
      </c>
      <c r="Y105" s="4">
        <v>0</v>
      </c>
      <c r="Z105" s="4">
        <v>1.0217279767277263</v>
      </c>
    </row>
    <row r="106" spans="1:61">
      <c r="C106" s="4">
        <v>0</v>
      </c>
      <c r="D106" s="4">
        <v>0</v>
      </c>
      <c r="E106" s="4">
        <v>0.88</v>
      </c>
      <c r="F106" s="4">
        <v>0</v>
      </c>
      <c r="G106" s="4">
        <v>0.11</v>
      </c>
      <c r="H106" s="4">
        <v>0.05</v>
      </c>
      <c r="I106" s="4">
        <v>0</v>
      </c>
      <c r="J106" s="4">
        <v>100.04</v>
      </c>
      <c r="K106" s="4">
        <v>0</v>
      </c>
      <c r="L106" s="4">
        <v>0</v>
      </c>
      <c r="M106" s="4">
        <v>0</v>
      </c>
      <c r="N106" s="5">
        <v>101.08</v>
      </c>
      <c r="O106" s="4">
        <v>0</v>
      </c>
      <c r="P106" s="4">
        <v>0</v>
      </c>
      <c r="Q106" s="28">
        <v>1.6525889989333006E-2</v>
      </c>
      <c r="R106" s="4">
        <v>0</v>
      </c>
      <c r="S106" s="4">
        <v>0</v>
      </c>
      <c r="T106" s="4">
        <v>0</v>
      </c>
      <c r="U106" s="4">
        <v>0</v>
      </c>
      <c r="V106" s="60">
        <v>0.99075006569377022</v>
      </c>
      <c r="W106" s="10">
        <v>0</v>
      </c>
      <c r="X106" s="4">
        <v>0</v>
      </c>
      <c r="Y106" s="4">
        <v>0</v>
      </c>
      <c r="Z106" s="4">
        <v>1.010163282920562</v>
      </c>
    </row>
    <row r="107" spans="1:61">
      <c r="C107" s="4">
        <v>0</v>
      </c>
      <c r="D107" s="4">
        <v>0</v>
      </c>
      <c r="E107" s="4">
        <v>0.48</v>
      </c>
      <c r="F107" s="4">
        <v>0</v>
      </c>
      <c r="G107" s="4">
        <v>0.19</v>
      </c>
      <c r="H107" s="4">
        <v>0.17</v>
      </c>
      <c r="I107" s="4">
        <v>0</v>
      </c>
      <c r="J107" s="4">
        <v>99.47</v>
      </c>
      <c r="K107" s="4">
        <v>0</v>
      </c>
      <c r="L107" s="4">
        <v>0</v>
      </c>
      <c r="M107" s="4">
        <v>0</v>
      </c>
      <c r="N107" s="5">
        <v>100.31</v>
      </c>
      <c r="O107" s="4">
        <v>0</v>
      </c>
      <c r="P107" s="4">
        <v>0</v>
      </c>
      <c r="Q107" s="28">
        <v>9.0424681073708896E-3</v>
      </c>
      <c r="R107" s="4">
        <v>0</v>
      </c>
      <c r="S107" s="4">
        <v>0</v>
      </c>
      <c r="T107" s="4">
        <v>0</v>
      </c>
      <c r="U107" s="4">
        <v>0</v>
      </c>
      <c r="V107" s="60">
        <v>0.98509222902419902</v>
      </c>
      <c r="W107" s="10">
        <v>0</v>
      </c>
      <c r="X107" s="4">
        <v>0</v>
      </c>
      <c r="Y107" s="4">
        <v>0</v>
      </c>
      <c r="Z107" s="4">
        <v>1.0000714564203628</v>
      </c>
    </row>
    <row r="108" spans="1:61">
      <c r="C108" s="4">
        <v>0</v>
      </c>
      <c r="D108" s="4">
        <v>0</v>
      </c>
      <c r="E108" s="4">
        <v>0.17</v>
      </c>
      <c r="F108" s="4">
        <v>0</v>
      </c>
      <c r="G108" s="4">
        <v>0.79</v>
      </c>
      <c r="H108" s="4">
        <v>0.1</v>
      </c>
      <c r="I108" s="4">
        <v>0</v>
      </c>
      <c r="J108" s="4">
        <v>99.46</v>
      </c>
      <c r="K108" s="4">
        <v>0</v>
      </c>
      <c r="L108" s="4">
        <v>0</v>
      </c>
      <c r="M108" s="4">
        <v>0</v>
      </c>
      <c r="N108" s="5">
        <v>100.53</v>
      </c>
      <c r="O108" s="4">
        <v>0</v>
      </c>
      <c r="P108" s="4">
        <v>0</v>
      </c>
      <c r="Q108" s="4">
        <v>0</v>
      </c>
      <c r="R108" s="4">
        <v>0</v>
      </c>
      <c r="S108" s="28">
        <v>1.6303120443979403E-2</v>
      </c>
      <c r="T108" s="4">
        <v>0</v>
      </c>
      <c r="U108" s="4">
        <v>0</v>
      </c>
      <c r="V108" s="60">
        <v>0.9849664993204309</v>
      </c>
      <c r="W108" s="10">
        <v>0</v>
      </c>
      <c r="X108" s="4">
        <v>0</v>
      </c>
      <c r="Y108" s="4">
        <v>0</v>
      </c>
      <c r="Z108" s="4">
        <v>1.0055122594415895</v>
      </c>
    </row>
    <row r="109" spans="1:61">
      <c r="C109" s="4">
        <v>0</v>
      </c>
      <c r="D109" s="4">
        <v>0</v>
      </c>
      <c r="E109" s="4">
        <v>0.03</v>
      </c>
      <c r="F109" s="4">
        <v>0</v>
      </c>
      <c r="G109" s="4">
        <v>0.54</v>
      </c>
      <c r="H109" s="4">
        <v>0</v>
      </c>
      <c r="I109" s="4">
        <v>0</v>
      </c>
      <c r="J109" s="4">
        <v>101.02</v>
      </c>
      <c r="K109" s="4">
        <v>0</v>
      </c>
      <c r="L109" s="4">
        <v>0</v>
      </c>
      <c r="M109" s="4">
        <v>0</v>
      </c>
      <c r="N109" s="5">
        <v>101.6</v>
      </c>
      <c r="O109" s="4">
        <v>0</v>
      </c>
      <c r="P109" s="4">
        <v>0</v>
      </c>
      <c r="Q109" s="4">
        <v>0</v>
      </c>
      <c r="R109" s="4">
        <v>0</v>
      </c>
      <c r="S109" s="28">
        <v>1.1225099322084179E-2</v>
      </c>
      <c r="T109" s="4">
        <v>0</v>
      </c>
      <c r="U109" s="4">
        <v>0</v>
      </c>
      <c r="V109" s="60">
        <v>1.000431252883925</v>
      </c>
      <c r="W109" s="10">
        <v>0</v>
      </c>
      <c r="X109" s="4">
        <v>0</v>
      </c>
      <c r="Y109" s="4">
        <v>0</v>
      </c>
      <c r="Z109" s="4">
        <v>1.0122799706961727</v>
      </c>
    </row>
    <row r="110" spans="1:61">
      <c r="C110" s="4">
        <v>0</v>
      </c>
      <c r="D110" s="4">
        <v>0</v>
      </c>
      <c r="E110" s="4">
        <v>0.04</v>
      </c>
      <c r="F110" s="4">
        <v>0</v>
      </c>
      <c r="G110" s="4">
        <v>0.31</v>
      </c>
      <c r="H110" s="4">
        <v>0.15</v>
      </c>
      <c r="I110" s="4">
        <v>0</v>
      </c>
      <c r="J110" s="4">
        <v>100.61</v>
      </c>
      <c r="K110" s="4">
        <v>0</v>
      </c>
      <c r="L110" s="4">
        <v>0.04</v>
      </c>
      <c r="M110" s="4">
        <v>0</v>
      </c>
      <c r="N110" s="5">
        <v>101.15</v>
      </c>
      <c r="O110" s="4">
        <v>0</v>
      </c>
      <c r="P110" s="4">
        <v>0</v>
      </c>
      <c r="Q110" s="4">
        <v>0</v>
      </c>
      <c r="R110" s="4">
        <v>0</v>
      </c>
      <c r="S110" s="28">
        <v>6.4143424697623887E-3</v>
      </c>
      <c r="T110" s="4">
        <v>0</v>
      </c>
      <c r="U110" s="4">
        <v>0</v>
      </c>
      <c r="V110" s="60">
        <v>0.9964079023633412</v>
      </c>
      <c r="W110" s="10">
        <v>0</v>
      </c>
      <c r="X110" s="4">
        <v>2.474531307191058E-4</v>
      </c>
      <c r="Y110" s="4">
        <v>0</v>
      </c>
      <c r="Z110" s="4">
        <v>1.0052998124916457</v>
      </c>
    </row>
    <row r="111" spans="1:61">
      <c r="C111" s="4">
        <v>0</v>
      </c>
      <c r="D111" s="4">
        <v>0</v>
      </c>
      <c r="E111" s="4">
        <v>0.01</v>
      </c>
      <c r="F111" s="4">
        <v>0</v>
      </c>
      <c r="G111" s="4">
        <v>0.45</v>
      </c>
      <c r="H111" s="4">
        <v>0</v>
      </c>
      <c r="I111" s="60">
        <v>1.7899999999999999E-2</v>
      </c>
      <c r="J111" s="4">
        <v>100.73</v>
      </c>
      <c r="K111" s="4">
        <v>0</v>
      </c>
      <c r="L111" s="4">
        <v>0.25</v>
      </c>
      <c r="M111" s="4">
        <v>0</v>
      </c>
      <c r="N111" s="5">
        <v>101.43</v>
      </c>
      <c r="O111" s="4">
        <v>0</v>
      </c>
      <c r="P111" s="4">
        <v>0</v>
      </c>
      <c r="Q111" s="4">
        <v>0</v>
      </c>
      <c r="R111" s="4">
        <v>0</v>
      </c>
      <c r="S111" s="28">
        <v>9.3542494350701486E-3</v>
      </c>
      <c r="T111" s="4">
        <v>0</v>
      </c>
      <c r="U111" s="4">
        <v>0</v>
      </c>
      <c r="V111" s="60">
        <v>0.99753946969725549</v>
      </c>
      <c r="W111" s="10">
        <v>0</v>
      </c>
      <c r="X111" s="4">
        <v>1.6496875381273722E-3</v>
      </c>
      <c r="Y111" s="4">
        <v>0</v>
      </c>
      <c r="Z111" s="4">
        <v>1.0088552159155346</v>
      </c>
    </row>
    <row r="112" spans="1:61">
      <c r="C112" s="4">
        <v>0</v>
      </c>
      <c r="D112" s="4">
        <v>0</v>
      </c>
      <c r="E112" s="4">
        <v>0.03</v>
      </c>
      <c r="F112" s="4">
        <v>0</v>
      </c>
      <c r="G112" s="4">
        <v>0.56999999999999995</v>
      </c>
      <c r="H112" s="4">
        <v>0.08</v>
      </c>
      <c r="I112" s="4">
        <v>0</v>
      </c>
      <c r="J112" s="4">
        <v>100.57</v>
      </c>
      <c r="K112" s="4">
        <v>0</v>
      </c>
      <c r="L112" s="4">
        <v>0.25</v>
      </c>
      <c r="M112" s="4">
        <v>0</v>
      </c>
      <c r="N112" s="5">
        <v>101.5</v>
      </c>
      <c r="O112" s="4">
        <v>0</v>
      </c>
      <c r="P112" s="4">
        <v>0</v>
      </c>
      <c r="Q112" s="4">
        <v>0</v>
      </c>
      <c r="R112" s="4">
        <v>0</v>
      </c>
      <c r="S112" s="28">
        <v>1.2026892130804479E-2</v>
      </c>
      <c r="T112" s="4">
        <v>0</v>
      </c>
      <c r="U112" s="4">
        <v>0</v>
      </c>
      <c r="V112" s="60">
        <v>0.99590498354826817</v>
      </c>
      <c r="W112" s="10">
        <v>0</v>
      </c>
      <c r="X112" s="4">
        <v>1.6496875381273722E-3</v>
      </c>
      <c r="Y112" s="4">
        <v>0</v>
      </c>
      <c r="Z112" s="4">
        <v>1.0110084297261932</v>
      </c>
    </row>
    <row r="113" spans="1:28">
      <c r="C113" s="4">
        <v>0</v>
      </c>
      <c r="D113" s="4">
        <v>0</v>
      </c>
      <c r="E113" s="4">
        <v>0.11</v>
      </c>
      <c r="F113" s="4">
        <v>0</v>
      </c>
      <c r="G113" s="28">
        <v>0.7</v>
      </c>
      <c r="H113" s="4">
        <v>0.01</v>
      </c>
      <c r="I113" s="4">
        <v>0</v>
      </c>
      <c r="J113" s="4">
        <v>100.48</v>
      </c>
      <c r="K113" s="4">
        <v>0</v>
      </c>
      <c r="L113" s="4">
        <v>7.0000000000000007E-2</v>
      </c>
      <c r="M113" s="4">
        <v>0</v>
      </c>
      <c r="N113" s="5">
        <v>101.36</v>
      </c>
      <c r="O113" s="4">
        <v>0</v>
      </c>
      <c r="P113" s="4">
        <v>0</v>
      </c>
      <c r="Q113" s="4">
        <v>0</v>
      </c>
      <c r="R113" s="4">
        <v>0</v>
      </c>
      <c r="S113" s="28">
        <v>1.4432270556965374E-2</v>
      </c>
      <c r="T113" s="4">
        <v>0</v>
      </c>
      <c r="U113" s="4">
        <v>0</v>
      </c>
      <c r="V113" s="60">
        <v>0.99502487562189057</v>
      </c>
      <c r="W113" s="10">
        <v>0</v>
      </c>
      <c r="X113" s="4">
        <v>4.9490626143821161E-4</v>
      </c>
      <c r="Y113" s="4">
        <v>0</v>
      </c>
      <c r="Z113" s="4">
        <v>1.0119835575145506</v>
      </c>
    </row>
    <row r="114" spans="1:28">
      <c r="C114" s="4">
        <v>0</v>
      </c>
      <c r="D114" s="4">
        <v>0</v>
      </c>
      <c r="E114" s="4">
        <v>0</v>
      </c>
      <c r="F114" s="4">
        <v>0</v>
      </c>
      <c r="G114" s="4">
        <v>0.19</v>
      </c>
      <c r="H114" s="4">
        <v>0</v>
      </c>
      <c r="I114" s="4">
        <v>0</v>
      </c>
      <c r="J114" s="4">
        <v>100.11</v>
      </c>
      <c r="K114" s="4">
        <v>0</v>
      </c>
      <c r="L114" s="4">
        <v>0</v>
      </c>
      <c r="M114" s="4">
        <v>0</v>
      </c>
      <c r="N114" s="5">
        <v>100.31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60">
        <v>0.99137871421261137</v>
      </c>
      <c r="W114" s="10">
        <v>0</v>
      </c>
      <c r="X114" s="4">
        <v>0</v>
      </c>
      <c r="Y114" s="4">
        <v>0</v>
      </c>
      <c r="Z114" s="4">
        <v>0.99538767825621277</v>
      </c>
    </row>
    <row r="115" spans="1:28">
      <c r="C115" s="4">
        <v>0</v>
      </c>
      <c r="D115" s="4">
        <v>0</v>
      </c>
      <c r="E115" s="4">
        <v>0</v>
      </c>
      <c r="F115" s="4">
        <v>0</v>
      </c>
      <c r="G115" s="4">
        <v>0.68</v>
      </c>
      <c r="H115" s="4">
        <v>0.12</v>
      </c>
      <c r="I115" s="4">
        <v>0</v>
      </c>
      <c r="J115" s="4">
        <v>98.88</v>
      </c>
      <c r="K115" s="4">
        <v>0</v>
      </c>
      <c r="L115" s="4">
        <v>0</v>
      </c>
      <c r="M115" s="4">
        <v>0</v>
      </c>
      <c r="N115" s="5">
        <v>99.69</v>
      </c>
      <c r="O115" s="4">
        <v>0</v>
      </c>
      <c r="P115" s="4">
        <v>0</v>
      </c>
      <c r="Q115" s="4">
        <v>0</v>
      </c>
      <c r="R115" s="4">
        <v>0</v>
      </c>
      <c r="S115" s="28">
        <v>1.4165006287391943E-2</v>
      </c>
      <c r="T115" s="4">
        <v>0</v>
      </c>
      <c r="U115" s="4">
        <v>0</v>
      </c>
      <c r="V115" s="60">
        <v>0.97930866265085992</v>
      </c>
      <c r="W115" s="10">
        <v>0</v>
      </c>
      <c r="X115" s="4">
        <v>0</v>
      </c>
      <c r="Y115" s="4">
        <v>0</v>
      </c>
      <c r="Z115" s="4">
        <v>0.99475886576837957</v>
      </c>
    </row>
    <row r="116" spans="1:28">
      <c r="C116" s="4">
        <v>0</v>
      </c>
      <c r="D116" s="4">
        <v>0</v>
      </c>
      <c r="E116" s="4">
        <v>0.02</v>
      </c>
      <c r="F116" s="4">
        <v>0</v>
      </c>
      <c r="G116" s="4">
        <v>0.76</v>
      </c>
      <c r="H116" s="4">
        <v>0.02</v>
      </c>
      <c r="I116" s="60">
        <v>1.7899999999999999E-2</v>
      </c>
      <c r="J116" s="4">
        <v>99</v>
      </c>
      <c r="K116" s="4">
        <v>0</v>
      </c>
      <c r="L116" s="4">
        <v>0.06</v>
      </c>
      <c r="M116" s="4">
        <v>0</v>
      </c>
      <c r="N116" s="5">
        <v>99.87</v>
      </c>
      <c r="O116" s="4">
        <v>0</v>
      </c>
      <c r="P116" s="4">
        <v>0</v>
      </c>
      <c r="Q116" s="4">
        <v>0</v>
      </c>
      <c r="R116" s="4">
        <v>0</v>
      </c>
      <c r="S116" s="28">
        <v>1.5768591904832537E-2</v>
      </c>
      <c r="T116" s="4">
        <v>0</v>
      </c>
      <c r="U116" s="4">
        <v>0</v>
      </c>
      <c r="V116" s="60">
        <v>0.98031450028100586</v>
      </c>
      <c r="W116" s="10">
        <v>0</v>
      </c>
      <c r="X116" s="4">
        <v>4.1242188453184306E-4</v>
      </c>
      <c r="Y116" s="4">
        <v>0</v>
      </c>
      <c r="Z116" s="4">
        <v>0.99712862252298384</v>
      </c>
    </row>
    <row r="117" spans="1:28">
      <c r="A117" s="16"/>
      <c r="B117" s="59"/>
      <c r="C117" s="4">
        <v>0</v>
      </c>
      <c r="D117" s="4">
        <v>0</v>
      </c>
      <c r="E117" s="10">
        <v>0.13</v>
      </c>
      <c r="F117" s="4">
        <v>0</v>
      </c>
      <c r="G117" s="10">
        <v>0.85</v>
      </c>
      <c r="H117" s="10">
        <v>0.03</v>
      </c>
      <c r="I117" s="4">
        <v>0</v>
      </c>
      <c r="J117" s="10">
        <v>98.95</v>
      </c>
      <c r="K117" s="4">
        <v>0</v>
      </c>
      <c r="L117" s="10">
        <v>0.22</v>
      </c>
      <c r="M117" s="4">
        <v>0</v>
      </c>
      <c r="N117" s="5">
        <v>100.19</v>
      </c>
      <c r="O117" s="10">
        <v>0</v>
      </c>
      <c r="P117" s="10">
        <v>0</v>
      </c>
      <c r="Q117" s="4">
        <v>0</v>
      </c>
      <c r="R117" s="10">
        <v>0</v>
      </c>
      <c r="S117" s="60">
        <v>1.763944179184657E-2</v>
      </c>
      <c r="T117" s="4">
        <v>0</v>
      </c>
      <c r="U117" s="4">
        <v>0</v>
      </c>
      <c r="V117" s="60">
        <v>0.97993731116970106</v>
      </c>
      <c r="W117" s="10">
        <v>0</v>
      </c>
      <c r="X117" s="10">
        <v>1.4847187843146348E-3</v>
      </c>
      <c r="Y117" s="10">
        <v>0</v>
      </c>
      <c r="Z117" s="10">
        <v>1.0018772449140483</v>
      </c>
      <c r="AA117" s="10"/>
      <c r="AB117" s="10"/>
    </row>
    <row r="118" spans="1:28">
      <c r="A118" s="16"/>
      <c r="B118" s="59"/>
      <c r="C118" s="4">
        <v>0</v>
      </c>
      <c r="D118" s="4">
        <v>0</v>
      </c>
      <c r="E118" s="10">
        <v>0</v>
      </c>
      <c r="F118" s="4">
        <v>0</v>
      </c>
      <c r="G118" s="10">
        <v>0.56999999999999995</v>
      </c>
      <c r="H118" s="10">
        <v>0.05</v>
      </c>
      <c r="I118" s="4">
        <v>0</v>
      </c>
      <c r="J118" s="10">
        <v>100.13</v>
      </c>
      <c r="K118" s="4">
        <v>0</v>
      </c>
      <c r="L118" s="10">
        <v>0.01</v>
      </c>
      <c r="M118" s="4">
        <v>0</v>
      </c>
      <c r="N118" s="5">
        <v>100.75</v>
      </c>
      <c r="O118" s="10">
        <v>0</v>
      </c>
      <c r="P118" s="10">
        <v>0</v>
      </c>
      <c r="Q118" s="10">
        <v>0</v>
      </c>
      <c r="R118" s="10">
        <v>0</v>
      </c>
      <c r="S118" s="60">
        <v>1.1759627861231045E-2</v>
      </c>
      <c r="T118" s="4">
        <v>0</v>
      </c>
      <c r="U118" s="4">
        <v>0</v>
      </c>
      <c r="V118" s="60">
        <v>0.99163017362014794</v>
      </c>
      <c r="W118" s="10">
        <v>0</v>
      </c>
      <c r="X118" s="10">
        <v>8.2484376906368615E-5</v>
      </c>
      <c r="Y118" s="10">
        <v>0</v>
      </c>
      <c r="Z118" s="10">
        <v>1.0039542346695831</v>
      </c>
      <c r="AA118" s="10"/>
      <c r="AB118" s="10"/>
    </row>
    <row r="119" spans="1:28">
      <c r="A119" s="16"/>
      <c r="B119" s="59"/>
      <c r="C119" s="4">
        <v>0</v>
      </c>
      <c r="D119" s="4">
        <v>0</v>
      </c>
      <c r="E119" s="10">
        <v>0.16</v>
      </c>
      <c r="F119" s="4">
        <v>0</v>
      </c>
      <c r="G119" s="10">
        <v>0.83</v>
      </c>
      <c r="H119" s="10">
        <v>0.06</v>
      </c>
      <c r="I119" s="4">
        <v>0</v>
      </c>
      <c r="J119" s="10">
        <v>100.51</v>
      </c>
      <c r="K119" s="4">
        <v>0</v>
      </c>
      <c r="L119" s="10">
        <v>0.17</v>
      </c>
      <c r="M119" s="4">
        <v>0</v>
      </c>
      <c r="N119" s="5">
        <v>101.72</v>
      </c>
      <c r="O119" s="10">
        <v>0</v>
      </c>
      <c r="P119" s="10">
        <v>0</v>
      </c>
      <c r="Q119" s="4">
        <v>0</v>
      </c>
      <c r="R119" s="10">
        <v>0</v>
      </c>
      <c r="S119" s="60">
        <v>1.7104913252699704E-2</v>
      </c>
      <c r="T119" s="4">
        <v>0</v>
      </c>
      <c r="U119" s="4">
        <v>0</v>
      </c>
      <c r="V119" s="60">
        <v>0.99527633502942703</v>
      </c>
      <c r="W119" s="10">
        <v>0</v>
      </c>
      <c r="X119" s="10">
        <v>1.1547812766891606E-3</v>
      </c>
      <c r="Y119" s="10">
        <v>0</v>
      </c>
      <c r="Z119" s="10">
        <v>1.0172967204246972</v>
      </c>
      <c r="AA119" s="10"/>
      <c r="AB119" s="10"/>
    </row>
    <row r="120" spans="1:28" s="10" customFormat="1">
      <c r="A120" s="16"/>
      <c r="B120" s="59"/>
      <c r="C120" s="4">
        <v>0</v>
      </c>
      <c r="D120" s="4">
        <v>0</v>
      </c>
      <c r="E120" s="10">
        <v>0.13</v>
      </c>
      <c r="F120" s="4">
        <v>0</v>
      </c>
      <c r="G120" s="10">
        <v>0.63</v>
      </c>
      <c r="H120" s="10">
        <v>0</v>
      </c>
      <c r="I120" s="60">
        <v>1.7899999999999999E-2</v>
      </c>
      <c r="J120" s="10">
        <v>100.26</v>
      </c>
      <c r="K120" s="4">
        <v>0</v>
      </c>
      <c r="L120" s="10">
        <v>0.01</v>
      </c>
      <c r="M120" s="4">
        <v>0</v>
      </c>
      <c r="N120" s="5">
        <v>101.03</v>
      </c>
      <c r="O120" s="10">
        <v>0</v>
      </c>
      <c r="P120" s="10">
        <v>0</v>
      </c>
      <c r="Q120" s="4">
        <v>0</v>
      </c>
      <c r="R120" s="10">
        <v>0</v>
      </c>
      <c r="S120" s="60">
        <v>1.3095949209098208E-2</v>
      </c>
      <c r="T120" s="4">
        <v>0</v>
      </c>
      <c r="U120" s="4">
        <v>0</v>
      </c>
      <c r="V120" s="60">
        <v>0.99288747065783045</v>
      </c>
      <c r="W120" s="10">
        <v>0</v>
      </c>
      <c r="X120" s="10">
        <v>8.2484376906368615E-5</v>
      </c>
      <c r="Y120" s="10">
        <v>0</v>
      </c>
      <c r="Z120" s="10">
        <v>1.008560378204489</v>
      </c>
    </row>
    <row r="121" spans="1:28" s="10" customFormat="1">
      <c r="A121" s="16"/>
      <c r="B121" s="59"/>
      <c r="C121" s="4">
        <v>0</v>
      </c>
      <c r="D121" s="4">
        <v>0</v>
      </c>
      <c r="E121" s="10">
        <v>0</v>
      </c>
      <c r="F121" s="4">
        <v>0</v>
      </c>
      <c r="G121" s="10">
        <v>0.48</v>
      </c>
      <c r="H121" s="10">
        <v>0.05</v>
      </c>
      <c r="I121" s="4">
        <v>0</v>
      </c>
      <c r="J121" s="10">
        <v>100.87</v>
      </c>
      <c r="K121" s="4">
        <v>0</v>
      </c>
      <c r="L121" s="10">
        <v>0.08</v>
      </c>
      <c r="M121" s="4">
        <v>0</v>
      </c>
      <c r="N121" s="5">
        <v>101.47</v>
      </c>
      <c r="O121" s="10">
        <v>0</v>
      </c>
      <c r="P121" s="10">
        <v>0</v>
      </c>
      <c r="Q121" s="4">
        <v>0</v>
      </c>
      <c r="R121" s="10">
        <v>0</v>
      </c>
      <c r="S121" s="60">
        <v>9.8887779742170157E-3</v>
      </c>
      <c r="T121" s="4">
        <v>0</v>
      </c>
      <c r="U121" s="4">
        <v>0</v>
      </c>
      <c r="V121" s="60">
        <v>0.99892249643870612</v>
      </c>
      <c r="W121" s="10">
        <v>0</v>
      </c>
      <c r="X121" s="10">
        <v>5.7739063834458032E-4</v>
      </c>
      <c r="Y121" s="10">
        <v>0</v>
      </c>
      <c r="Z121" s="10">
        <v>1.0098706138625655</v>
      </c>
    </row>
    <row r="122" spans="1:28" s="10" customFormat="1">
      <c r="A122" s="16"/>
      <c r="B122" s="59"/>
      <c r="C122" s="4">
        <v>0</v>
      </c>
      <c r="D122" s="4">
        <v>0</v>
      </c>
      <c r="E122" s="10">
        <v>0</v>
      </c>
      <c r="F122" s="4">
        <v>0</v>
      </c>
      <c r="G122" s="10">
        <v>0.36</v>
      </c>
      <c r="H122" s="10">
        <v>0</v>
      </c>
      <c r="I122" s="60">
        <v>1.7899999999999999E-2</v>
      </c>
      <c r="J122" s="10">
        <v>99.15</v>
      </c>
      <c r="K122" s="4">
        <v>0</v>
      </c>
      <c r="L122" s="10">
        <v>0.02</v>
      </c>
      <c r="M122" s="4">
        <v>0</v>
      </c>
      <c r="N122" s="5">
        <v>99.53</v>
      </c>
      <c r="O122" s="10">
        <v>0</v>
      </c>
      <c r="P122" s="10">
        <v>0</v>
      </c>
      <c r="Q122" s="10">
        <v>0</v>
      </c>
      <c r="R122" s="10">
        <v>0</v>
      </c>
      <c r="S122" s="60">
        <v>7.4833995480561204E-3</v>
      </c>
      <c r="T122" s="4">
        <v>0</v>
      </c>
      <c r="U122" s="4">
        <v>0</v>
      </c>
      <c r="V122" s="60">
        <v>0.98194898642999295</v>
      </c>
      <c r="W122" s="10">
        <v>0</v>
      </c>
      <c r="X122" s="10">
        <v>8.2484376906368615E-5</v>
      </c>
      <c r="Y122" s="10">
        <v>0</v>
      </c>
      <c r="Z122" s="10">
        <v>0.98951487035495556</v>
      </c>
    </row>
    <row r="123" spans="1:28" s="10" customFormat="1">
      <c r="A123" s="16"/>
      <c r="B123" s="59"/>
      <c r="C123" s="4">
        <v>0</v>
      </c>
      <c r="D123" s="4">
        <v>0</v>
      </c>
      <c r="E123" s="10">
        <v>0</v>
      </c>
      <c r="F123" s="4">
        <v>0</v>
      </c>
      <c r="G123" s="10">
        <v>0.48</v>
      </c>
      <c r="H123" s="10">
        <v>0.2</v>
      </c>
      <c r="I123" s="4">
        <v>0</v>
      </c>
      <c r="J123" s="10">
        <v>100.73</v>
      </c>
      <c r="K123" s="4">
        <v>0</v>
      </c>
      <c r="L123" s="10">
        <v>0.08</v>
      </c>
      <c r="M123" s="4">
        <v>0</v>
      </c>
      <c r="N123" s="5">
        <v>101.5</v>
      </c>
      <c r="O123" s="10">
        <v>0</v>
      </c>
      <c r="P123" s="10">
        <v>0</v>
      </c>
      <c r="Q123" s="10">
        <v>0</v>
      </c>
      <c r="R123" s="10">
        <v>0</v>
      </c>
      <c r="S123" s="60">
        <v>9.8887779742170157E-3</v>
      </c>
      <c r="T123" s="4">
        <v>0</v>
      </c>
      <c r="U123" s="4">
        <v>0</v>
      </c>
      <c r="V123" s="60">
        <v>0.99753946969725549</v>
      </c>
      <c r="W123" s="10">
        <v>0</v>
      </c>
      <c r="X123" s="10">
        <v>5.7739063834458032E-4</v>
      </c>
      <c r="Y123" s="10">
        <v>0</v>
      </c>
      <c r="Z123" s="10">
        <v>1.0102547327625402</v>
      </c>
    </row>
    <row r="124" spans="1:28" s="10" customFormat="1">
      <c r="A124" s="16"/>
      <c r="B124" s="59"/>
      <c r="C124" s="10">
        <v>0</v>
      </c>
      <c r="D124" s="4">
        <v>0</v>
      </c>
      <c r="E124" s="10">
        <v>0</v>
      </c>
      <c r="F124" s="4">
        <v>0</v>
      </c>
      <c r="G124" s="60">
        <v>0.17799999999999999</v>
      </c>
      <c r="H124" s="60">
        <v>3.4700000000000002E-2</v>
      </c>
      <c r="I124" s="10">
        <v>0.01</v>
      </c>
      <c r="J124" s="10">
        <v>99.32</v>
      </c>
      <c r="K124" s="4">
        <v>0</v>
      </c>
      <c r="L124" s="10">
        <v>0</v>
      </c>
      <c r="M124" s="4">
        <v>0</v>
      </c>
      <c r="N124" s="5">
        <v>99.532699999999991</v>
      </c>
      <c r="O124" s="10">
        <v>0</v>
      </c>
      <c r="P124" s="10">
        <v>0</v>
      </c>
      <c r="Q124" s="10">
        <v>0</v>
      </c>
      <c r="R124" s="10">
        <v>0</v>
      </c>
      <c r="S124" s="4">
        <v>0</v>
      </c>
      <c r="T124" s="4">
        <v>0</v>
      </c>
      <c r="U124" s="4">
        <v>0</v>
      </c>
      <c r="V124" s="60">
        <v>0.99763066025487612</v>
      </c>
      <c r="W124" s="10">
        <v>0</v>
      </c>
      <c r="X124" s="10">
        <v>0</v>
      </c>
      <c r="Y124" s="10">
        <v>0</v>
      </c>
      <c r="Z124" s="10">
        <v>1.0017764809143015</v>
      </c>
    </row>
    <row r="125" spans="1:28" s="10" customFormat="1">
      <c r="A125" s="16"/>
      <c r="B125" s="59"/>
      <c r="C125" s="60">
        <v>0.1033</v>
      </c>
      <c r="D125" s="4">
        <v>0</v>
      </c>
      <c r="E125" s="10">
        <v>0</v>
      </c>
      <c r="F125" s="4">
        <v>0</v>
      </c>
      <c r="G125" s="60">
        <v>0.58089999999999997</v>
      </c>
      <c r="H125" s="60">
        <v>4.2500000000000003E-2</v>
      </c>
      <c r="I125" s="10">
        <v>0</v>
      </c>
      <c r="J125" s="10">
        <v>99.77</v>
      </c>
      <c r="K125" s="4">
        <v>0</v>
      </c>
      <c r="L125" s="60">
        <v>1.0699999999999999E-2</v>
      </c>
      <c r="M125" s="4">
        <v>0</v>
      </c>
      <c r="N125" s="5">
        <v>100.50739999999999</v>
      </c>
      <c r="O125" s="10">
        <v>0</v>
      </c>
      <c r="P125" s="10">
        <v>0</v>
      </c>
      <c r="Q125" s="10">
        <v>0</v>
      </c>
      <c r="R125" s="10">
        <v>0</v>
      </c>
      <c r="S125" s="60">
        <v>1.209996193890432E-2</v>
      </c>
      <c r="T125" s="4">
        <v>0</v>
      </c>
      <c r="U125" s="4">
        <v>0</v>
      </c>
      <c r="V125" s="60">
        <v>0.99068840316383144</v>
      </c>
      <c r="W125" s="10">
        <v>0</v>
      </c>
      <c r="X125" s="10">
        <v>7.2471783399024597E-5</v>
      </c>
      <c r="Y125" s="10">
        <v>0</v>
      </c>
      <c r="Z125" s="10">
        <v>1.0059122265707157</v>
      </c>
    </row>
    <row r="126" spans="1:28" s="10" customFormat="1">
      <c r="A126" s="16"/>
      <c r="B126" s="59"/>
      <c r="C126" s="10">
        <v>0</v>
      </c>
      <c r="D126" s="4">
        <v>0</v>
      </c>
      <c r="E126" s="60">
        <v>0.39510000000000001</v>
      </c>
      <c r="F126" s="4">
        <v>0</v>
      </c>
      <c r="G126" s="60">
        <v>0.15770000000000001</v>
      </c>
      <c r="H126" s="60">
        <v>6.9400000000000003E-2</v>
      </c>
      <c r="I126" s="10">
        <v>0</v>
      </c>
      <c r="J126" s="10">
        <v>99.04</v>
      </c>
      <c r="K126" s="4">
        <v>0</v>
      </c>
      <c r="L126" s="60">
        <v>2.3E-3</v>
      </c>
      <c r="M126" s="4">
        <v>0</v>
      </c>
      <c r="N126" s="5">
        <v>99.664500000000018</v>
      </c>
      <c r="O126" s="10">
        <v>0</v>
      </c>
      <c r="P126" s="10">
        <v>0</v>
      </c>
      <c r="Q126" s="60">
        <v>7.4517626553456326E-3</v>
      </c>
      <c r="R126" s="10">
        <v>0</v>
      </c>
      <c r="S126" s="4">
        <v>0</v>
      </c>
      <c r="T126" s="4">
        <v>0</v>
      </c>
      <c r="U126" s="4">
        <v>0</v>
      </c>
      <c r="V126" s="60">
        <v>0.9898922350276228</v>
      </c>
      <c r="W126" s="10">
        <v>0</v>
      </c>
      <c r="X126" s="10">
        <v>1.5680257336432466E-5</v>
      </c>
      <c r="Y126" s="10">
        <v>0</v>
      </c>
      <c r="Z126" s="10">
        <v>1.0014526354603657</v>
      </c>
    </row>
    <row r="127" spans="1:28" s="10" customFormat="1">
      <c r="A127" s="16"/>
      <c r="B127" s="59"/>
      <c r="C127" s="10">
        <v>0</v>
      </c>
      <c r="D127" s="4">
        <v>0</v>
      </c>
      <c r="E127" s="10">
        <v>0</v>
      </c>
      <c r="F127" s="4">
        <v>0</v>
      </c>
      <c r="G127" s="60">
        <v>0.82499999999999996</v>
      </c>
      <c r="H127" s="60">
        <v>4.2299999999999997E-2</v>
      </c>
      <c r="I127" s="10">
        <v>0</v>
      </c>
      <c r="J127" s="10">
        <v>97.12</v>
      </c>
      <c r="K127" s="4">
        <v>0</v>
      </c>
      <c r="L127" s="10">
        <v>0</v>
      </c>
      <c r="M127" s="4">
        <v>0</v>
      </c>
      <c r="N127" s="5">
        <v>97.987300000000005</v>
      </c>
      <c r="O127" s="10">
        <v>0</v>
      </c>
      <c r="P127" s="10">
        <v>0</v>
      </c>
      <c r="Q127" s="10">
        <v>0</v>
      </c>
      <c r="R127" s="10">
        <v>0</v>
      </c>
      <c r="S127" s="60">
        <v>1.7651143704168658E-2</v>
      </c>
      <c r="T127" s="4">
        <v>0</v>
      </c>
      <c r="U127" s="4">
        <v>0</v>
      </c>
      <c r="V127" s="60">
        <v>0.99056289325196367</v>
      </c>
      <c r="W127" s="10">
        <v>0</v>
      </c>
      <c r="X127" s="10">
        <v>0</v>
      </c>
      <c r="Y127" s="10">
        <v>0</v>
      </c>
      <c r="Z127" s="10">
        <v>1.008703264872894</v>
      </c>
    </row>
    <row r="128" spans="1:28" s="10" customFormat="1">
      <c r="A128" s="16"/>
      <c r="B128" s="59"/>
      <c r="C128" s="10">
        <v>0</v>
      </c>
      <c r="D128" s="4">
        <v>0</v>
      </c>
      <c r="E128" s="60">
        <v>0.36320000000000002</v>
      </c>
      <c r="F128" s="4">
        <v>0</v>
      </c>
      <c r="G128" s="60">
        <v>4.6399999999999997E-2</v>
      </c>
      <c r="H128" s="60">
        <v>8.8499999999999995E-2</v>
      </c>
      <c r="I128" s="10">
        <v>0</v>
      </c>
      <c r="J128" s="10">
        <v>99.25</v>
      </c>
      <c r="K128" s="4">
        <v>0</v>
      </c>
      <c r="L128" s="10">
        <v>0</v>
      </c>
      <c r="M128" s="4">
        <v>0</v>
      </c>
      <c r="N128" s="5">
        <v>99.748099999999994</v>
      </c>
      <c r="O128" s="10">
        <v>0</v>
      </c>
      <c r="P128" s="10">
        <v>0</v>
      </c>
      <c r="Q128" s="60">
        <v>6.846133424284773E-3</v>
      </c>
      <c r="R128" s="10">
        <v>0</v>
      </c>
      <c r="S128" s="4">
        <v>0</v>
      </c>
      <c r="T128" s="4">
        <v>0</v>
      </c>
      <c r="U128" s="4">
        <v>0</v>
      </c>
      <c r="V128" s="60">
        <v>0.991414659234235</v>
      </c>
      <c r="W128" s="10">
        <v>0</v>
      </c>
      <c r="X128" s="10">
        <v>0</v>
      </c>
      <c r="Y128" s="10">
        <v>0</v>
      </c>
      <c r="Z128" s="10">
        <v>1.0002355224612496</v>
      </c>
    </row>
    <row r="129" spans="1:26" s="10" customFormat="1">
      <c r="A129" s="16"/>
      <c r="B129" s="59"/>
      <c r="C129" s="10">
        <v>0</v>
      </c>
      <c r="D129" s="4">
        <v>0</v>
      </c>
      <c r="E129" s="60">
        <v>7.3000000000000001E-3</v>
      </c>
      <c r="F129" s="4">
        <v>0</v>
      </c>
      <c r="G129" s="60">
        <v>1.0234000000000001</v>
      </c>
      <c r="H129" s="60">
        <v>0.1118</v>
      </c>
      <c r="I129" s="10">
        <v>0.01</v>
      </c>
      <c r="J129" s="10">
        <v>96.51</v>
      </c>
      <c r="K129" s="4">
        <v>0</v>
      </c>
      <c r="L129" s="10">
        <v>0</v>
      </c>
      <c r="M129" s="4">
        <v>0</v>
      </c>
      <c r="N129" s="5">
        <v>97.652500000000003</v>
      </c>
      <c r="O129" s="10">
        <v>0</v>
      </c>
      <c r="P129" s="10">
        <v>0</v>
      </c>
      <c r="Q129" s="4">
        <v>0</v>
      </c>
      <c r="R129" s="10">
        <v>0</v>
      </c>
      <c r="S129" s="60">
        <v>2.1960847214304625E-2</v>
      </c>
      <c r="T129" s="4">
        <v>0</v>
      </c>
      <c r="U129" s="4">
        <v>0</v>
      </c>
      <c r="V129" s="60">
        <v>0.98725757065350039</v>
      </c>
      <c r="W129" s="10">
        <v>0</v>
      </c>
      <c r="X129" s="10">
        <v>0</v>
      </c>
      <c r="Y129" s="10">
        <v>0</v>
      </c>
      <c r="Z129" s="10">
        <v>1.0106562053613279</v>
      </c>
    </row>
    <row r="130" spans="1:26" s="10" customFormat="1">
      <c r="A130" s="16"/>
      <c r="B130" s="59"/>
      <c r="C130" s="10">
        <v>0</v>
      </c>
      <c r="D130" s="4">
        <v>0</v>
      </c>
      <c r="E130" s="10">
        <v>0</v>
      </c>
      <c r="F130" s="4">
        <v>0</v>
      </c>
      <c r="G130" s="60">
        <v>0.55159999999999998</v>
      </c>
      <c r="H130" s="10">
        <v>0</v>
      </c>
      <c r="I130" s="10">
        <v>0</v>
      </c>
      <c r="J130" s="10">
        <v>98.67</v>
      </c>
      <c r="K130" s="4">
        <v>0</v>
      </c>
      <c r="L130" s="10">
        <v>0</v>
      </c>
      <c r="M130" s="4">
        <v>0</v>
      </c>
      <c r="N130" s="5">
        <v>99.221599999999995</v>
      </c>
      <c r="O130" s="10">
        <v>0</v>
      </c>
      <c r="P130" s="10">
        <v>0</v>
      </c>
      <c r="Q130" s="10">
        <v>0</v>
      </c>
      <c r="R130" s="10">
        <v>0</v>
      </c>
      <c r="S130" s="60">
        <v>1.1658578847223667E-2</v>
      </c>
      <c r="T130" s="4">
        <v>0</v>
      </c>
      <c r="U130" s="4">
        <v>0</v>
      </c>
      <c r="V130" s="60">
        <v>0.99417071057638828</v>
      </c>
      <c r="W130" s="10">
        <v>0</v>
      </c>
      <c r="X130" s="10">
        <v>0</v>
      </c>
      <c r="Y130" s="10">
        <v>0</v>
      </c>
      <c r="Z130" s="10">
        <v>1.005829289423612</v>
      </c>
    </row>
    <row r="131" spans="1:26" s="10" customFormat="1">
      <c r="A131" s="16"/>
      <c r="B131" s="59"/>
      <c r="C131" s="10">
        <v>0</v>
      </c>
      <c r="D131" s="4">
        <v>0</v>
      </c>
      <c r="E131" s="10">
        <v>0</v>
      </c>
      <c r="F131" s="4">
        <v>0</v>
      </c>
      <c r="G131" s="60">
        <v>2.12</v>
      </c>
      <c r="H131" s="10">
        <v>0</v>
      </c>
      <c r="I131" s="10">
        <v>0</v>
      </c>
      <c r="J131" s="10">
        <v>97.91</v>
      </c>
      <c r="K131" s="4">
        <v>0</v>
      </c>
      <c r="L131" s="60">
        <v>2.58E-2</v>
      </c>
      <c r="M131" s="4">
        <v>0</v>
      </c>
      <c r="N131" s="5">
        <v>100.0596</v>
      </c>
      <c r="O131" s="10">
        <v>0</v>
      </c>
      <c r="P131" s="10">
        <v>0</v>
      </c>
      <c r="Q131" s="10">
        <v>0</v>
      </c>
      <c r="R131" s="10">
        <v>0</v>
      </c>
      <c r="S131" s="60">
        <v>4.4399994491644008E-2</v>
      </c>
      <c r="T131" s="4">
        <v>0</v>
      </c>
      <c r="U131" s="4">
        <v>0</v>
      </c>
      <c r="V131" s="60">
        <v>0.97752660248512191</v>
      </c>
      <c r="W131" s="10">
        <v>0</v>
      </c>
      <c r="X131" s="10">
        <v>1.7569900598552954E-4</v>
      </c>
      <c r="Y131" s="10">
        <v>0</v>
      </c>
      <c r="Z131" s="10">
        <v>1.0221453171920107</v>
      </c>
    </row>
    <row r="132" spans="1:26" s="10" customFormat="1">
      <c r="A132" s="16"/>
      <c r="B132" s="59"/>
      <c r="C132" s="10">
        <v>0</v>
      </c>
      <c r="D132" s="4">
        <v>0</v>
      </c>
      <c r="E132" s="60">
        <v>0.42259999999999998</v>
      </c>
      <c r="F132" s="4">
        <v>0</v>
      </c>
      <c r="G132" s="60">
        <v>0.25090000000000001</v>
      </c>
      <c r="H132" s="10">
        <v>0</v>
      </c>
      <c r="I132" s="10">
        <v>0</v>
      </c>
      <c r="J132" s="10">
        <v>97.35</v>
      </c>
      <c r="K132" s="4">
        <v>0</v>
      </c>
      <c r="L132" s="10">
        <v>0</v>
      </c>
      <c r="M132" s="4">
        <v>0</v>
      </c>
      <c r="N132" s="5">
        <v>98.023499999999999</v>
      </c>
      <c r="O132" s="10">
        <v>0</v>
      </c>
      <c r="P132" s="10">
        <v>0</v>
      </c>
      <c r="Q132" s="60">
        <v>8.1033065960400188E-3</v>
      </c>
      <c r="R132" s="10">
        <v>0</v>
      </c>
      <c r="S132" s="60">
        <v>5.348158407799058E-3</v>
      </c>
      <c r="T132" s="4">
        <v>0</v>
      </c>
      <c r="U132" s="4">
        <v>0</v>
      </c>
      <c r="V132" s="60">
        <v>0.98922261420006052</v>
      </c>
      <c r="W132" s="10">
        <v>0</v>
      </c>
      <c r="X132" s="10">
        <v>0</v>
      </c>
      <c r="Y132" s="10">
        <v>0</v>
      </c>
      <c r="Z132" s="10">
        <v>1.0026740792038995</v>
      </c>
    </row>
    <row r="133" spans="1:26" s="10" customFormat="1">
      <c r="A133" s="16"/>
      <c r="B133" s="59"/>
      <c r="C133" s="60">
        <v>3.1800000000000002E-2</v>
      </c>
      <c r="D133" s="4">
        <v>0</v>
      </c>
      <c r="E133" s="60">
        <v>7.6999999999999999E-2</v>
      </c>
      <c r="F133" s="4">
        <v>0</v>
      </c>
      <c r="G133" s="60">
        <v>0.66790000000000005</v>
      </c>
      <c r="H133" s="10">
        <v>0</v>
      </c>
      <c r="I133" s="10">
        <v>0</v>
      </c>
      <c r="J133" s="10">
        <v>98.16</v>
      </c>
      <c r="K133" s="4">
        <v>0</v>
      </c>
      <c r="L133" s="10">
        <v>0</v>
      </c>
      <c r="M133" s="4">
        <v>0</v>
      </c>
      <c r="N133" s="5">
        <v>98.936700000000002</v>
      </c>
      <c r="O133" s="10">
        <v>0</v>
      </c>
      <c r="P133" s="10">
        <v>0</v>
      </c>
      <c r="Q133" s="4">
        <v>0</v>
      </c>
      <c r="R133" s="10">
        <v>0</v>
      </c>
      <c r="S133" s="60">
        <v>1.4139903600947083E-2</v>
      </c>
      <c r="T133" s="4">
        <v>0</v>
      </c>
      <c r="U133" s="4">
        <v>0</v>
      </c>
      <c r="V133" s="60">
        <v>0.99065864597105879</v>
      </c>
      <c r="W133" s="10">
        <v>0</v>
      </c>
      <c r="X133" s="10">
        <v>0</v>
      </c>
      <c r="Y133" s="10">
        <v>0</v>
      </c>
      <c r="Z133" s="10">
        <v>1.0070699518004735</v>
      </c>
    </row>
    <row r="134" spans="1:26" s="10" customFormat="1">
      <c r="A134" s="16"/>
      <c r="B134" s="59"/>
      <c r="C134" s="10">
        <v>0</v>
      </c>
      <c r="D134" s="4">
        <v>0</v>
      </c>
      <c r="E134" s="10">
        <v>0</v>
      </c>
      <c r="F134" s="4">
        <v>0</v>
      </c>
      <c r="G134" s="60">
        <v>0.8377</v>
      </c>
      <c r="H134" s="10">
        <v>0</v>
      </c>
      <c r="I134" s="10">
        <v>0</v>
      </c>
      <c r="J134" s="10">
        <v>98.46</v>
      </c>
      <c r="K134" s="4">
        <v>0</v>
      </c>
      <c r="L134" s="10">
        <v>0</v>
      </c>
      <c r="M134" s="4">
        <v>0</v>
      </c>
      <c r="N134" s="5">
        <v>99.297699999999992</v>
      </c>
      <c r="O134" s="10">
        <v>0</v>
      </c>
      <c r="P134" s="10">
        <v>0</v>
      </c>
      <c r="Q134" s="10">
        <v>0</v>
      </c>
      <c r="R134" s="10">
        <v>0</v>
      </c>
      <c r="S134" s="60">
        <v>1.7689513437003975E-2</v>
      </c>
      <c r="T134" s="4">
        <v>0</v>
      </c>
      <c r="U134" s="4">
        <v>0</v>
      </c>
      <c r="V134" s="60">
        <v>0.99115524328149796</v>
      </c>
      <c r="W134" s="10">
        <v>0</v>
      </c>
      <c r="X134" s="10">
        <v>0</v>
      </c>
      <c r="Y134" s="10">
        <v>0</v>
      </c>
      <c r="Z134" s="10">
        <v>1.0088447567185019</v>
      </c>
    </row>
    <row r="135" spans="1:26" s="10" customFormat="1">
      <c r="A135" s="16"/>
      <c r="B135" s="59"/>
      <c r="C135" s="10">
        <v>0</v>
      </c>
      <c r="D135" s="4">
        <v>0</v>
      </c>
      <c r="E135" s="60">
        <v>0.70709999999999995</v>
      </c>
      <c r="F135" s="4">
        <v>0</v>
      </c>
      <c r="G135" s="60">
        <v>4.5499999999999999E-2</v>
      </c>
      <c r="H135" s="10">
        <v>0</v>
      </c>
      <c r="I135" s="10">
        <v>0</v>
      </c>
      <c r="J135" s="10">
        <v>98.62</v>
      </c>
      <c r="K135" s="4">
        <v>0</v>
      </c>
      <c r="L135" s="60">
        <v>7.4200000000000002E-2</v>
      </c>
      <c r="M135" s="4">
        <v>0</v>
      </c>
      <c r="N135" s="5">
        <v>99.44680000000001</v>
      </c>
      <c r="O135" s="10">
        <v>0</v>
      </c>
      <c r="P135" s="10">
        <v>0</v>
      </c>
      <c r="Q135" s="60">
        <v>1.3334356434592784E-2</v>
      </c>
      <c r="R135" s="10">
        <v>0</v>
      </c>
      <c r="S135" s="4">
        <v>0</v>
      </c>
      <c r="T135" s="4">
        <v>0</v>
      </c>
      <c r="U135" s="4">
        <v>0</v>
      </c>
      <c r="V135" s="60">
        <v>0.98555649090006303</v>
      </c>
      <c r="W135" s="10">
        <v>0</v>
      </c>
      <c r="X135" s="10">
        <v>5.0578796767518028E-4</v>
      </c>
      <c r="Y135" s="10">
        <v>0</v>
      </c>
      <c r="Z135" s="10">
        <v>1.0003504707138313</v>
      </c>
    </row>
    <row r="136" spans="1:26" s="10" customFormat="1">
      <c r="A136" s="16"/>
      <c r="B136" s="59"/>
      <c r="C136" s="10">
        <v>0</v>
      </c>
      <c r="D136" s="4">
        <v>0</v>
      </c>
      <c r="E136" s="60">
        <v>0.39300000000000002</v>
      </c>
      <c r="F136" s="4">
        <v>0</v>
      </c>
      <c r="G136" s="60">
        <v>1.89E-2</v>
      </c>
      <c r="H136" s="60">
        <v>6.2100000000000002E-2</v>
      </c>
      <c r="I136" s="10">
        <v>0</v>
      </c>
      <c r="J136" s="10">
        <v>98.84</v>
      </c>
      <c r="K136" s="4">
        <v>0</v>
      </c>
      <c r="L136" s="10">
        <v>0</v>
      </c>
      <c r="M136" s="4">
        <v>0</v>
      </c>
      <c r="N136" s="5">
        <v>99.314000000000007</v>
      </c>
      <c r="O136" s="10">
        <v>0</v>
      </c>
      <c r="P136" s="10">
        <v>0</v>
      </c>
      <c r="Q136" s="60">
        <v>7.4390603221228179E-3</v>
      </c>
      <c r="R136" s="10">
        <v>0</v>
      </c>
      <c r="S136" s="4">
        <v>0</v>
      </c>
      <c r="T136" s="4">
        <v>0</v>
      </c>
      <c r="U136" s="4">
        <v>0</v>
      </c>
      <c r="V136" s="60">
        <v>0.99147911041311687</v>
      </c>
      <c r="W136" s="10">
        <v>0</v>
      </c>
      <c r="X136" s="10">
        <v>0</v>
      </c>
      <c r="Y136" s="10">
        <v>0</v>
      </c>
      <c r="Z136" s="10">
        <v>1.0000222555567115</v>
      </c>
    </row>
    <row r="137" spans="1:26" s="10" customFormat="1">
      <c r="A137" s="16"/>
      <c r="B137" s="59"/>
      <c r="C137" s="10">
        <v>0</v>
      </c>
      <c r="D137" s="4">
        <v>0</v>
      </c>
      <c r="E137" s="60">
        <v>0.42820000000000003</v>
      </c>
      <c r="F137" s="4">
        <v>0</v>
      </c>
      <c r="G137" s="60">
        <v>0.68879999999999997</v>
      </c>
      <c r="H137" s="10">
        <v>0</v>
      </c>
      <c r="I137" s="10">
        <v>0</v>
      </c>
      <c r="J137" s="10">
        <v>97.65</v>
      </c>
      <c r="K137" s="4">
        <v>0</v>
      </c>
      <c r="L137" s="10">
        <v>0</v>
      </c>
      <c r="M137" s="4">
        <v>0</v>
      </c>
      <c r="N137" s="5">
        <v>98.76700000000001</v>
      </c>
      <c r="O137" s="10">
        <v>0</v>
      </c>
      <c r="P137" s="10">
        <v>0</v>
      </c>
      <c r="Q137" s="60">
        <v>8.1469527773452375E-3</v>
      </c>
      <c r="R137" s="10">
        <v>0</v>
      </c>
      <c r="S137" s="60">
        <v>1.4568421458714599E-2</v>
      </c>
      <c r="T137" s="4">
        <v>0</v>
      </c>
      <c r="U137" s="4">
        <v>0</v>
      </c>
      <c r="V137" s="60">
        <v>0.98456883649329752</v>
      </c>
      <c r="W137" s="10">
        <v>0</v>
      </c>
      <c r="X137" s="10">
        <v>0</v>
      </c>
      <c r="Y137" s="10">
        <v>0</v>
      </c>
      <c r="Z137" s="10">
        <v>1.0072842107293574</v>
      </c>
    </row>
    <row r="138" spans="1:26" s="10" customFormat="1">
      <c r="A138" s="16"/>
      <c r="B138" s="59"/>
      <c r="C138" s="10">
        <v>0</v>
      </c>
      <c r="D138" s="4">
        <v>0</v>
      </c>
      <c r="E138" s="10">
        <v>0</v>
      </c>
      <c r="F138" s="4">
        <v>0</v>
      </c>
      <c r="G138" s="60">
        <v>2.31</v>
      </c>
      <c r="H138" s="60">
        <v>1.18E-2</v>
      </c>
      <c r="I138" s="10">
        <v>0</v>
      </c>
      <c r="J138" s="10">
        <v>96.21</v>
      </c>
      <c r="K138" s="4">
        <v>0</v>
      </c>
      <c r="L138" s="60">
        <v>4.9599999999999998E-2</v>
      </c>
      <c r="M138" s="4">
        <v>0</v>
      </c>
      <c r="N138" s="5">
        <v>98.581399999999988</v>
      </c>
      <c r="O138" s="10">
        <v>0</v>
      </c>
      <c r="P138" s="10">
        <v>0</v>
      </c>
      <c r="Q138" s="10">
        <v>0</v>
      </c>
      <c r="R138" s="10">
        <v>0</v>
      </c>
      <c r="S138" s="60">
        <v>4.909939216981675E-2</v>
      </c>
      <c r="T138" s="4">
        <v>0</v>
      </c>
      <c r="U138" s="4">
        <v>0</v>
      </c>
      <c r="V138" s="60">
        <v>0.97485232050740189</v>
      </c>
      <c r="W138" s="10">
        <v>0</v>
      </c>
      <c r="X138" s="10">
        <v>3.4280595341416891E-4</v>
      </c>
      <c r="Y138" s="10">
        <v>0</v>
      </c>
      <c r="Z138" s="10">
        <v>1.0244300994033704</v>
      </c>
    </row>
    <row r="139" spans="1:26" s="10" customFormat="1">
      <c r="A139" s="16"/>
      <c r="B139" s="59"/>
      <c r="C139" s="10">
        <v>0</v>
      </c>
      <c r="D139" s="4">
        <v>0</v>
      </c>
      <c r="E139" s="10">
        <v>0</v>
      </c>
      <c r="F139" s="4">
        <v>0</v>
      </c>
      <c r="G139" s="60">
        <v>2.0299999999999998</v>
      </c>
      <c r="H139" s="10">
        <v>1.95E-2</v>
      </c>
      <c r="I139" s="60">
        <v>1.7899999999999999E-2</v>
      </c>
      <c r="J139" s="10">
        <v>96.07</v>
      </c>
      <c r="K139" s="4">
        <v>0</v>
      </c>
      <c r="L139" s="10">
        <v>0</v>
      </c>
      <c r="M139" s="4">
        <v>0</v>
      </c>
      <c r="N139" s="5">
        <v>98.142200000000003</v>
      </c>
      <c r="O139" s="10">
        <v>0</v>
      </c>
      <c r="P139" s="10">
        <v>0</v>
      </c>
      <c r="Q139" s="10">
        <v>0</v>
      </c>
      <c r="R139" s="10">
        <v>0</v>
      </c>
      <c r="S139" s="60">
        <v>4.334399757145025E-2</v>
      </c>
      <c r="T139" s="4">
        <v>0</v>
      </c>
      <c r="U139" s="4">
        <v>0</v>
      </c>
      <c r="V139" s="60">
        <v>0.97785665418623591</v>
      </c>
      <c r="W139" s="10">
        <v>0</v>
      </c>
      <c r="X139" s="10">
        <v>3.3325502451906738E-5</v>
      </c>
      <c r="Y139" s="10">
        <v>0</v>
      </c>
      <c r="Z139" s="10">
        <v>1.0216568501413099</v>
      </c>
    </row>
    <row r="140" spans="1:26" s="10" customFormat="1">
      <c r="A140" s="16"/>
      <c r="B140" s="59"/>
      <c r="C140" s="10">
        <v>0</v>
      </c>
      <c r="D140" s="4">
        <v>0</v>
      </c>
      <c r="E140" s="10">
        <v>0</v>
      </c>
      <c r="F140" s="4">
        <v>0</v>
      </c>
      <c r="G140" s="60">
        <v>2.25</v>
      </c>
      <c r="H140" s="10">
        <v>1.95E-2</v>
      </c>
      <c r="I140" s="60">
        <v>4.2299999999999997E-2</v>
      </c>
      <c r="J140" s="10">
        <v>96.34</v>
      </c>
      <c r="K140" s="4">
        <v>0</v>
      </c>
      <c r="L140" s="10">
        <v>0</v>
      </c>
      <c r="M140" s="4">
        <v>0</v>
      </c>
      <c r="N140" s="5">
        <v>98.651800000000009</v>
      </c>
      <c r="O140" s="10">
        <v>0</v>
      </c>
      <c r="P140" s="10">
        <v>0</v>
      </c>
      <c r="Q140" s="10">
        <v>0</v>
      </c>
      <c r="R140" s="10">
        <v>0</v>
      </c>
      <c r="S140" s="60">
        <v>4.7790121363371477E-2</v>
      </c>
      <c r="T140" s="4">
        <v>0</v>
      </c>
      <c r="U140" s="4">
        <v>0</v>
      </c>
      <c r="V140" s="60">
        <v>0.9754763319968921</v>
      </c>
      <c r="W140" s="10">
        <v>0</v>
      </c>
      <c r="X140" s="10">
        <v>0</v>
      </c>
      <c r="Y140" s="10">
        <v>0</v>
      </c>
      <c r="Z140" s="10">
        <v>1.023955333880602</v>
      </c>
    </row>
    <row r="141" spans="1:26" s="10" customFormat="1">
      <c r="A141" s="16"/>
      <c r="B141" s="59"/>
      <c r="C141" s="10">
        <v>0</v>
      </c>
      <c r="D141" s="4">
        <v>0</v>
      </c>
      <c r="E141" s="10">
        <v>0</v>
      </c>
      <c r="F141" s="4">
        <v>0</v>
      </c>
      <c r="G141" s="60">
        <v>2.42</v>
      </c>
      <c r="H141" s="10">
        <v>0</v>
      </c>
      <c r="I141" s="10">
        <v>0</v>
      </c>
      <c r="J141" s="10">
        <v>94.27</v>
      </c>
      <c r="K141" s="4">
        <v>0</v>
      </c>
      <c r="L141" s="10">
        <v>0</v>
      </c>
      <c r="M141" s="4">
        <v>0</v>
      </c>
      <c r="N141" s="5">
        <v>96.69</v>
      </c>
      <c r="O141" s="10">
        <v>0</v>
      </c>
      <c r="P141" s="10">
        <v>0</v>
      </c>
      <c r="Q141" s="10">
        <v>0</v>
      </c>
      <c r="R141" s="10">
        <v>0</v>
      </c>
      <c r="S141" s="60">
        <v>5.2438300636693864E-2</v>
      </c>
      <c r="T141" s="4">
        <v>0</v>
      </c>
      <c r="U141" s="4">
        <v>0</v>
      </c>
      <c r="V141" s="60">
        <v>0.97378084968165313</v>
      </c>
      <c r="W141" s="10">
        <v>0</v>
      </c>
      <c r="X141" s="10">
        <v>0</v>
      </c>
      <c r="Y141" s="10">
        <v>0</v>
      </c>
      <c r="Z141" s="10">
        <v>1.0262191503183471</v>
      </c>
    </row>
    <row r="142" spans="1:26" s="10" customFormat="1">
      <c r="A142" s="16"/>
      <c r="B142" s="59"/>
      <c r="C142" s="10">
        <v>0</v>
      </c>
      <c r="D142" s="4">
        <v>0</v>
      </c>
      <c r="E142" s="10">
        <v>0</v>
      </c>
      <c r="F142" s="4">
        <v>0</v>
      </c>
      <c r="G142" s="60">
        <v>2.69</v>
      </c>
      <c r="H142" s="60">
        <v>1.18E-2</v>
      </c>
      <c r="I142" s="10">
        <v>0</v>
      </c>
      <c r="J142" s="10">
        <v>96.03</v>
      </c>
      <c r="K142" s="4">
        <v>0</v>
      </c>
      <c r="L142" s="10">
        <v>0</v>
      </c>
      <c r="M142" s="4">
        <v>0</v>
      </c>
      <c r="N142" s="5">
        <v>98.731800000000007</v>
      </c>
      <c r="O142" s="10">
        <v>0</v>
      </c>
      <c r="P142" s="10">
        <v>0</v>
      </c>
      <c r="Q142" s="10">
        <v>0</v>
      </c>
      <c r="R142" s="10">
        <v>0</v>
      </c>
      <c r="S142" s="60">
        <v>5.7074407157344575E-2</v>
      </c>
      <c r="T142" s="4">
        <v>0</v>
      </c>
      <c r="U142" s="4">
        <v>0</v>
      </c>
      <c r="V142" s="60">
        <v>0.9712936226188138</v>
      </c>
      <c r="W142" s="10">
        <v>0</v>
      </c>
      <c r="X142" s="10">
        <v>0</v>
      </c>
      <c r="Y142" s="10">
        <v>0</v>
      </c>
      <c r="Z142" s="10">
        <v>1.0285033688181695</v>
      </c>
    </row>
    <row r="143" spans="1:26" s="10" customFormat="1">
      <c r="A143" s="16"/>
      <c r="B143" s="59"/>
      <c r="C143" s="10">
        <v>0</v>
      </c>
      <c r="D143" s="4">
        <v>0</v>
      </c>
      <c r="E143" s="60">
        <v>0.96950000000000003</v>
      </c>
      <c r="F143" s="4">
        <v>0</v>
      </c>
      <c r="G143" s="60">
        <v>0.31869999999999998</v>
      </c>
      <c r="H143" s="10">
        <v>0</v>
      </c>
      <c r="I143" s="10">
        <v>0</v>
      </c>
      <c r="J143" s="10">
        <v>96.84</v>
      </c>
      <c r="K143" s="4">
        <v>0</v>
      </c>
      <c r="L143" s="10">
        <v>0</v>
      </c>
      <c r="M143" s="4">
        <v>0</v>
      </c>
      <c r="N143" s="5">
        <v>98.132199999999997</v>
      </c>
      <c r="O143" s="10">
        <v>0</v>
      </c>
      <c r="P143" s="10">
        <v>0</v>
      </c>
      <c r="Q143" s="60">
        <v>1.8477622525240978E-2</v>
      </c>
      <c r="R143" s="10">
        <v>0</v>
      </c>
      <c r="S143" s="60">
        <v>6.7522911974783311E-3</v>
      </c>
      <c r="T143" s="4">
        <v>0</v>
      </c>
      <c r="U143" s="4">
        <v>0</v>
      </c>
      <c r="V143" s="60">
        <v>0.97808896663857858</v>
      </c>
      <c r="W143" s="10">
        <v>0</v>
      </c>
      <c r="X143" s="10">
        <v>0</v>
      </c>
      <c r="Y143" s="10">
        <v>0</v>
      </c>
      <c r="Z143" s="10">
        <v>1.0033646925512509</v>
      </c>
    </row>
    <row r="144" spans="1:26" s="10" customFormat="1">
      <c r="A144" s="16"/>
      <c r="B144" s="59"/>
      <c r="C144" s="10">
        <v>0</v>
      </c>
      <c r="D144" s="4">
        <v>0</v>
      </c>
      <c r="E144" s="10">
        <v>0</v>
      </c>
      <c r="F144" s="4">
        <v>0</v>
      </c>
      <c r="G144" s="60">
        <v>5.3199999999999997E-2</v>
      </c>
      <c r="H144" s="10">
        <v>0</v>
      </c>
      <c r="I144" s="60">
        <v>8.1199999999999994E-2</v>
      </c>
      <c r="J144" s="10">
        <v>98.86</v>
      </c>
      <c r="K144" s="4">
        <v>0</v>
      </c>
      <c r="L144" s="10">
        <v>0</v>
      </c>
      <c r="M144" s="4">
        <v>0</v>
      </c>
      <c r="N144" s="5">
        <v>98.994399999999999</v>
      </c>
      <c r="O144" s="10">
        <v>0</v>
      </c>
      <c r="P144" s="10">
        <v>0</v>
      </c>
      <c r="Q144" s="10">
        <v>0</v>
      </c>
      <c r="R144" s="10">
        <v>0</v>
      </c>
      <c r="S144" s="4">
        <v>0</v>
      </c>
      <c r="T144" s="4">
        <v>0</v>
      </c>
      <c r="U144" s="4">
        <v>0</v>
      </c>
      <c r="V144" s="60">
        <v>0.9987683082368225</v>
      </c>
      <c r="W144" s="10">
        <v>0</v>
      </c>
      <c r="X144" s="10">
        <v>0</v>
      </c>
      <c r="Y144" s="10">
        <v>0</v>
      </c>
      <c r="Z144" s="10">
        <v>1.0007863840572013</v>
      </c>
    </row>
    <row r="145" spans="1:26" s="10" customFormat="1">
      <c r="A145" s="16"/>
      <c r="B145" s="59"/>
      <c r="C145" s="10">
        <v>0</v>
      </c>
      <c r="D145" s="4">
        <v>0</v>
      </c>
      <c r="E145" s="10">
        <v>0</v>
      </c>
      <c r="F145" s="4">
        <v>0</v>
      </c>
      <c r="G145" s="60">
        <v>6.1499999999999999E-2</v>
      </c>
      <c r="H145" s="60">
        <v>1.17E-2</v>
      </c>
      <c r="I145" s="10">
        <v>0</v>
      </c>
      <c r="J145" s="10">
        <v>99.24</v>
      </c>
      <c r="K145" s="4">
        <v>0</v>
      </c>
      <c r="L145" s="10">
        <v>0</v>
      </c>
      <c r="M145" s="4">
        <v>0</v>
      </c>
      <c r="N145" s="5">
        <v>99.313199999999995</v>
      </c>
      <c r="O145" s="10">
        <v>0</v>
      </c>
      <c r="P145" s="10">
        <v>0</v>
      </c>
      <c r="Q145" s="10">
        <v>0</v>
      </c>
      <c r="R145" s="10">
        <v>0</v>
      </c>
      <c r="S145" s="4">
        <v>0</v>
      </c>
      <c r="T145" s="4">
        <v>0</v>
      </c>
      <c r="U145" s="4">
        <v>0</v>
      </c>
      <c r="V145" s="60">
        <v>0.99918356967703326</v>
      </c>
      <c r="W145" s="10">
        <v>0</v>
      </c>
      <c r="X145" s="10">
        <v>0</v>
      </c>
      <c r="Y145" s="10">
        <v>0</v>
      </c>
      <c r="Z145" s="10">
        <v>1.0006160601230201</v>
      </c>
    </row>
    <row r="146" spans="1:26" s="10" customFormat="1">
      <c r="A146" s="16"/>
      <c r="B146" s="59"/>
      <c r="C146" s="10">
        <v>0</v>
      </c>
      <c r="D146" s="4">
        <v>0</v>
      </c>
      <c r="E146" s="10">
        <v>0</v>
      </c>
      <c r="F146" s="4">
        <v>0</v>
      </c>
      <c r="G146" s="60">
        <v>0.16880000000000001</v>
      </c>
      <c r="H146" s="10">
        <v>0</v>
      </c>
      <c r="I146" s="10">
        <v>0</v>
      </c>
      <c r="J146" s="10">
        <v>97.77</v>
      </c>
      <c r="K146" s="4">
        <v>0</v>
      </c>
      <c r="L146" s="10">
        <v>0</v>
      </c>
      <c r="M146" s="4">
        <v>0</v>
      </c>
      <c r="N146" s="5">
        <v>97.938800000000001</v>
      </c>
      <c r="O146" s="10">
        <v>0</v>
      </c>
      <c r="P146" s="10">
        <v>0</v>
      </c>
      <c r="Q146" s="10">
        <v>0</v>
      </c>
      <c r="R146" s="10">
        <v>0</v>
      </c>
      <c r="S146" s="4">
        <v>0</v>
      </c>
      <c r="T146" s="4">
        <v>0</v>
      </c>
      <c r="U146" s="4">
        <v>0</v>
      </c>
      <c r="V146" s="60">
        <v>0.99819242377084405</v>
      </c>
      <c r="W146" s="10">
        <v>0</v>
      </c>
      <c r="X146" s="10">
        <v>0</v>
      </c>
      <c r="Y146" s="10">
        <v>0</v>
      </c>
      <c r="Z146" s="10">
        <v>1.0018075762291558</v>
      </c>
    </row>
    <row r="147" spans="1:26" s="10" customFormat="1">
      <c r="A147" s="16"/>
      <c r="B147" s="59"/>
      <c r="C147" s="10">
        <v>0</v>
      </c>
      <c r="D147" s="4">
        <v>0</v>
      </c>
      <c r="E147" s="10">
        <v>0</v>
      </c>
      <c r="F147" s="4">
        <v>0</v>
      </c>
      <c r="G147" s="60">
        <v>7.2599999999999998E-2</v>
      </c>
      <c r="H147" s="10">
        <v>0</v>
      </c>
      <c r="I147" s="10">
        <v>0</v>
      </c>
      <c r="J147" s="10">
        <v>99.75</v>
      </c>
      <c r="K147" s="4">
        <v>0</v>
      </c>
      <c r="L147" s="10">
        <v>0</v>
      </c>
      <c r="M147" s="4">
        <v>0</v>
      </c>
      <c r="N147" s="5">
        <v>99.822599999999994</v>
      </c>
      <c r="O147" s="10">
        <v>0</v>
      </c>
      <c r="P147" s="10">
        <v>0</v>
      </c>
      <c r="Q147" s="10">
        <v>0</v>
      </c>
      <c r="R147" s="10">
        <v>0</v>
      </c>
      <c r="S147" s="4">
        <v>0</v>
      </c>
      <c r="T147" s="4">
        <v>0</v>
      </c>
      <c r="U147" s="4">
        <v>0</v>
      </c>
      <c r="V147" s="60">
        <v>0.99923720500057112</v>
      </c>
      <c r="W147" s="10">
        <v>0</v>
      </c>
      <c r="X147" s="10">
        <v>0</v>
      </c>
      <c r="Y147" s="10">
        <v>0</v>
      </c>
      <c r="Z147" s="10">
        <v>1.0007627949994287</v>
      </c>
    </row>
    <row r="148" spans="1:26" s="10" customFormat="1">
      <c r="A148" s="16"/>
      <c r="B148" s="59"/>
      <c r="C148" s="10">
        <v>0</v>
      </c>
      <c r="D148" s="4">
        <v>0</v>
      </c>
      <c r="E148" s="60">
        <v>3.4099999999999998E-2</v>
      </c>
      <c r="F148" s="4">
        <v>0</v>
      </c>
      <c r="G148" s="60">
        <v>0.1192</v>
      </c>
      <c r="H148" s="10">
        <v>0</v>
      </c>
      <c r="I148" s="10">
        <v>0.03</v>
      </c>
      <c r="J148" s="10">
        <v>98.72</v>
      </c>
      <c r="K148" s="4">
        <v>0</v>
      </c>
      <c r="L148" s="10">
        <v>0</v>
      </c>
      <c r="M148" s="4">
        <v>0</v>
      </c>
      <c r="N148" s="5">
        <v>98.9</v>
      </c>
      <c r="O148" s="10">
        <v>0</v>
      </c>
      <c r="P148" s="10">
        <v>0</v>
      </c>
      <c r="Q148" s="4">
        <v>0</v>
      </c>
      <c r="R148" s="10">
        <v>0</v>
      </c>
      <c r="S148" s="4">
        <v>0</v>
      </c>
      <c r="T148" s="4">
        <v>0</v>
      </c>
      <c r="U148" s="4">
        <v>0</v>
      </c>
      <c r="V148" s="60">
        <v>0.99808541243249793</v>
      </c>
      <c r="W148" s="10">
        <v>0</v>
      </c>
      <c r="X148" s="10">
        <v>0</v>
      </c>
      <c r="Y148" s="10">
        <v>0</v>
      </c>
      <c r="Z148" s="10">
        <v>1.0012640211534787</v>
      </c>
    </row>
    <row r="149" spans="1:26" s="10" customFormat="1">
      <c r="A149" s="16"/>
      <c r="B149" s="59"/>
      <c r="C149" s="10">
        <v>0</v>
      </c>
      <c r="D149" s="4">
        <v>0</v>
      </c>
      <c r="E149" s="10">
        <v>0</v>
      </c>
      <c r="F149" s="4">
        <v>0</v>
      </c>
      <c r="G149" s="60">
        <v>3.0200000000000001E-2</v>
      </c>
      <c r="H149" s="60">
        <v>1.17E-2</v>
      </c>
      <c r="I149" s="10">
        <v>0</v>
      </c>
      <c r="J149" s="10">
        <v>98.99</v>
      </c>
      <c r="K149" s="4">
        <v>0</v>
      </c>
      <c r="L149" s="10">
        <v>0</v>
      </c>
      <c r="M149" s="4">
        <v>0</v>
      </c>
      <c r="N149" s="5">
        <v>99.031899999999993</v>
      </c>
      <c r="O149" s="10">
        <v>0</v>
      </c>
      <c r="P149" s="10">
        <v>0</v>
      </c>
      <c r="Q149" s="10">
        <v>0</v>
      </c>
      <c r="R149" s="10">
        <v>0</v>
      </c>
      <c r="S149" s="4">
        <v>0</v>
      </c>
      <c r="T149" s="4">
        <v>0</v>
      </c>
      <c r="U149" s="4">
        <v>0</v>
      </c>
      <c r="V149" s="60">
        <v>0.99951271779399564</v>
      </c>
      <c r="W149" s="10">
        <v>0</v>
      </c>
      <c r="X149" s="10">
        <v>0</v>
      </c>
      <c r="Y149" s="10">
        <v>0</v>
      </c>
      <c r="Z149" s="10">
        <v>1.0002863397975297</v>
      </c>
    </row>
    <row r="150" spans="1:26" s="65" customFormat="1" ht="14">
      <c r="B150" s="65" t="s">
        <v>110</v>
      </c>
      <c r="E150" s="67">
        <f>AVERAGE(E99:E149)</f>
        <v>0.14641372549019604</v>
      </c>
      <c r="F150" s="67"/>
      <c r="G150" s="67">
        <f>AVERAGE(G99:G149)</f>
        <v>0.66091960784313719</v>
      </c>
      <c r="H150" s="67">
        <f>AVERAGE(H99:H149)</f>
        <v>4.1711764705882344E-2</v>
      </c>
      <c r="I150" s="67">
        <f>AVERAGE(I99:I149)</f>
        <v>5.7039215686274522E-3</v>
      </c>
      <c r="J150" s="67">
        <f>AVERAGE(J99:J149)</f>
        <v>98.990392156862768</v>
      </c>
      <c r="K150" s="67"/>
      <c r="L150" s="67">
        <f>AVERAGE(L99:L149)</f>
        <v>4.6325490196078421E-2</v>
      </c>
    </row>
    <row r="151" spans="1:26" s="10" customFormat="1">
      <c r="A151" s="16"/>
      <c r="B151" s="61" t="s">
        <v>111</v>
      </c>
      <c r="E151" s="67">
        <f>STDEVA(E99:E149)</f>
        <v>0.29273513900425951</v>
      </c>
      <c r="F151" s="67"/>
      <c r="G151" s="67">
        <f t="shared" ref="G151:J151" si="40">STDEVA(G99:G149)</f>
        <v>0.67047531677746597</v>
      </c>
      <c r="H151" s="67">
        <f t="shared" si="40"/>
        <v>5.5368441000479052E-2</v>
      </c>
      <c r="I151" s="67">
        <f t="shared" si="40"/>
        <v>1.4032761107983184E-2</v>
      </c>
      <c r="J151" s="67">
        <f t="shared" si="40"/>
        <v>1.5485476560756066</v>
      </c>
      <c r="K151" s="67"/>
      <c r="L151" s="67">
        <f>STDEVA(L99:L149)</f>
        <v>8.4273675232867967E-2</v>
      </c>
    </row>
    <row r="152" spans="1:26" s="10" customFormat="1">
      <c r="A152" s="16"/>
      <c r="B152" s="59"/>
    </row>
    <row r="153" spans="1:26" s="10" customFormat="1">
      <c r="A153" s="16"/>
      <c r="B153" s="59"/>
    </row>
    <row r="154" spans="1:26" s="10" customFormat="1">
      <c r="A154" s="16"/>
      <c r="B154" s="59"/>
    </row>
    <row r="155" spans="1:26" s="10" customFormat="1">
      <c r="A155" s="16"/>
      <c r="B155" s="59"/>
    </row>
    <row r="156" spans="1:26" s="10" customFormat="1">
      <c r="A156" s="16"/>
      <c r="B156" s="59"/>
    </row>
    <row r="157" spans="1:26" s="10" customFormat="1">
      <c r="A157" s="16"/>
      <c r="B157" s="59"/>
    </row>
    <row r="158" spans="1:26" s="10" customFormat="1">
      <c r="A158" s="16"/>
      <c r="B158" s="59"/>
    </row>
    <row r="159" spans="1:26" s="10" customFormat="1">
      <c r="A159" s="16"/>
      <c r="B159" s="59"/>
    </row>
    <row r="160" spans="1:26" s="10" customFormat="1">
      <c r="A160" s="16"/>
      <c r="B160" s="59"/>
    </row>
    <row r="161" spans="1:41" s="10" customFormat="1">
      <c r="A161" s="16"/>
      <c r="B161" s="59"/>
    </row>
    <row r="162" spans="1:41" s="10" customFormat="1">
      <c r="A162" s="16"/>
      <c r="B162" s="59"/>
    </row>
    <row r="163" spans="1:41" s="10" customFormat="1">
      <c r="A163" s="16"/>
      <c r="B163" s="59"/>
    </row>
    <row r="164" spans="1:41" s="10" customFormat="1">
      <c r="A164" s="16"/>
      <c r="B164" s="59"/>
    </row>
    <row r="165" spans="1:41" s="10" customFormat="1">
      <c r="A165" s="16"/>
      <c r="B165" s="59"/>
    </row>
    <row r="166" spans="1:41" s="10" customFormat="1">
      <c r="A166" s="16"/>
      <c r="B166" s="59"/>
    </row>
    <row r="167" spans="1:41" s="10" customFormat="1">
      <c r="A167" s="16"/>
      <c r="B167" s="59"/>
    </row>
    <row r="168" spans="1:41" s="10" customFormat="1">
      <c r="A168" s="16"/>
      <c r="B168" s="59"/>
    </row>
    <row r="169" spans="1:41" s="10" customFormat="1">
      <c r="A169" s="2"/>
      <c r="B169" s="53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</row>
    <row r="170" spans="1:41" s="10" customFormat="1">
      <c r="A170" s="2"/>
      <c r="B170" s="53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</row>
    <row r="171" spans="1:41" s="10" customFormat="1">
      <c r="A171" s="2"/>
      <c r="B171" s="53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</row>
  </sheetData>
  <phoneticPr fontId="1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43" workbookViewId="0">
      <selection activeCell="A57" sqref="A57"/>
    </sheetView>
  </sheetViews>
  <sheetFormatPr baseColWidth="10" defaultRowHeight="15" x14ac:dyDescent="0"/>
  <cols>
    <col min="1" max="2" width="13.6640625" customWidth="1"/>
  </cols>
  <sheetData>
    <row r="1" spans="1:6" ht="39" customHeight="1">
      <c r="A1" s="54" t="s">
        <v>47</v>
      </c>
      <c r="B1" s="54"/>
      <c r="C1" s="54"/>
      <c r="D1" s="54"/>
      <c r="E1" s="54"/>
      <c r="F1" s="54"/>
    </row>
    <row r="2" spans="1:6">
      <c r="C2" s="17"/>
      <c r="D2" s="17"/>
      <c r="E2" s="17"/>
      <c r="F2" s="17"/>
    </row>
    <row r="3" spans="1:6" ht="16">
      <c r="A3" s="2" t="s">
        <v>44</v>
      </c>
      <c r="B3" s="2" t="s">
        <v>49</v>
      </c>
      <c r="C3" s="18" t="s">
        <v>45</v>
      </c>
      <c r="D3" s="25" t="s">
        <v>48</v>
      </c>
      <c r="E3" s="18" t="s">
        <v>46</v>
      </c>
      <c r="F3" s="25" t="s">
        <v>48</v>
      </c>
    </row>
    <row r="4" spans="1:6">
      <c r="A4" s="4"/>
      <c r="B4" s="4"/>
      <c r="C4" s="4"/>
      <c r="D4" s="4"/>
      <c r="E4" s="4"/>
      <c r="F4" s="4"/>
    </row>
    <row r="5" spans="1:6">
      <c r="A5" s="4" t="s">
        <v>26</v>
      </c>
      <c r="B5" s="27" t="s">
        <v>54</v>
      </c>
      <c r="C5" s="19">
        <v>3774.78</v>
      </c>
      <c r="D5" s="22">
        <v>4.0836819999999996</v>
      </c>
      <c r="E5" s="19">
        <v>90.69</v>
      </c>
      <c r="F5" s="22">
        <v>24.082039999999999</v>
      </c>
    </row>
    <row r="6" spans="1:6">
      <c r="A6" s="4"/>
      <c r="B6" s="27" t="s">
        <v>55</v>
      </c>
      <c r="C6" s="19">
        <v>3629.23</v>
      </c>
      <c r="D6" s="22">
        <v>3.7867540000000002</v>
      </c>
      <c r="E6" s="19">
        <v>204.36</v>
      </c>
      <c r="F6" s="22">
        <v>5.6028580000000003</v>
      </c>
    </row>
    <row r="7" spans="1:6">
      <c r="A7" s="4"/>
      <c r="B7" s="27" t="s">
        <v>56</v>
      </c>
      <c r="C7" s="19">
        <v>3100.73</v>
      </c>
      <c r="D7" s="22">
        <v>3.9539080000000002</v>
      </c>
      <c r="E7" s="19">
        <v>12.63</v>
      </c>
      <c r="F7" s="22">
        <v>4.8297699999999999</v>
      </c>
    </row>
    <row r="8" spans="1:6">
      <c r="A8" s="4"/>
      <c r="B8" s="27" t="s">
        <v>57</v>
      </c>
      <c r="C8" s="19">
        <v>15425.64</v>
      </c>
      <c r="D8" s="22">
        <v>4.6842139999999999</v>
      </c>
      <c r="E8" s="19">
        <v>2030.23</v>
      </c>
      <c r="F8" s="22">
        <v>9.6013750000000009</v>
      </c>
    </row>
    <row r="9" spans="1:6">
      <c r="A9" s="4"/>
      <c r="B9" s="27" t="s">
        <v>58</v>
      </c>
      <c r="C9" s="19">
        <v>3001.22</v>
      </c>
      <c r="D9" s="22">
        <v>3.3036569999999998</v>
      </c>
      <c r="E9" s="19">
        <v>52.26</v>
      </c>
      <c r="F9" s="22">
        <v>3.4634520000000002</v>
      </c>
    </row>
    <row r="10" spans="1:6">
      <c r="A10" s="4"/>
      <c r="B10" s="27"/>
      <c r="C10" s="20"/>
      <c r="D10" s="23"/>
      <c r="E10" s="20"/>
      <c r="F10" s="23"/>
    </row>
    <row r="11" spans="1:6">
      <c r="A11" s="4" t="s">
        <v>25</v>
      </c>
      <c r="B11" s="27" t="s">
        <v>59</v>
      </c>
      <c r="C11" s="19">
        <v>79335.56</v>
      </c>
      <c r="D11" s="22">
        <v>3.757533</v>
      </c>
      <c r="E11" s="19">
        <v>42298.73</v>
      </c>
      <c r="F11" s="22">
        <v>4.0333600000000001</v>
      </c>
    </row>
    <row r="12" spans="1:6">
      <c r="A12" s="4"/>
      <c r="B12" s="27" t="s">
        <v>60</v>
      </c>
      <c r="C12" s="22">
        <v>1290.5999999999999</v>
      </c>
      <c r="D12" s="22">
        <v>4.0748490000000004</v>
      </c>
      <c r="E12" s="19">
        <v>45.73</v>
      </c>
      <c r="F12" s="22">
        <v>4.6359060000000003</v>
      </c>
    </row>
    <row r="13" spans="1:6">
      <c r="A13" s="4"/>
      <c r="B13" s="27" t="s">
        <v>61</v>
      </c>
      <c r="C13" s="19">
        <v>1447.83</v>
      </c>
      <c r="D13" s="22">
        <v>4.5343720000000003</v>
      </c>
      <c r="E13" s="19">
        <v>25.94</v>
      </c>
      <c r="F13" s="22">
        <v>4.9730150000000002</v>
      </c>
    </row>
    <row r="14" spans="1:6">
      <c r="A14" s="4"/>
      <c r="B14" s="27" t="s">
        <v>62</v>
      </c>
      <c r="C14" s="19">
        <v>4860.67</v>
      </c>
      <c r="D14" s="22">
        <v>3.3205300000000002</v>
      </c>
      <c r="E14" s="22">
        <v>3.8</v>
      </c>
      <c r="F14" s="22">
        <v>4.2105259999999998</v>
      </c>
    </row>
    <row r="15" spans="1:6">
      <c r="A15" s="4"/>
      <c r="B15" s="27" t="s">
        <v>63</v>
      </c>
      <c r="C15" s="19">
        <v>1415.47</v>
      </c>
      <c r="D15" s="22">
        <v>3.3480050000000001</v>
      </c>
      <c r="E15" s="22">
        <v>0.73899999999999999</v>
      </c>
      <c r="F15" s="22">
        <v>4.4654939999999996</v>
      </c>
    </row>
    <row r="16" spans="1:6">
      <c r="A16" s="4"/>
      <c r="B16" s="27" t="s">
        <v>64</v>
      </c>
      <c r="C16" s="19">
        <v>1536.82</v>
      </c>
      <c r="D16" s="22">
        <v>3.3393630000000001</v>
      </c>
      <c r="E16" s="19">
        <v>27.39</v>
      </c>
      <c r="F16" s="22">
        <v>3.5049290000000002</v>
      </c>
    </row>
    <row r="17" spans="1:6">
      <c r="A17" s="4"/>
      <c r="B17" s="27" t="s">
        <v>65</v>
      </c>
      <c r="C17" s="19">
        <v>1744.56</v>
      </c>
      <c r="D17" s="22">
        <v>3.8955380000000002</v>
      </c>
      <c r="E17" s="22">
        <v>11.3</v>
      </c>
      <c r="F17" s="22">
        <v>3.893805</v>
      </c>
    </row>
    <row r="18" spans="1:6">
      <c r="A18" s="4"/>
      <c r="B18" s="27" t="s">
        <v>66</v>
      </c>
      <c r="C18" s="19">
        <v>1768.54</v>
      </c>
      <c r="D18" s="22">
        <v>4.0180040000000004</v>
      </c>
      <c r="E18" s="19">
        <v>13.57</v>
      </c>
      <c r="F18" s="22">
        <v>3.9793660000000002</v>
      </c>
    </row>
    <row r="19" spans="1:6">
      <c r="A19" s="4"/>
      <c r="B19" s="27" t="s">
        <v>67</v>
      </c>
      <c r="C19" s="19">
        <v>1579.25</v>
      </c>
      <c r="D19" s="22">
        <v>4.0721860000000003</v>
      </c>
      <c r="E19" s="19">
        <v>4.37</v>
      </c>
      <c r="F19" s="22">
        <v>4.1189929999999997</v>
      </c>
    </row>
    <row r="20" spans="1:6">
      <c r="A20" s="4"/>
      <c r="B20" s="27"/>
      <c r="C20" s="20"/>
      <c r="D20" s="23"/>
      <c r="E20" s="20"/>
      <c r="F20" s="23"/>
    </row>
    <row r="21" spans="1:6">
      <c r="A21" s="4" t="s">
        <v>23</v>
      </c>
      <c r="B21" s="27" t="s">
        <v>68</v>
      </c>
      <c r="C21" s="19">
        <v>1930.57</v>
      </c>
      <c r="D21" s="22">
        <v>4.5701530000000004</v>
      </c>
      <c r="E21" s="19">
        <v>123.75</v>
      </c>
      <c r="F21" s="22">
        <v>6.3353539999999997</v>
      </c>
    </row>
    <row r="22" spans="1:6">
      <c r="A22" s="4"/>
      <c r="B22" s="27" t="s">
        <v>69</v>
      </c>
      <c r="C22" s="19">
        <v>1668.69</v>
      </c>
      <c r="D22" s="22">
        <v>4.6137990000000002</v>
      </c>
      <c r="E22" s="19">
        <v>81.89</v>
      </c>
      <c r="F22" s="22">
        <v>6.4232509999999996</v>
      </c>
    </row>
    <row r="23" spans="1:6">
      <c r="A23" s="4"/>
      <c r="B23" s="27" t="s">
        <v>70</v>
      </c>
      <c r="C23" s="19">
        <v>1956.93</v>
      </c>
      <c r="D23" s="22">
        <v>4.8944010000000002</v>
      </c>
      <c r="E23" s="19">
        <v>137.16999999999999</v>
      </c>
      <c r="F23" s="22">
        <v>6.9840340000000003</v>
      </c>
    </row>
    <row r="24" spans="1:6">
      <c r="A24" s="4"/>
      <c r="B24" s="27" t="s">
        <v>71</v>
      </c>
      <c r="C24" s="22">
        <v>1845</v>
      </c>
      <c r="D24" s="22">
        <v>5.3284549999999999</v>
      </c>
      <c r="E24" s="19">
        <v>90.19</v>
      </c>
      <c r="F24" s="22">
        <v>7.8279189999999996</v>
      </c>
    </row>
    <row r="25" spans="1:6">
      <c r="A25" s="4"/>
      <c r="B25" s="27" t="s">
        <v>72</v>
      </c>
      <c r="C25" s="19">
        <v>2262.5700000000002</v>
      </c>
      <c r="D25" s="22">
        <v>3.296694</v>
      </c>
      <c r="E25" s="19">
        <v>78.23</v>
      </c>
      <c r="F25" s="22">
        <v>3.4385789999999998</v>
      </c>
    </row>
    <row r="26" spans="1:6">
      <c r="A26" s="4"/>
      <c r="B26" s="27"/>
      <c r="C26" s="20"/>
      <c r="D26" s="23"/>
      <c r="E26" s="20"/>
      <c r="F26" s="23"/>
    </row>
    <row r="27" spans="1:6">
      <c r="A27" s="4" t="s">
        <v>22</v>
      </c>
      <c r="B27" s="27" t="s">
        <v>73</v>
      </c>
      <c r="C27" s="21">
        <v>114.28</v>
      </c>
      <c r="D27" s="24">
        <v>3.3514179999999998</v>
      </c>
      <c r="E27" s="19">
        <v>79.819999999999993</v>
      </c>
      <c r="F27" s="22">
        <v>3.2573289999999999</v>
      </c>
    </row>
    <row r="28" spans="1:6">
      <c r="A28" s="4"/>
      <c r="B28" s="27" t="s">
        <v>74</v>
      </c>
      <c r="C28" s="24">
        <v>117.9</v>
      </c>
      <c r="D28" s="24">
        <v>3.1636980000000001</v>
      </c>
      <c r="E28" s="19">
        <v>51.67</v>
      </c>
      <c r="F28" s="22">
        <v>3.2707570000000001</v>
      </c>
    </row>
    <row r="29" spans="1:6">
      <c r="A29" s="4"/>
      <c r="B29" s="27" t="s">
        <v>75</v>
      </c>
      <c r="C29" s="21">
        <v>335.17</v>
      </c>
      <c r="D29" s="24">
        <v>3.1924100000000002</v>
      </c>
      <c r="E29" s="19">
        <v>45.67</v>
      </c>
      <c r="F29" s="22">
        <v>3.2844319999999998</v>
      </c>
    </row>
    <row r="30" spans="1:6">
      <c r="A30" s="4"/>
      <c r="B30" s="27" t="s">
        <v>76</v>
      </c>
      <c r="C30" s="21">
        <v>1029.03</v>
      </c>
      <c r="D30" s="24">
        <v>3.2360570000000002</v>
      </c>
      <c r="E30" s="19">
        <v>101.09</v>
      </c>
      <c r="F30" s="22">
        <v>3.333663</v>
      </c>
    </row>
    <row r="31" spans="1:6">
      <c r="A31" s="4"/>
      <c r="B31" s="27" t="s">
        <v>77</v>
      </c>
      <c r="C31" s="21">
        <v>303.99</v>
      </c>
      <c r="D31" s="24">
        <v>3.3652419999999998</v>
      </c>
      <c r="E31" s="19">
        <v>74.319999999999993</v>
      </c>
      <c r="F31" s="22">
        <v>3.4983849999999999</v>
      </c>
    </row>
    <row r="32" spans="1:6">
      <c r="A32" s="4"/>
      <c r="B32" s="27" t="s">
        <v>78</v>
      </c>
      <c r="C32" s="21">
        <v>679.12</v>
      </c>
      <c r="D32" s="24">
        <v>3.2969140000000001</v>
      </c>
      <c r="E32" s="22">
        <v>90.6</v>
      </c>
      <c r="F32" s="22">
        <v>3.2119209999999998</v>
      </c>
    </row>
    <row r="33" spans="1:6">
      <c r="A33" s="4"/>
      <c r="B33" s="27" t="s">
        <v>79</v>
      </c>
      <c r="C33" s="21">
        <v>2753.67</v>
      </c>
      <c r="D33" s="24">
        <v>3.331191</v>
      </c>
      <c r="E33" s="19">
        <v>356.41</v>
      </c>
      <c r="F33" s="22">
        <v>3.2322329999999999</v>
      </c>
    </row>
    <row r="34" spans="1:6">
      <c r="A34" s="4"/>
      <c r="B34" s="27" t="s">
        <v>80</v>
      </c>
      <c r="C34" s="21">
        <v>895.52</v>
      </c>
      <c r="D34" s="24">
        <v>3.5119259999999999</v>
      </c>
      <c r="E34" s="22">
        <v>176.6</v>
      </c>
      <c r="F34" s="22">
        <v>3.3578709999999998</v>
      </c>
    </row>
    <row r="35" spans="1:6">
      <c r="A35" s="4"/>
      <c r="B35" s="27" t="s">
        <v>81</v>
      </c>
      <c r="C35" s="21">
        <v>1452.79</v>
      </c>
      <c r="D35" s="24">
        <v>3.5958399999999999</v>
      </c>
      <c r="E35" s="19">
        <v>320.72000000000003</v>
      </c>
      <c r="F35" s="22">
        <v>3.414193</v>
      </c>
    </row>
    <row r="36" spans="1:6">
      <c r="A36" s="4"/>
      <c r="B36" s="27" t="s">
        <v>82</v>
      </c>
      <c r="C36" s="21">
        <v>163.76</v>
      </c>
      <c r="D36" s="24">
        <v>28.486809999999998</v>
      </c>
      <c r="E36" s="19">
        <v>61.99</v>
      </c>
      <c r="F36" s="22">
        <v>30.504919999999998</v>
      </c>
    </row>
    <row r="37" spans="1:6">
      <c r="A37" s="4"/>
      <c r="B37" s="27" t="s">
        <v>83</v>
      </c>
      <c r="C37" s="21">
        <v>127.79</v>
      </c>
      <c r="D37" s="24">
        <v>30.213629999999998</v>
      </c>
      <c r="E37" s="19">
        <v>117.97</v>
      </c>
      <c r="F37" s="22">
        <v>32.38111</v>
      </c>
    </row>
    <row r="38" spans="1:6">
      <c r="A38" s="4"/>
      <c r="B38" s="27" t="s">
        <v>84</v>
      </c>
      <c r="C38" s="21">
        <v>367.72</v>
      </c>
      <c r="D38" s="24">
        <v>34.036769999999997</v>
      </c>
      <c r="E38" s="19">
        <v>111.65</v>
      </c>
      <c r="F38" s="22">
        <v>36.515900000000002</v>
      </c>
    </row>
    <row r="39" spans="1:6">
      <c r="A39" s="4"/>
      <c r="B39" s="27" t="s">
        <v>85</v>
      </c>
      <c r="C39" s="21">
        <v>985.37</v>
      </c>
      <c r="D39" s="24">
        <v>36.526380000000003</v>
      </c>
      <c r="E39" s="19">
        <v>119.34</v>
      </c>
      <c r="F39" s="22">
        <v>39.20731</v>
      </c>
    </row>
    <row r="40" spans="1:6">
      <c r="A40" s="4"/>
      <c r="B40" s="27" t="s">
        <v>86</v>
      </c>
      <c r="C40" s="21">
        <v>646.15</v>
      </c>
      <c r="D40" s="24">
        <v>39.353090000000002</v>
      </c>
      <c r="E40" s="19">
        <v>94.04</v>
      </c>
      <c r="F40" s="22">
        <v>42.26925</v>
      </c>
    </row>
    <row r="41" spans="1:6">
      <c r="A41" s="4"/>
      <c r="B41" s="27" t="s">
        <v>87</v>
      </c>
      <c r="C41" s="21">
        <v>558.63</v>
      </c>
      <c r="D41" s="24">
        <v>42.486080000000001</v>
      </c>
      <c r="E41" s="19">
        <v>103.62</v>
      </c>
      <c r="F41" s="22">
        <v>45.657209999999999</v>
      </c>
    </row>
    <row r="42" spans="1:6">
      <c r="A42" s="4"/>
      <c r="B42" s="27" t="s">
        <v>88</v>
      </c>
      <c r="C42" s="21">
        <v>75.11</v>
      </c>
      <c r="D42" s="24">
        <v>45.892690000000002</v>
      </c>
      <c r="E42" s="19">
        <v>96.19</v>
      </c>
      <c r="F42" s="22">
        <v>49.350239999999999</v>
      </c>
    </row>
    <row r="43" spans="1:6">
      <c r="A43" s="4"/>
      <c r="B43" s="27" t="s">
        <v>89</v>
      </c>
      <c r="C43" s="21">
        <v>101.79</v>
      </c>
      <c r="D43" s="24">
        <v>47.696240000000003</v>
      </c>
      <c r="E43" s="19">
        <v>51.79</v>
      </c>
      <c r="F43" s="22">
        <v>51.303339999999999</v>
      </c>
    </row>
    <row r="44" spans="1:6">
      <c r="A44" s="4"/>
      <c r="B44" s="27" t="s">
        <v>90</v>
      </c>
      <c r="C44" s="21">
        <v>659.73</v>
      </c>
      <c r="D44" s="24">
        <v>3.0815640000000002</v>
      </c>
      <c r="E44" s="19">
        <v>67.41</v>
      </c>
      <c r="F44" s="22">
        <v>3.1449340000000001</v>
      </c>
    </row>
    <row r="45" spans="1:6">
      <c r="A45" s="4"/>
      <c r="B45" s="27" t="s">
        <v>91</v>
      </c>
      <c r="C45" s="21">
        <v>518.63</v>
      </c>
      <c r="D45" s="24">
        <v>3.0869789999999999</v>
      </c>
      <c r="E45" s="19">
        <v>114.15</v>
      </c>
      <c r="F45" s="22">
        <v>3.1537449999999998</v>
      </c>
    </row>
    <row r="46" spans="1:6">
      <c r="A46" s="4"/>
      <c r="B46" s="27" t="s">
        <v>92</v>
      </c>
      <c r="C46" s="21">
        <v>318.67</v>
      </c>
      <c r="D46" s="24">
        <v>3.097248</v>
      </c>
      <c r="E46" s="19">
        <v>158.57</v>
      </c>
      <c r="F46" s="22">
        <v>3.165794</v>
      </c>
    </row>
    <row r="47" spans="1:6">
      <c r="A47" s="4"/>
      <c r="B47" s="27" t="s">
        <v>93</v>
      </c>
      <c r="C47" s="21">
        <v>72.89</v>
      </c>
      <c r="D47" s="24">
        <v>3.1417199999999998</v>
      </c>
      <c r="E47" s="19">
        <v>87.92</v>
      </c>
      <c r="F47" s="22">
        <v>3.2302089999999999</v>
      </c>
    </row>
    <row r="48" spans="1:6">
      <c r="A48" s="4"/>
      <c r="B48" s="27" t="s">
        <v>94</v>
      </c>
      <c r="C48" s="21">
        <v>646.38</v>
      </c>
      <c r="D48" s="24">
        <v>3.1715089999999999</v>
      </c>
      <c r="E48" s="19">
        <v>267.68</v>
      </c>
      <c r="F48" s="22">
        <v>3.2837719999999999</v>
      </c>
    </row>
    <row r="49" spans="1:6">
      <c r="A49" s="4"/>
      <c r="B49" s="27" t="s">
        <v>95</v>
      </c>
      <c r="C49" s="21">
        <v>104.33</v>
      </c>
      <c r="D49" s="24">
        <v>3.18221</v>
      </c>
      <c r="E49" s="19">
        <v>90.67</v>
      </c>
      <c r="F49" s="22">
        <v>3.3087019999999998</v>
      </c>
    </row>
    <row r="50" spans="1:6">
      <c r="A50" s="4"/>
      <c r="B50" s="27" t="s">
        <v>96</v>
      </c>
      <c r="C50" s="21">
        <v>104.61</v>
      </c>
      <c r="D50" s="24">
        <v>3.0876589999999999</v>
      </c>
      <c r="E50" s="22">
        <v>61.4</v>
      </c>
      <c r="F50" s="22">
        <v>3.078176</v>
      </c>
    </row>
    <row r="51" spans="1:6">
      <c r="A51" s="4"/>
      <c r="B51" s="27" t="s">
        <v>97</v>
      </c>
      <c r="C51" s="21">
        <v>449.12</v>
      </c>
      <c r="D51" s="24">
        <v>3.106074</v>
      </c>
      <c r="E51" s="22">
        <v>54.1</v>
      </c>
      <c r="F51" s="22">
        <v>3.0868760000000002</v>
      </c>
    </row>
    <row r="52" spans="1:6">
      <c r="A52" s="4"/>
      <c r="B52" s="27" t="s">
        <v>98</v>
      </c>
      <c r="C52" s="21">
        <v>159.69</v>
      </c>
      <c r="D52" s="24">
        <v>3.1623770000000002</v>
      </c>
      <c r="E52" s="19">
        <v>42.59</v>
      </c>
      <c r="F52" s="22">
        <v>3.1697579999999999</v>
      </c>
    </row>
    <row r="53" spans="1:6">
      <c r="A53" s="4"/>
      <c r="B53" s="27" t="s">
        <v>99</v>
      </c>
      <c r="C53" s="24">
        <v>125.3</v>
      </c>
      <c r="D53" s="24">
        <v>17.126899999999999</v>
      </c>
      <c r="E53" s="19">
        <v>36.61</v>
      </c>
      <c r="F53" s="22">
        <v>17.071840000000002</v>
      </c>
    </row>
    <row r="54" spans="1:6">
      <c r="A54" s="4"/>
      <c r="B54" s="27" t="s">
        <v>100</v>
      </c>
      <c r="C54" s="21">
        <v>244.35</v>
      </c>
      <c r="D54" s="24">
        <v>18.031510000000001</v>
      </c>
      <c r="E54" s="19">
        <v>29.07</v>
      </c>
      <c r="F54" s="22">
        <v>17.956659999999999</v>
      </c>
    </row>
    <row r="55" spans="1:6">
      <c r="A55" s="4"/>
      <c r="B55" s="27" t="s">
        <v>101</v>
      </c>
      <c r="C55" s="21">
        <v>285.52999999999997</v>
      </c>
      <c r="D55" s="24">
        <v>18.607500000000002</v>
      </c>
      <c r="E55" s="19">
        <v>39.92</v>
      </c>
      <c r="F55" s="22">
        <v>18.51202</v>
      </c>
    </row>
    <row r="56" spans="1:6">
      <c r="A56" s="4"/>
      <c r="B56" s="4"/>
      <c r="C56" s="4"/>
      <c r="D56" s="4"/>
      <c r="E56" s="4"/>
      <c r="F56" s="4"/>
    </row>
    <row r="57" spans="1:6">
      <c r="A57" s="4" t="s">
        <v>104</v>
      </c>
      <c r="B57" s="27" t="s">
        <v>50</v>
      </c>
      <c r="C57" s="26">
        <v>1037.5999999999999</v>
      </c>
      <c r="D57" s="26">
        <v>5.8876252891287599</v>
      </c>
      <c r="E57" s="26">
        <v>7.12</v>
      </c>
      <c r="F57" s="26">
        <v>8.9887640449438209</v>
      </c>
    </row>
    <row r="58" spans="1:6">
      <c r="A58" s="4"/>
      <c r="B58" s="27" t="s">
        <v>51</v>
      </c>
      <c r="C58" s="26">
        <v>2252.2600000000002</v>
      </c>
      <c r="D58" s="26">
        <v>3.310008613570369</v>
      </c>
      <c r="E58" s="26">
        <v>36.75</v>
      </c>
      <c r="F58" s="26">
        <v>3.7823129251700678</v>
      </c>
    </row>
    <row r="59" spans="1:6">
      <c r="A59" s="4"/>
      <c r="B59" s="27" t="s">
        <v>52</v>
      </c>
      <c r="C59" s="26">
        <v>1558.23</v>
      </c>
      <c r="D59" s="26">
        <v>3.3172253133362855</v>
      </c>
      <c r="E59" s="26">
        <v>2.84</v>
      </c>
      <c r="F59" s="26">
        <v>6.6901408450704229</v>
      </c>
    </row>
    <row r="60" spans="1:6">
      <c r="A60" s="4"/>
      <c r="B60" s="27" t="s">
        <v>53</v>
      </c>
      <c r="C60" s="26">
        <v>1956.71</v>
      </c>
      <c r="D60" s="26">
        <v>3.3592101026723427</v>
      </c>
      <c r="E60" s="26">
        <v>0.61799999999999999</v>
      </c>
      <c r="F60" s="26">
        <v>5.1779935275080913</v>
      </c>
    </row>
    <row r="61" spans="1:6">
      <c r="A61" s="4"/>
      <c r="B61" s="4"/>
      <c r="C61" s="4"/>
      <c r="D61" s="4"/>
      <c r="E61" s="4"/>
      <c r="F61" s="4"/>
    </row>
    <row r="62" spans="1:6">
      <c r="A62" s="4"/>
      <c r="B62" s="4"/>
      <c r="C62" s="4"/>
      <c r="D62" s="4"/>
      <c r="E62" s="4"/>
      <c r="F62" s="4"/>
    </row>
    <row r="63" spans="1:6">
      <c r="A63" s="4"/>
      <c r="B63" s="4"/>
      <c r="C63" s="4"/>
      <c r="D63" s="4"/>
      <c r="E63" s="4"/>
      <c r="F63" s="4"/>
    </row>
    <row r="64" spans="1:6">
      <c r="A64" s="4"/>
      <c r="B64" s="4"/>
      <c r="C64" s="4"/>
      <c r="D64" s="4"/>
      <c r="E64" s="4"/>
      <c r="F64" s="4"/>
    </row>
    <row r="65" spans="1:6">
      <c r="A65" s="4"/>
      <c r="B65" s="4"/>
      <c r="C65" s="4"/>
      <c r="D65" s="4"/>
      <c r="E65" s="4"/>
      <c r="F65" s="4"/>
    </row>
    <row r="66" spans="1:6">
      <c r="A66" s="4"/>
      <c r="B66" s="4"/>
      <c r="C66" s="4"/>
      <c r="D66" s="4"/>
      <c r="E66" s="4"/>
      <c r="F66" s="4"/>
    </row>
    <row r="67" spans="1:6">
      <c r="A67" s="4"/>
      <c r="B67" s="4"/>
      <c r="C67" s="4"/>
      <c r="D67" s="4"/>
      <c r="E67" s="4"/>
      <c r="F67" s="4"/>
    </row>
    <row r="68" spans="1:6">
      <c r="A68" s="4"/>
      <c r="B68" s="4"/>
      <c r="C68" s="4"/>
      <c r="D68" s="4"/>
      <c r="E68" s="4"/>
      <c r="F68" s="4"/>
    </row>
    <row r="69" spans="1:6">
      <c r="A69" s="4"/>
      <c r="B69" s="4"/>
      <c r="C69" s="4"/>
      <c r="D69" s="4"/>
      <c r="E69" s="4"/>
      <c r="F69" s="4"/>
    </row>
    <row r="70" spans="1:6">
      <c r="A70" s="4"/>
      <c r="B70" s="4"/>
      <c r="C70" s="4"/>
      <c r="D70" s="4"/>
      <c r="E70" s="4"/>
      <c r="F70" s="4"/>
    </row>
    <row r="71" spans="1:6">
      <c r="A71" s="4"/>
      <c r="B71" s="4"/>
      <c r="C71" s="4"/>
      <c r="D71" s="4"/>
      <c r="E71" s="4"/>
      <c r="F71" s="4"/>
    </row>
    <row r="72" spans="1:6">
      <c r="A72" s="4"/>
      <c r="B72" s="4"/>
      <c r="C72" s="4"/>
      <c r="D72" s="4"/>
      <c r="E72" s="4"/>
      <c r="F72" s="4"/>
    </row>
    <row r="73" spans="1:6">
      <c r="A73" s="4"/>
      <c r="B73" s="4"/>
      <c r="C73" s="4"/>
      <c r="D73" s="4"/>
      <c r="E73" s="4"/>
      <c r="F73" s="4"/>
    </row>
    <row r="74" spans="1:6">
      <c r="A74" s="4"/>
      <c r="B74" s="4"/>
      <c r="C74" s="4"/>
      <c r="D74" s="4"/>
      <c r="E74" s="4"/>
      <c r="F74" s="4"/>
    </row>
  </sheetData>
  <mergeCells count="1">
    <mergeCell ref="A1:F1"/>
  </mergeCells>
  <phoneticPr fontId="11" type="noConversion"/>
  <pageMargins left="0.75" right="0.75" top="1" bottom="1" header="0.5" footer="0.5"/>
  <rowBreaks count="1" manualBreakCount="1">
    <brk id="60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9"/>
  <sheetViews>
    <sheetView topLeftCell="M1" workbookViewId="0">
      <selection activeCell="AB4" sqref="AB4:AM28"/>
    </sheetView>
  </sheetViews>
  <sheetFormatPr baseColWidth="10" defaultRowHeight="15" x14ac:dyDescent="0"/>
  <cols>
    <col min="2" max="25" width="5.33203125" customWidth="1"/>
    <col min="26" max="26" width="5.1640625" customWidth="1"/>
    <col min="28" max="39" width="5.6640625" customWidth="1"/>
  </cols>
  <sheetData>
    <row r="1" spans="1:61" s="33" customFormat="1">
      <c r="A1" s="32"/>
      <c r="B1" s="32" t="s">
        <v>1</v>
      </c>
      <c r="O1" s="34" t="s">
        <v>24</v>
      </c>
      <c r="V1" s="35"/>
      <c r="W1" s="35"/>
      <c r="AB1" s="34" t="s">
        <v>24</v>
      </c>
      <c r="AI1" s="35"/>
      <c r="AJ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</row>
    <row r="2" spans="1:61" s="40" customFormat="1">
      <c r="A2" s="36" t="s">
        <v>0</v>
      </c>
      <c r="B2" s="37" t="s">
        <v>106</v>
      </c>
      <c r="C2" s="37" t="s">
        <v>38</v>
      </c>
      <c r="D2" s="37" t="s">
        <v>40</v>
      </c>
      <c r="E2" s="37" t="s">
        <v>39</v>
      </c>
      <c r="F2" s="37" t="s">
        <v>12</v>
      </c>
      <c r="G2" s="37" t="s">
        <v>10</v>
      </c>
      <c r="H2" s="37" t="s">
        <v>41</v>
      </c>
      <c r="I2" s="37" t="s">
        <v>16</v>
      </c>
      <c r="J2" s="37" t="s">
        <v>5</v>
      </c>
      <c r="K2" s="37" t="s">
        <v>42</v>
      </c>
      <c r="L2" s="37" t="s">
        <v>20</v>
      </c>
      <c r="M2" s="37" t="s">
        <v>7</v>
      </c>
      <c r="N2" s="37" t="s">
        <v>21</v>
      </c>
      <c r="O2" s="38" t="s">
        <v>38</v>
      </c>
      <c r="P2" s="37" t="s">
        <v>39</v>
      </c>
      <c r="Q2" s="37" t="s">
        <v>40</v>
      </c>
      <c r="R2" s="37" t="s">
        <v>12</v>
      </c>
      <c r="S2" s="37" t="s">
        <v>10</v>
      </c>
      <c r="T2" s="37" t="s">
        <v>41</v>
      </c>
      <c r="U2" s="37" t="s">
        <v>16</v>
      </c>
      <c r="V2" s="37" t="s">
        <v>5</v>
      </c>
      <c r="W2" s="37" t="s">
        <v>42</v>
      </c>
      <c r="X2" s="37" t="s">
        <v>20</v>
      </c>
      <c r="Y2" s="37" t="s">
        <v>7</v>
      </c>
      <c r="Z2" s="39" t="s">
        <v>43</v>
      </c>
      <c r="AB2" s="38" t="s">
        <v>38</v>
      </c>
      <c r="AC2" s="37" t="s">
        <v>39</v>
      </c>
      <c r="AD2" s="37" t="s">
        <v>40</v>
      </c>
      <c r="AE2" s="37" t="s">
        <v>12</v>
      </c>
      <c r="AF2" s="37" t="s">
        <v>10</v>
      </c>
      <c r="AG2" s="37" t="s">
        <v>41</v>
      </c>
      <c r="AH2" s="37" t="s">
        <v>16</v>
      </c>
      <c r="AI2" s="37" t="s">
        <v>5</v>
      </c>
      <c r="AJ2" s="37" t="s">
        <v>42</v>
      </c>
      <c r="AK2" s="37" t="s">
        <v>20</v>
      </c>
      <c r="AL2" s="37" t="s">
        <v>7</v>
      </c>
      <c r="AM2" s="39" t="s">
        <v>43</v>
      </c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</row>
    <row r="3" spans="1:61" s="33" customFormat="1">
      <c r="A3" s="41"/>
      <c r="N3" s="42"/>
      <c r="O3" s="35"/>
      <c r="V3" s="35"/>
      <c r="W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</row>
    <row r="4" spans="1:61" s="33" customFormat="1">
      <c r="A4" s="47" t="s">
        <v>26</v>
      </c>
      <c r="B4" s="48">
        <v>21.36</v>
      </c>
      <c r="C4" s="46">
        <v>0</v>
      </c>
      <c r="D4" s="48">
        <v>0.01</v>
      </c>
      <c r="E4" s="46">
        <v>0</v>
      </c>
      <c r="F4" s="46">
        <v>0</v>
      </c>
      <c r="G4" s="48">
        <v>0.4</v>
      </c>
      <c r="H4" s="48">
        <v>0.15</v>
      </c>
      <c r="I4" s="46">
        <v>0</v>
      </c>
      <c r="J4" s="48">
        <v>78.52</v>
      </c>
      <c r="K4" s="46">
        <v>0</v>
      </c>
      <c r="L4" s="48">
        <v>0.04</v>
      </c>
      <c r="M4" s="46">
        <v>0</v>
      </c>
      <c r="N4" s="49">
        <v>100.47</v>
      </c>
      <c r="O4" s="46">
        <v>0</v>
      </c>
      <c r="P4" s="45">
        <v>0</v>
      </c>
      <c r="Q4" s="45">
        <f>D4/47.867</f>
        <v>2.0891219420477575E-4</v>
      </c>
      <c r="R4" s="45">
        <v>0</v>
      </c>
      <c r="S4" s="45">
        <f>G4/55.845</f>
        <v>7.1626824245680015E-3</v>
      </c>
      <c r="T4" s="45">
        <f>H4/92.90638</f>
        <v>1.6145285178477517E-3</v>
      </c>
      <c r="U4" s="45">
        <v>0</v>
      </c>
      <c r="V4" s="45">
        <f>J4/118.71</f>
        <v>0.66144385477213374</v>
      </c>
      <c r="W4" s="45">
        <v>0</v>
      </c>
      <c r="X4" s="45">
        <f>L4/180.94788</f>
        <v>2.2105813010906788E-4</v>
      </c>
      <c r="Y4" s="45">
        <v>0</v>
      </c>
      <c r="Z4" s="45">
        <f>SUM(O4:Y4)</f>
        <v>0.67065103603886334</v>
      </c>
      <c r="AB4" s="44">
        <f>O4/0.663</f>
        <v>0</v>
      </c>
      <c r="AC4" s="44">
        <f t="shared" ref="AC4:AM4" si="0">P4/0.67</f>
        <v>0</v>
      </c>
      <c r="AD4" s="43">
        <f t="shared" si="0"/>
        <v>3.1180924508175483E-4</v>
      </c>
      <c r="AE4" s="44">
        <f t="shared" si="0"/>
        <v>0</v>
      </c>
      <c r="AF4" s="43">
        <f t="shared" si="0"/>
        <v>1.0690570782937316E-2</v>
      </c>
      <c r="AG4" s="43">
        <f t="shared" si="0"/>
        <v>2.4097440564891815E-3</v>
      </c>
      <c r="AH4" s="44">
        <f t="shared" si="0"/>
        <v>0</v>
      </c>
      <c r="AI4" s="43">
        <f t="shared" si="0"/>
        <v>0.98722963398825925</v>
      </c>
      <c r="AJ4" s="44">
        <f t="shared" si="0"/>
        <v>0</v>
      </c>
      <c r="AK4" s="43">
        <f t="shared" si="0"/>
        <v>3.2993750762547446E-4</v>
      </c>
      <c r="AL4" s="44">
        <f t="shared" si="0"/>
        <v>0</v>
      </c>
      <c r="AM4" s="43">
        <f t="shared" si="0"/>
        <v>1.0009716955803929</v>
      </c>
    </row>
    <row r="5" spans="1:61" s="33" customFormat="1">
      <c r="A5" s="47"/>
      <c r="B5" s="48">
        <v>21.44</v>
      </c>
      <c r="C5" s="46">
        <v>0</v>
      </c>
      <c r="D5" s="48">
        <v>0.01</v>
      </c>
      <c r="E5" s="46">
        <v>0</v>
      </c>
      <c r="F5" s="46">
        <v>0</v>
      </c>
      <c r="G5" s="48">
        <v>0.33</v>
      </c>
      <c r="H5" s="48">
        <v>0</v>
      </c>
      <c r="I5" s="46">
        <v>0</v>
      </c>
      <c r="J5" s="48">
        <v>78.92</v>
      </c>
      <c r="K5" s="46">
        <v>0</v>
      </c>
      <c r="L5" s="48">
        <v>0.31</v>
      </c>
      <c r="M5" s="46">
        <v>0</v>
      </c>
      <c r="N5" s="49">
        <v>101.01</v>
      </c>
      <c r="O5" s="46">
        <v>0</v>
      </c>
      <c r="P5" s="45">
        <v>0</v>
      </c>
      <c r="Q5" s="45">
        <f t="shared" ref="Q5:Q28" si="1">D5/47.867</f>
        <v>2.0891219420477575E-4</v>
      </c>
      <c r="R5" s="45">
        <v>0</v>
      </c>
      <c r="S5" s="45">
        <f t="shared" ref="S5:S28" si="2">G5/55.845</f>
        <v>5.9092130002686011E-3</v>
      </c>
      <c r="T5" s="45">
        <f t="shared" ref="T5:T28" si="3">H5/92.90638</f>
        <v>0</v>
      </c>
      <c r="U5" s="45">
        <v>0</v>
      </c>
      <c r="V5" s="45">
        <f t="shared" ref="V5:V28" si="4">J5/118.71</f>
        <v>0.66481341083312273</v>
      </c>
      <c r="W5" s="45">
        <v>0</v>
      </c>
      <c r="X5" s="45">
        <f t="shared" ref="X5:X28" si="5">L5/180.94788</f>
        <v>1.713200508345276E-3</v>
      </c>
      <c r="Y5" s="45">
        <v>0</v>
      </c>
      <c r="Z5" s="45">
        <f t="shared" ref="Z5:Z10" si="6">SUM(O5:Y5)</f>
        <v>0.67264473653594137</v>
      </c>
      <c r="AB5" s="44">
        <f t="shared" ref="AB5:AB28" si="7">O5/0.67</f>
        <v>0</v>
      </c>
      <c r="AC5" s="44">
        <f t="shared" ref="AC5:AC28" si="8">P5/0.67</f>
        <v>0</v>
      </c>
      <c r="AD5" s="43">
        <f t="shared" ref="AD5:AD28" si="9">Q5/0.67</f>
        <v>3.1180924508175483E-4</v>
      </c>
      <c r="AE5" s="44">
        <f t="shared" ref="AE5:AE28" si="10">R5/0.67</f>
        <v>0</v>
      </c>
      <c r="AF5" s="43">
        <f t="shared" ref="AF5:AF28" si="11">S5/0.67</f>
        <v>8.8197208959232849E-3</v>
      </c>
      <c r="AG5" s="43">
        <f t="shared" ref="AG5:AG28" si="12">T5/0.67</f>
        <v>0</v>
      </c>
      <c r="AH5" s="44">
        <f t="shared" ref="AH5:AH28" si="13">U5/0.67</f>
        <v>0</v>
      </c>
      <c r="AI5" s="43">
        <f t="shared" ref="AI5:AI28" si="14">V5/0.67</f>
        <v>0.99225882213898908</v>
      </c>
      <c r="AJ5" s="44">
        <f t="shared" ref="AJ5:AJ28" si="15">W5/0.67</f>
        <v>0</v>
      </c>
      <c r="AK5" s="43">
        <f t="shared" ref="AK5:AK28" si="16">X5/0.67</f>
        <v>2.5570156840974269E-3</v>
      </c>
      <c r="AL5" s="44">
        <f t="shared" ref="AL5:AL28" si="17">Y5/0.67</f>
        <v>0</v>
      </c>
      <c r="AM5" s="43">
        <f t="shared" ref="AM5:AM28" si="18">Z5/0.67</f>
        <v>1.0039473679640916</v>
      </c>
    </row>
    <row r="6" spans="1:61" s="33" customFormat="1">
      <c r="A6" s="47"/>
      <c r="B6" s="48">
        <v>21.43</v>
      </c>
      <c r="C6" s="46">
        <v>0</v>
      </c>
      <c r="D6" s="48">
        <v>0</v>
      </c>
      <c r="E6" s="46">
        <v>0</v>
      </c>
      <c r="F6" s="46">
        <v>0</v>
      </c>
      <c r="G6" s="48">
        <v>0.03</v>
      </c>
      <c r="H6" s="48">
        <v>0</v>
      </c>
      <c r="I6" s="46">
        <v>0</v>
      </c>
      <c r="J6" s="48">
        <v>79.42</v>
      </c>
      <c r="K6" s="46">
        <v>0</v>
      </c>
      <c r="L6" s="48">
        <v>0.05</v>
      </c>
      <c r="M6" s="46">
        <v>0</v>
      </c>
      <c r="N6" s="49">
        <v>100.93</v>
      </c>
      <c r="O6" s="46">
        <v>0</v>
      </c>
      <c r="P6" s="45">
        <v>0</v>
      </c>
      <c r="Q6" s="45">
        <f t="shared" si="1"/>
        <v>0</v>
      </c>
      <c r="R6" s="45">
        <v>0</v>
      </c>
      <c r="S6" s="45">
        <f t="shared" si="2"/>
        <v>5.3720118184260007E-4</v>
      </c>
      <c r="T6" s="45">
        <f t="shared" si="3"/>
        <v>0</v>
      </c>
      <c r="U6" s="45">
        <v>0</v>
      </c>
      <c r="V6" s="45">
        <f t="shared" si="4"/>
        <v>0.66902535590935897</v>
      </c>
      <c r="W6" s="45">
        <v>0</v>
      </c>
      <c r="X6" s="45">
        <f t="shared" si="5"/>
        <v>2.7632266263633487E-4</v>
      </c>
      <c r="Y6" s="45">
        <v>0</v>
      </c>
      <c r="Z6" s="45">
        <f t="shared" si="6"/>
        <v>0.66983887975383793</v>
      </c>
      <c r="AB6" s="44">
        <f t="shared" si="7"/>
        <v>0</v>
      </c>
      <c r="AC6" s="44">
        <f t="shared" si="8"/>
        <v>0</v>
      </c>
      <c r="AD6" s="43">
        <f t="shared" si="9"/>
        <v>0</v>
      </c>
      <c r="AE6" s="44">
        <f t="shared" si="10"/>
        <v>0</v>
      </c>
      <c r="AF6" s="43">
        <f t="shared" si="11"/>
        <v>8.0179280872029858E-4</v>
      </c>
      <c r="AG6" s="43">
        <f t="shared" si="12"/>
        <v>0</v>
      </c>
      <c r="AH6" s="44">
        <f t="shared" si="13"/>
        <v>0</v>
      </c>
      <c r="AI6" s="43">
        <f t="shared" si="14"/>
        <v>0.99854530732740143</v>
      </c>
      <c r="AJ6" s="44">
        <f t="shared" si="15"/>
        <v>0</v>
      </c>
      <c r="AK6" s="43">
        <f t="shared" si="16"/>
        <v>4.1242188453184306E-4</v>
      </c>
      <c r="AL6" s="44">
        <f t="shared" si="17"/>
        <v>0</v>
      </c>
      <c r="AM6" s="43">
        <f t="shared" si="18"/>
        <v>0.99975952202065355</v>
      </c>
    </row>
    <row r="7" spans="1:61" s="33" customFormat="1">
      <c r="A7" s="47"/>
      <c r="B7" s="48">
        <v>21.56</v>
      </c>
      <c r="C7" s="46">
        <v>0</v>
      </c>
      <c r="D7" s="48">
        <v>0</v>
      </c>
      <c r="E7" s="46">
        <v>0</v>
      </c>
      <c r="F7" s="46">
        <v>0</v>
      </c>
      <c r="G7" s="48">
        <v>0.55000000000000004</v>
      </c>
      <c r="H7" s="48">
        <v>0</v>
      </c>
      <c r="I7" s="46">
        <v>0</v>
      </c>
      <c r="J7" s="48">
        <v>79.209999999999994</v>
      </c>
      <c r="K7" s="46">
        <v>0</v>
      </c>
      <c r="L7" s="48">
        <v>0.22</v>
      </c>
      <c r="M7" s="46">
        <v>0</v>
      </c>
      <c r="N7" s="49">
        <v>101.55</v>
      </c>
      <c r="O7" s="46">
        <v>0</v>
      </c>
      <c r="P7" s="45">
        <v>0</v>
      </c>
      <c r="Q7" s="45">
        <f t="shared" si="1"/>
        <v>0</v>
      </c>
      <c r="R7" s="45">
        <v>0</v>
      </c>
      <c r="S7" s="45">
        <f t="shared" si="2"/>
        <v>9.8486883337810024E-3</v>
      </c>
      <c r="T7" s="45">
        <f t="shared" si="3"/>
        <v>0</v>
      </c>
      <c r="U7" s="45">
        <v>0</v>
      </c>
      <c r="V7" s="45">
        <f t="shared" si="4"/>
        <v>0.66725633897733971</v>
      </c>
      <c r="W7" s="45">
        <v>0</v>
      </c>
      <c r="X7" s="45">
        <f t="shared" si="5"/>
        <v>1.2158197155998733E-3</v>
      </c>
      <c r="Y7" s="45">
        <v>0</v>
      </c>
      <c r="Z7" s="45">
        <f t="shared" si="6"/>
        <v>0.67832084702672069</v>
      </c>
      <c r="AB7" s="44">
        <f t="shared" si="7"/>
        <v>0</v>
      </c>
      <c r="AC7" s="44">
        <f t="shared" si="8"/>
        <v>0</v>
      </c>
      <c r="AD7" s="43">
        <f t="shared" si="9"/>
        <v>0</v>
      </c>
      <c r="AE7" s="44">
        <f t="shared" si="10"/>
        <v>0</v>
      </c>
      <c r="AF7" s="43">
        <f t="shared" si="11"/>
        <v>1.4699534826538808E-2</v>
      </c>
      <c r="AG7" s="43">
        <f t="shared" si="12"/>
        <v>0</v>
      </c>
      <c r="AH7" s="44">
        <f t="shared" si="13"/>
        <v>0</v>
      </c>
      <c r="AI7" s="43">
        <f t="shared" si="14"/>
        <v>0.99590498354826817</v>
      </c>
      <c r="AJ7" s="44">
        <f t="shared" si="15"/>
        <v>0</v>
      </c>
      <c r="AK7" s="43">
        <f t="shared" si="16"/>
        <v>1.8146562919401095E-3</v>
      </c>
      <c r="AL7" s="44">
        <f t="shared" si="17"/>
        <v>0</v>
      </c>
      <c r="AM7" s="43">
        <f t="shared" si="18"/>
        <v>1.0124191746667472</v>
      </c>
    </row>
    <row r="8" spans="1:61" s="33" customFormat="1">
      <c r="A8" s="47"/>
      <c r="B8" s="48">
        <v>21.57</v>
      </c>
      <c r="C8" s="46">
        <v>0</v>
      </c>
      <c r="D8" s="48">
        <v>0</v>
      </c>
      <c r="E8" s="46">
        <v>0</v>
      </c>
      <c r="F8" s="46">
        <v>0</v>
      </c>
      <c r="G8" s="48">
        <v>0.68</v>
      </c>
      <c r="H8" s="48">
        <v>7.0000000000000007E-2</v>
      </c>
      <c r="I8" s="46">
        <v>0</v>
      </c>
      <c r="J8" s="48">
        <v>79.14</v>
      </c>
      <c r="K8" s="46">
        <v>0</v>
      </c>
      <c r="L8" s="48">
        <v>0.04</v>
      </c>
      <c r="M8" s="46">
        <v>0</v>
      </c>
      <c r="N8" s="49">
        <v>101.5</v>
      </c>
      <c r="O8" s="46">
        <v>0</v>
      </c>
      <c r="P8" s="45">
        <v>0</v>
      </c>
      <c r="Q8" s="45">
        <f t="shared" si="1"/>
        <v>0</v>
      </c>
      <c r="R8" s="45">
        <v>0</v>
      </c>
      <c r="S8" s="45">
        <f t="shared" si="2"/>
        <v>1.2176560121765602E-2</v>
      </c>
      <c r="T8" s="45">
        <f t="shared" si="3"/>
        <v>7.5344664166228424E-4</v>
      </c>
      <c r="U8" s="45">
        <v>0</v>
      </c>
      <c r="V8" s="45">
        <f t="shared" si="4"/>
        <v>0.66666666666666674</v>
      </c>
      <c r="W8" s="45">
        <v>0</v>
      </c>
      <c r="X8" s="45">
        <f t="shared" si="5"/>
        <v>2.2105813010906788E-4</v>
      </c>
      <c r="Y8" s="45">
        <v>0</v>
      </c>
      <c r="Z8" s="45">
        <f t="shared" si="6"/>
        <v>0.67981773156020375</v>
      </c>
      <c r="AB8" s="44">
        <f t="shared" si="7"/>
        <v>0</v>
      </c>
      <c r="AC8" s="44">
        <f t="shared" si="8"/>
        <v>0</v>
      </c>
      <c r="AD8" s="43">
        <f t="shared" si="9"/>
        <v>0</v>
      </c>
      <c r="AE8" s="44">
        <f t="shared" si="10"/>
        <v>0</v>
      </c>
      <c r="AF8" s="43">
        <f t="shared" si="11"/>
        <v>1.8173970330993435E-2</v>
      </c>
      <c r="AG8" s="43">
        <f t="shared" si="12"/>
        <v>1.1245472263616183E-3</v>
      </c>
      <c r="AH8" s="44">
        <f t="shared" si="13"/>
        <v>0</v>
      </c>
      <c r="AI8" s="43">
        <f t="shared" si="14"/>
        <v>0.99502487562189057</v>
      </c>
      <c r="AJ8" s="44">
        <f t="shared" si="15"/>
        <v>0</v>
      </c>
      <c r="AK8" s="43">
        <f t="shared" si="16"/>
        <v>3.2993750762547446E-4</v>
      </c>
      <c r="AL8" s="44">
        <f t="shared" si="17"/>
        <v>0</v>
      </c>
      <c r="AM8" s="43">
        <f t="shared" si="18"/>
        <v>1.0146533306868712</v>
      </c>
    </row>
    <row r="9" spans="1:61" s="33" customFormat="1">
      <c r="A9" s="47"/>
      <c r="B9" s="48">
        <v>21.54</v>
      </c>
      <c r="C9" s="46">
        <v>0</v>
      </c>
      <c r="D9" s="48">
        <v>0.01</v>
      </c>
      <c r="E9" s="46">
        <v>0</v>
      </c>
      <c r="F9" s="46">
        <v>0</v>
      </c>
      <c r="G9" s="48">
        <v>0.65</v>
      </c>
      <c r="H9" s="48">
        <v>7.0000000000000007E-2</v>
      </c>
      <c r="I9" s="46">
        <v>0</v>
      </c>
      <c r="J9" s="48">
        <v>79.02</v>
      </c>
      <c r="K9" s="46">
        <v>0</v>
      </c>
      <c r="L9" s="48">
        <v>0.08</v>
      </c>
      <c r="M9" s="46">
        <v>0</v>
      </c>
      <c r="N9" s="49">
        <v>101.37</v>
      </c>
      <c r="O9" s="46">
        <v>0</v>
      </c>
      <c r="P9" s="45">
        <v>0</v>
      </c>
      <c r="Q9" s="45">
        <f t="shared" si="1"/>
        <v>2.0891219420477575E-4</v>
      </c>
      <c r="R9" s="45">
        <v>0</v>
      </c>
      <c r="S9" s="45">
        <f t="shared" si="2"/>
        <v>1.1639358939923001E-2</v>
      </c>
      <c r="T9" s="45">
        <f t="shared" si="3"/>
        <v>7.5344664166228424E-4</v>
      </c>
      <c r="U9" s="45">
        <v>0</v>
      </c>
      <c r="V9" s="45">
        <f t="shared" si="4"/>
        <v>0.66565579984836998</v>
      </c>
      <c r="W9" s="45">
        <v>0</v>
      </c>
      <c r="X9" s="45">
        <f t="shared" si="5"/>
        <v>4.4211626021813577E-4</v>
      </c>
      <c r="Y9" s="45">
        <v>0</v>
      </c>
      <c r="Z9" s="45">
        <f t="shared" si="6"/>
        <v>0.67869963388437826</v>
      </c>
      <c r="AB9" s="44">
        <f t="shared" si="7"/>
        <v>0</v>
      </c>
      <c r="AC9" s="44">
        <f t="shared" si="8"/>
        <v>0</v>
      </c>
      <c r="AD9" s="43">
        <f t="shared" si="9"/>
        <v>3.1180924508175483E-4</v>
      </c>
      <c r="AE9" s="44">
        <f t="shared" si="10"/>
        <v>0</v>
      </c>
      <c r="AF9" s="43">
        <f t="shared" si="11"/>
        <v>1.7372177522273134E-2</v>
      </c>
      <c r="AG9" s="43">
        <f t="shared" si="12"/>
        <v>1.1245472263616183E-3</v>
      </c>
      <c r="AH9" s="44">
        <f t="shared" si="13"/>
        <v>0</v>
      </c>
      <c r="AI9" s="43">
        <f t="shared" si="14"/>
        <v>0.9935161191766716</v>
      </c>
      <c r="AJ9" s="44">
        <f t="shared" si="15"/>
        <v>0</v>
      </c>
      <c r="AK9" s="43">
        <f t="shared" si="16"/>
        <v>6.5987501525094892E-4</v>
      </c>
      <c r="AL9" s="44">
        <f t="shared" si="17"/>
        <v>0</v>
      </c>
      <c r="AM9" s="43">
        <f t="shared" si="18"/>
        <v>1.0129845281856391</v>
      </c>
    </row>
    <row r="10" spans="1:61" s="33" customFormat="1">
      <c r="A10" s="47"/>
      <c r="B10" s="48">
        <v>21.85</v>
      </c>
      <c r="C10" s="46">
        <v>0</v>
      </c>
      <c r="D10" s="48">
        <v>0.85</v>
      </c>
      <c r="E10" s="46">
        <v>0</v>
      </c>
      <c r="F10" s="46">
        <v>0</v>
      </c>
      <c r="G10" s="48">
        <v>0.24</v>
      </c>
      <c r="H10" s="48">
        <v>7.0000000000000007E-2</v>
      </c>
      <c r="I10" s="46">
        <v>0</v>
      </c>
      <c r="J10" s="48">
        <v>78.53</v>
      </c>
      <c r="K10" s="46">
        <v>0</v>
      </c>
      <c r="L10" s="48">
        <v>0.04</v>
      </c>
      <c r="M10" s="46">
        <v>0</v>
      </c>
      <c r="N10" s="49">
        <v>101.59</v>
      </c>
      <c r="O10" s="46">
        <v>0</v>
      </c>
      <c r="P10" s="45">
        <v>0</v>
      </c>
      <c r="Q10" s="45">
        <f t="shared" si="1"/>
        <v>1.7757536507405938E-2</v>
      </c>
      <c r="R10" s="45">
        <v>0</v>
      </c>
      <c r="S10" s="45">
        <f t="shared" si="2"/>
        <v>4.2976094547408005E-3</v>
      </c>
      <c r="T10" s="45">
        <f t="shared" si="3"/>
        <v>7.5344664166228424E-4</v>
      </c>
      <c r="U10" s="45">
        <v>0</v>
      </c>
      <c r="V10" s="45">
        <f t="shared" si="4"/>
        <v>0.6615280936736585</v>
      </c>
      <c r="W10" s="45">
        <v>0</v>
      </c>
      <c r="X10" s="45">
        <f t="shared" si="5"/>
        <v>2.2105813010906788E-4</v>
      </c>
      <c r="Y10" s="45">
        <v>0</v>
      </c>
      <c r="Z10" s="45">
        <f t="shared" si="6"/>
        <v>0.68455774440757666</v>
      </c>
      <c r="AB10" s="44">
        <f t="shared" si="7"/>
        <v>0</v>
      </c>
      <c r="AC10" s="44">
        <f t="shared" si="8"/>
        <v>0</v>
      </c>
      <c r="AD10" s="43">
        <f t="shared" si="9"/>
        <v>2.6503785831949157E-2</v>
      </c>
      <c r="AE10" s="44">
        <f t="shared" si="10"/>
        <v>0</v>
      </c>
      <c r="AF10" s="43">
        <f t="shared" si="11"/>
        <v>6.4143424697623887E-3</v>
      </c>
      <c r="AG10" s="43">
        <f t="shared" si="12"/>
        <v>1.1245472263616183E-3</v>
      </c>
      <c r="AH10" s="44">
        <f t="shared" si="13"/>
        <v>0</v>
      </c>
      <c r="AI10" s="43">
        <f t="shared" si="14"/>
        <v>0.98735536369202759</v>
      </c>
      <c r="AJ10" s="44">
        <f t="shared" si="15"/>
        <v>0</v>
      </c>
      <c r="AK10" s="43">
        <f t="shared" si="16"/>
        <v>3.2993750762547446E-4</v>
      </c>
      <c r="AL10" s="44">
        <f t="shared" si="17"/>
        <v>0</v>
      </c>
      <c r="AM10" s="43">
        <f t="shared" si="18"/>
        <v>1.0217279767277263</v>
      </c>
    </row>
    <row r="11" spans="1:61" s="33" customFormat="1">
      <c r="A11" s="47"/>
      <c r="B11" s="46">
        <v>21.64</v>
      </c>
      <c r="C11" s="46">
        <v>0</v>
      </c>
      <c r="D11" s="46">
        <v>0.53</v>
      </c>
      <c r="E11" s="46">
        <v>0</v>
      </c>
      <c r="F11" s="46">
        <v>0</v>
      </c>
      <c r="G11" s="46">
        <v>0.09</v>
      </c>
      <c r="H11" s="46">
        <v>0.03</v>
      </c>
      <c r="I11" s="46">
        <v>0</v>
      </c>
      <c r="J11" s="46">
        <v>78.8</v>
      </c>
      <c r="K11" s="46">
        <v>0</v>
      </c>
      <c r="L11" s="46">
        <v>0</v>
      </c>
      <c r="M11" s="46">
        <v>0</v>
      </c>
      <c r="N11" s="49">
        <v>101.08</v>
      </c>
      <c r="O11" s="46">
        <v>0</v>
      </c>
      <c r="P11" s="45">
        <v>0</v>
      </c>
      <c r="Q11" s="45">
        <f t="shared" si="1"/>
        <v>1.1072346292853115E-2</v>
      </c>
      <c r="R11" s="45">
        <v>0</v>
      </c>
      <c r="S11" s="45">
        <f t="shared" si="2"/>
        <v>1.6116035455278001E-3</v>
      </c>
      <c r="T11" s="45">
        <f t="shared" si="3"/>
        <v>3.2290570356955034E-4</v>
      </c>
      <c r="U11" s="45">
        <v>0</v>
      </c>
      <c r="V11" s="45">
        <f t="shared" si="4"/>
        <v>0.66380254401482608</v>
      </c>
      <c r="W11" s="45">
        <v>0</v>
      </c>
      <c r="X11" s="45">
        <f t="shared" si="5"/>
        <v>0</v>
      </c>
      <c r="Y11" s="45">
        <v>0</v>
      </c>
      <c r="Z11" s="45">
        <f t="shared" ref="Z11:Z28" si="19">SUM(O11:Y11)</f>
        <v>0.67680939955677655</v>
      </c>
      <c r="AB11" s="44">
        <f t="shared" si="7"/>
        <v>0</v>
      </c>
      <c r="AC11" s="44">
        <f t="shared" si="8"/>
        <v>0</v>
      </c>
      <c r="AD11" s="43">
        <f t="shared" si="9"/>
        <v>1.6525889989333006E-2</v>
      </c>
      <c r="AE11" s="44">
        <f t="shared" si="10"/>
        <v>0</v>
      </c>
      <c r="AF11" s="43">
        <f t="shared" si="11"/>
        <v>2.4053784261608953E-3</v>
      </c>
      <c r="AG11" s="43">
        <f t="shared" si="12"/>
        <v>4.8194881129783631E-4</v>
      </c>
      <c r="AH11" s="44">
        <f t="shared" si="13"/>
        <v>0</v>
      </c>
      <c r="AI11" s="43">
        <f t="shared" si="14"/>
        <v>0.99075006569377022</v>
      </c>
      <c r="AJ11" s="44">
        <f t="shared" si="15"/>
        <v>0</v>
      </c>
      <c r="AK11" s="43">
        <f t="shared" si="16"/>
        <v>0</v>
      </c>
      <c r="AL11" s="44">
        <f t="shared" si="17"/>
        <v>0</v>
      </c>
      <c r="AM11" s="43">
        <f t="shared" si="18"/>
        <v>1.010163282920562</v>
      </c>
    </row>
    <row r="12" spans="1:61" s="33" customFormat="1">
      <c r="A12" s="47"/>
      <c r="B12" s="46">
        <v>21.41</v>
      </c>
      <c r="C12" s="46">
        <v>0</v>
      </c>
      <c r="D12" s="46">
        <v>0.28999999999999998</v>
      </c>
      <c r="E12" s="46">
        <v>0</v>
      </c>
      <c r="F12" s="46">
        <v>0</v>
      </c>
      <c r="G12" s="46">
        <v>0.15</v>
      </c>
      <c r="H12" s="46">
        <v>0.12</v>
      </c>
      <c r="I12" s="46">
        <v>0</v>
      </c>
      <c r="J12" s="46">
        <v>78.349999999999994</v>
      </c>
      <c r="K12" s="46">
        <v>0</v>
      </c>
      <c r="L12" s="46">
        <v>0</v>
      </c>
      <c r="M12" s="46">
        <v>0</v>
      </c>
      <c r="N12" s="49">
        <v>100.31</v>
      </c>
      <c r="O12" s="46">
        <v>0</v>
      </c>
      <c r="P12" s="45">
        <v>0</v>
      </c>
      <c r="Q12" s="45">
        <f t="shared" si="1"/>
        <v>6.0584536319384964E-3</v>
      </c>
      <c r="R12" s="45">
        <v>0</v>
      </c>
      <c r="S12" s="45">
        <f t="shared" si="2"/>
        <v>2.686005909213E-3</v>
      </c>
      <c r="T12" s="45">
        <f t="shared" si="3"/>
        <v>1.2916228142782014E-3</v>
      </c>
      <c r="U12" s="45">
        <v>0</v>
      </c>
      <c r="V12" s="45">
        <f t="shared" si="4"/>
        <v>0.66001179344621341</v>
      </c>
      <c r="W12" s="45">
        <v>0</v>
      </c>
      <c r="X12" s="45">
        <f t="shared" si="5"/>
        <v>0</v>
      </c>
      <c r="Y12" s="45">
        <v>0</v>
      </c>
      <c r="Z12" s="45">
        <f t="shared" si="19"/>
        <v>0.67004787580164316</v>
      </c>
      <c r="AB12" s="44">
        <f t="shared" si="7"/>
        <v>0</v>
      </c>
      <c r="AC12" s="44">
        <f t="shared" si="8"/>
        <v>0</v>
      </c>
      <c r="AD12" s="43">
        <f t="shared" si="9"/>
        <v>9.0424681073708896E-3</v>
      </c>
      <c r="AE12" s="44">
        <f t="shared" si="10"/>
        <v>0</v>
      </c>
      <c r="AF12" s="43">
        <f t="shared" si="11"/>
        <v>4.0089640436014925E-3</v>
      </c>
      <c r="AG12" s="43">
        <f t="shared" si="12"/>
        <v>1.9277952451913453E-3</v>
      </c>
      <c r="AH12" s="44">
        <f t="shared" si="13"/>
        <v>0</v>
      </c>
      <c r="AI12" s="43">
        <f t="shared" si="14"/>
        <v>0.98509222902419902</v>
      </c>
      <c r="AJ12" s="44">
        <f t="shared" si="15"/>
        <v>0</v>
      </c>
      <c r="AK12" s="43">
        <f t="shared" si="16"/>
        <v>0</v>
      </c>
      <c r="AL12" s="44">
        <f t="shared" si="17"/>
        <v>0</v>
      </c>
      <c r="AM12" s="43">
        <f t="shared" si="18"/>
        <v>1.0000714564203628</v>
      </c>
    </row>
    <row r="13" spans="1:61" s="33" customFormat="1">
      <c r="A13" s="47"/>
      <c r="B13" s="46">
        <v>21.4</v>
      </c>
      <c r="C13" s="46">
        <v>0</v>
      </c>
      <c r="D13" s="46">
        <v>0.1</v>
      </c>
      <c r="E13" s="46">
        <v>0</v>
      </c>
      <c r="F13" s="46">
        <v>0</v>
      </c>
      <c r="G13" s="46">
        <v>0.61</v>
      </c>
      <c r="H13" s="46">
        <v>7.0000000000000007E-2</v>
      </c>
      <c r="I13" s="46">
        <v>0</v>
      </c>
      <c r="J13" s="46">
        <v>78.34</v>
      </c>
      <c r="K13" s="46">
        <v>0</v>
      </c>
      <c r="L13" s="46">
        <v>0</v>
      </c>
      <c r="M13" s="46">
        <v>0</v>
      </c>
      <c r="N13" s="49">
        <v>100.53</v>
      </c>
      <c r="O13" s="46">
        <v>0</v>
      </c>
      <c r="P13" s="45">
        <v>0</v>
      </c>
      <c r="Q13" s="45">
        <f t="shared" si="1"/>
        <v>2.0891219420477577E-3</v>
      </c>
      <c r="R13" s="45">
        <v>0</v>
      </c>
      <c r="S13" s="45">
        <f t="shared" si="2"/>
        <v>1.0923090697466201E-2</v>
      </c>
      <c r="T13" s="45">
        <f t="shared" si="3"/>
        <v>7.5344664166228424E-4</v>
      </c>
      <c r="U13" s="45">
        <v>0</v>
      </c>
      <c r="V13" s="45">
        <f t="shared" si="4"/>
        <v>0.65992755454468877</v>
      </c>
      <c r="W13" s="45">
        <v>0</v>
      </c>
      <c r="X13" s="45">
        <f t="shared" si="5"/>
        <v>0</v>
      </c>
      <c r="Y13" s="45">
        <v>0</v>
      </c>
      <c r="Z13" s="45">
        <f t="shared" si="19"/>
        <v>0.673693213825865</v>
      </c>
      <c r="AB13" s="44">
        <f t="shared" si="7"/>
        <v>0</v>
      </c>
      <c r="AC13" s="44">
        <f t="shared" si="8"/>
        <v>0</v>
      </c>
      <c r="AD13" s="43">
        <f t="shared" si="9"/>
        <v>3.1180924508175485E-3</v>
      </c>
      <c r="AE13" s="44">
        <f t="shared" si="10"/>
        <v>0</v>
      </c>
      <c r="AF13" s="43">
        <f t="shared" si="11"/>
        <v>1.6303120443979403E-2</v>
      </c>
      <c r="AG13" s="43">
        <f t="shared" si="12"/>
        <v>1.1245472263616183E-3</v>
      </c>
      <c r="AH13" s="44">
        <f t="shared" si="13"/>
        <v>0</v>
      </c>
      <c r="AI13" s="43">
        <f t="shared" si="14"/>
        <v>0.9849664993204309</v>
      </c>
      <c r="AJ13" s="44">
        <f t="shared" si="15"/>
        <v>0</v>
      </c>
      <c r="AK13" s="43">
        <f t="shared" si="16"/>
        <v>0</v>
      </c>
      <c r="AL13" s="44">
        <f t="shared" si="17"/>
        <v>0</v>
      </c>
      <c r="AM13" s="43">
        <f t="shared" si="18"/>
        <v>1.0055122594415895</v>
      </c>
    </row>
    <row r="14" spans="1:61" s="33" customFormat="1">
      <c r="A14" s="47"/>
      <c r="B14" s="46">
        <v>21.59</v>
      </c>
      <c r="C14" s="46">
        <v>0</v>
      </c>
      <c r="D14" s="46">
        <v>0.02</v>
      </c>
      <c r="E14" s="46">
        <v>0</v>
      </c>
      <c r="F14" s="46">
        <v>0</v>
      </c>
      <c r="G14" s="46">
        <v>0.42</v>
      </c>
      <c r="H14" s="46">
        <v>0</v>
      </c>
      <c r="I14" s="46">
        <v>0</v>
      </c>
      <c r="J14" s="46">
        <v>79.569999999999993</v>
      </c>
      <c r="K14" s="46">
        <v>0</v>
      </c>
      <c r="L14" s="46">
        <v>0</v>
      </c>
      <c r="M14" s="46">
        <v>0</v>
      </c>
      <c r="N14" s="49">
        <v>101.6</v>
      </c>
      <c r="O14" s="46">
        <v>0</v>
      </c>
      <c r="P14" s="45">
        <v>0</v>
      </c>
      <c r="Q14" s="45">
        <f t="shared" si="1"/>
        <v>4.178243884095515E-4</v>
      </c>
      <c r="R14" s="45">
        <v>0</v>
      </c>
      <c r="S14" s="45">
        <f t="shared" si="2"/>
        <v>7.5208165457964007E-3</v>
      </c>
      <c r="T14" s="45">
        <f t="shared" si="3"/>
        <v>0</v>
      </c>
      <c r="U14" s="45">
        <v>0</v>
      </c>
      <c r="V14" s="45">
        <f t="shared" si="4"/>
        <v>0.67028893943222978</v>
      </c>
      <c r="W14" s="45">
        <v>0</v>
      </c>
      <c r="X14" s="45">
        <f t="shared" si="5"/>
        <v>0</v>
      </c>
      <c r="Y14" s="45">
        <v>0</v>
      </c>
      <c r="Z14" s="45">
        <f t="shared" si="19"/>
        <v>0.67822758036643571</v>
      </c>
      <c r="AB14" s="44">
        <f t="shared" si="7"/>
        <v>0</v>
      </c>
      <c r="AC14" s="44">
        <f t="shared" si="8"/>
        <v>0</v>
      </c>
      <c r="AD14" s="43">
        <f t="shared" si="9"/>
        <v>6.2361849016350965E-4</v>
      </c>
      <c r="AE14" s="44">
        <f t="shared" si="10"/>
        <v>0</v>
      </c>
      <c r="AF14" s="43">
        <f t="shared" si="11"/>
        <v>1.1225099322084179E-2</v>
      </c>
      <c r="AG14" s="43">
        <f t="shared" si="12"/>
        <v>0</v>
      </c>
      <c r="AH14" s="44">
        <f t="shared" si="13"/>
        <v>0</v>
      </c>
      <c r="AI14" s="43">
        <f t="shared" si="14"/>
        <v>1.000431252883925</v>
      </c>
      <c r="AJ14" s="44">
        <f t="shared" si="15"/>
        <v>0</v>
      </c>
      <c r="AK14" s="43">
        <f t="shared" si="16"/>
        <v>0</v>
      </c>
      <c r="AL14" s="44">
        <f t="shared" si="17"/>
        <v>0</v>
      </c>
      <c r="AM14" s="43">
        <f t="shared" si="18"/>
        <v>1.0122799706961727</v>
      </c>
    </row>
    <row r="15" spans="1:61" s="33" customFormat="1">
      <c r="A15" s="47"/>
      <c r="B15" s="46">
        <v>21.5</v>
      </c>
      <c r="C15" s="46">
        <v>0</v>
      </c>
      <c r="D15" s="46">
        <v>0.02</v>
      </c>
      <c r="E15" s="46">
        <v>0</v>
      </c>
      <c r="F15" s="46">
        <v>0</v>
      </c>
      <c r="G15" s="46">
        <v>0.24</v>
      </c>
      <c r="H15" s="46">
        <v>0.1</v>
      </c>
      <c r="I15" s="46">
        <v>0</v>
      </c>
      <c r="J15" s="46">
        <v>79.25</v>
      </c>
      <c r="K15" s="46">
        <v>0</v>
      </c>
      <c r="L15" s="46">
        <v>0.03</v>
      </c>
      <c r="M15" s="46">
        <v>0</v>
      </c>
      <c r="N15" s="49">
        <v>101.15</v>
      </c>
      <c r="O15" s="46">
        <v>0</v>
      </c>
      <c r="P15" s="45">
        <v>0</v>
      </c>
      <c r="Q15" s="45">
        <f t="shared" si="1"/>
        <v>4.178243884095515E-4</v>
      </c>
      <c r="R15" s="45">
        <v>0</v>
      </c>
      <c r="S15" s="45">
        <f t="shared" si="2"/>
        <v>4.2976094547408005E-3</v>
      </c>
      <c r="T15" s="45">
        <f t="shared" si="3"/>
        <v>1.0763523452318345E-3</v>
      </c>
      <c r="U15" s="45">
        <v>0</v>
      </c>
      <c r="V15" s="45">
        <f t="shared" si="4"/>
        <v>0.66759329458343863</v>
      </c>
      <c r="W15" s="45">
        <v>0</v>
      </c>
      <c r="X15" s="45">
        <f t="shared" si="5"/>
        <v>1.657935975818009E-4</v>
      </c>
      <c r="Y15" s="45">
        <v>0</v>
      </c>
      <c r="Z15" s="45">
        <f t="shared" si="19"/>
        <v>0.67355087436940264</v>
      </c>
      <c r="AB15" s="44">
        <f t="shared" si="7"/>
        <v>0</v>
      </c>
      <c r="AC15" s="44">
        <f t="shared" si="8"/>
        <v>0</v>
      </c>
      <c r="AD15" s="43">
        <f t="shared" si="9"/>
        <v>6.2361849016350965E-4</v>
      </c>
      <c r="AE15" s="44">
        <f t="shared" si="10"/>
        <v>0</v>
      </c>
      <c r="AF15" s="43">
        <f t="shared" si="11"/>
        <v>6.4143424697623887E-3</v>
      </c>
      <c r="AG15" s="43">
        <f t="shared" si="12"/>
        <v>1.6064960376594543E-3</v>
      </c>
      <c r="AH15" s="44">
        <f t="shared" si="13"/>
        <v>0</v>
      </c>
      <c r="AI15" s="43">
        <f t="shared" si="14"/>
        <v>0.9964079023633412</v>
      </c>
      <c r="AJ15" s="44">
        <f t="shared" si="15"/>
        <v>0</v>
      </c>
      <c r="AK15" s="43">
        <f t="shared" si="16"/>
        <v>2.474531307191058E-4</v>
      </c>
      <c r="AL15" s="44">
        <f t="shared" si="17"/>
        <v>0</v>
      </c>
      <c r="AM15" s="43">
        <f t="shared" si="18"/>
        <v>1.0052998124916457</v>
      </c>
    </row>
    <row r="16" spans="1:61" s="33" customFormat="1">
      <c r="A16" s="47"/>
      <c r="B16" s="46">
        <v>21.54</v>
      </c>
      <c r="C16" s="46">
        <v>0</v>
      </c>
      <c r="D16" s="46">
        <v>0.01</v>
      </c>
      <c r="E16" s="46">
        <v>0</v>
      </c>
      <c r="F16" s="46">
        <v>0</v>
      </c>
      <c r="G16" s="46">
        <v>0.35</v>
      </c>
      <c r="H16" s="46">
        <v>0</v>
      </c>
      <c r="I16" s="46">
        <v>0</v>
      </c>
      <c r="J16" s="46">
        <v>79.34</v>
      </c>
      <c r="K16" s="46">
        <v>0</v>
      </c>
      <c r="L16" s="46">
        <v>0.2</v>
      </c>
      <c r="M16" s="46">
        <v>0</v>
      </c>
      <c r="N16" s="49">
        <v>101.43</v>
      </c>
      <c r="O16" s="46">
        <v>0</v>
      </c>
      <c r="P16" s="45">
        <v>0</v>
      </c>
      <c r="Q16" s="45">
        <f t="shared" si="1"/>
        <v>2.0891219420477575E-4</v>
      </c>
      <c r="R16" s="45">
        <v>0</v>
      </c>
      <c r="S16" s="45">
        <f t="shared" si="2"/>
        <v>6.2673471214970003E-3</v>
      </c>
      <c r="T16" s="45">
        <f t="shared" si="3"/>
        <v>0</v>
      </c>
      <c r="U16" s="45">
        <v>0</v>
      </c>
      <c r="V16" s="45">
        <f t="shared" si="4"/>
        <v>0.66835144469716123</v>
      </c>
      <c r="W16" s="45">
        <v>0</v>
      </c>
      <c r="X16" s="45">
        <f t="shared" si="5"/>
        <v>1.1052906505453395E-3</v>
      </c>
      <c r="Y16" s="45">
        <v>0</v>
      </c>
      <c r="Z16" s="45">
        <f t="shared" si="19"/>
        <v>0.67593299466340828</v>
      </c>
      <c r="AB16" s="44">
        <f t="shared" si="7"/>
        <v>0</v>
      </c>
      <c r="AC16" s="44">
        <f t="shared" si="8"/>
        <v>0</v>
      </c>
      <c r="AD16" s="43">
        <f t="shared" si="9"/>
        <v>3.1180924508175483E-4</v>
      </c>
      <c r="AE16" s="44">
        <f t="shared" si="10"/>
        <v>0</v>
      </c>
      <c r="AF16" s="43">
        <f t="shared" si="11"/>
        <v>9.3542494350701486E-3</v>
      </c>
      <c r="AG16" s="43">
        <f t="shared" si="12"/>
        <v>0</v>
      </c>
      <c r="AH16" s="44">
        <f t="shared" si="13"/>
        <v>0</v>
      </c>
      <c r="AI16" s="43">
        <f t="shared" si="14"/>
        <v>0.99753946969725549</v>
      </c>
      <c r="AJ16" s="44">
        <f t="shared" si="15"/>
        <v>0</v>
      </c>
      <c r="AK16" s="43">
        <f t="shared" si="16"/>
        <v>1.6496875381273722E-3</v>
      </c>
      <c r="AL16" s="44">
        <f t="shared" si="17"/>
        <v>0</v>
      </c>
      <c r="AM16" s="43">
        <f t="shared" si="18"/>
        <v>1.0088552159155346</v>
      </c>
    </row>
    <row r="17" spans="1:39" s="33" customFormat="1">
      <c r="A17" s="47"/>
      <c r="B17" s="46">
        <v>21.56</v>
      </c>
      <c r="C17" s="46">
        <v>0</v>
      </c>
      <c r="D17" s="46">
        <v>0.02</v>
      </c>
      <c r="E17" s="46">
        <v>0</v>
      </c>
      <c r="F17" s="46">
        <v>0</v>
      </c>
      <c r="G17" s="46">
        <v>0.45</v>
      </c>
      <c r="H17" s="46">
        <v>0.05</v>
      </c>
      <c r="I17" s="46">
        <v>0</v>
      </c>
      <c r="J17" s="46">
        <v>79.209999999999994</v>
      </c>
      <c r="K17" s="46">
        <v>0</v>
      </c>
      <c r="L17" s="46">
        <v>0.2</v>
      </c>
      <c r="M17" s="46">
        <v>0</v>
      </c>
      <c r="N17" s="49">
        <v>101.5</v>
      </c>
      <c r="O17" s="46">
        <v>0</v>
      </c>
      <c r="P17" s="45">
        <v>0</v>
      </c>
      <c r="Q17" s="45">
        <f t="shared" si="1"/>
        <v>4.178243884095515E-4</v>
      </c>
      <c r="R17" s="45">
        <v>0</v>
      </c>
      <c r="S17" s="45">
        <f t="shared" si="2"/>
        <v>8.0580177276390018E-3</v>
      </c>
      <c r="T17" s="45">
        <f t="shared" si="3"/>
        <v>5.3817617261591724E-4</v>
      </c>
      <c r="U17" s="45">
        <v>0</v>
      </c>
      <c r="V17" s="45">
        <f t="shared" si="4"/>
        <v>0.66725633897733971</v>
      </c>
      <c r="W17" s="45">
        <v>0</v>
      </c>
      <c r="X17" s="45">
        <f t="shared" si="5"/>
        <v>1.1052906505453395E-3</v>
      </c>
      <c r="Y17" s="45">
        <v>0</v>
      </c>
      <c r="Z17" s="45">
        <f t="shared" si="19"/>
        <v>0.67737564791654947</v>
      </c>
      <c r="AB17" s="44">
        <f t="shared" si="7"/>
        <v>0</v>
      </c>
      <c r="AC17" s="44">
        <f t="shared" si="8"/>
        <v>0</v>
      </c>
      <c r="AD17" s="43">
        <f t="shared" si="9"/>
        <v>6.2361849016350965E-4</v>
      </c>
      <c r="AE17" s="44">
        <f t="shared" si="10"/>
        <v>0</v>
      </c>
      <c r="AF17" s="43">
        <f t="shared" si="11"/>
        <v>1.2026892130804479E-2</v>
      </c>
      <c r="AG17" s="43">
        <f t="shared" si="12"/>
        <v>8.0324801882972717E-4</v>
      </c>
      <c r="AH17" s="44">
        <f t="shared" si="13"/>
        <v>0</v>
      </c>
      <c r="AI17" s="43">
        <f t="shared" si="14"/>
        <v>0.99590498354826817</v>
      </c>
      <c r="AJ17" s="44">
        <f t="shared" si="15"/>
        <v>0</v>
      </c>
      <c r="AK17" s="43">
        <f t="shared" si="16"/>
        <v>1.6496875381273722E-3</v>
      </c>
      <c r="AL17" s="44">
        <f t="shared" si="17"/>
        <v>0</v>
      </c>
      <c r="AM17" s="43">
        <f t="shared" si="18"/>
        <v>1.0110084297261932</v>
      </c>
    </row>
    <row r="18" spans="1:39" s="33" customFormat="1">
      <c r="A18" s="47"/>
      <c r="B18" s="46">
        <v>21.55</v>
      </c>
      <c r="C18" s="46">
        <v>0</v>
      </c>
      <c r="D18" s="46">
        <v>0.06</v>
      </c>
      <c r="E18" s="46">
        <v>0</v>
      </c>
      <c r="F18" s="46">
        <v>0</v>
      </c>
      <c r="G18" s="46">
        <v>0.54</v>
      </c>
      <c r="H18" s="46">
        <v>0.01</v>
      </c>
      <c r="I18" s="46">
        <v>0</v>
      </c>
      <c r="J18" s="46">
        <v>79.14</v>
      </c>
      <c r="K18" s="46">
        <v>0</v>
      </c>
      <c r="L18" s="46">
        <v>0.06</v>
      </c>
      <c r="M18" s="46">
        <v>0</v>
      </c>
      <c r="N18" s="49">
        <v>101.36</v>
      </c>
      <c r="O18" s="46">
        <v>0</v>
      </c>
      <c r="P18" s="45">
        <v>0</v>
      </c>
      <c r="Q18" s="45">
        <f t="shared" si="1"/>
        <v>1.2534731652286545E-3</v>
      </c>
      <c r="R18" s="45">
        <v>0</v>
      </c>
      <c r="S18" s="45">
        <f t="shared" si="2"/>
        <v>9.6696212731668015E-3</v>
      </c>
      <c r="T18" s="45">
        <f t="shared" si="3"/>
        <v>1.0763523452318345E-4</v>
      </c>
      <c r="U18" s="45">
        <v>0</v>
      </c>
      <c r="V18" s="45">
        <f t="shared" si="4"/>
        <v>0.66666666666666674</v>
      </c>
      <c r="W18" s="45">
        <v>0</v>
      </c>
      <c r="X18" s="45">
        <f t="shared" si="5"/>
        <v>3.315871951636018E-4</v>
      </c>
      <c r="Y18" s="45">
        <v>0</v>
      </c>
      <c r="Z18" s="45">
        <f t="shared" si="19"/>
        <v>0.67802898353474894</v>
      </c>
      <c r="AB18" s="44">
        <f t="shared" si="7"/>
        <v>0</v>
      </c>
      <c r="AC18" s="44">
        <f t="shared" si="8"/>
        <v>0</v>
      </c>
      <c r="AD18" s="43">
        <f t="shared" si="9"/>
        <v>1.870855470490529E-3</v>
      </c>
      <c r="AE18" s="44">
        <f t="shared" si="10"/>
        <v>0</v>
      </c>
      <c r="AF18" s="43">
        <f t="shared" si="11"/>
        <v>1.4432270556965374E-2</v>
      </c>
      <c r="AG18" s="43">
        <f t="shared" si="12"/>
        <v>1.6064960376594543E-4</v>
      </c>
      <c r="AH18" s="44">
        <f t="shared" si="13"/>
        <v>0</v>
      </c>
      <c r="AI18" s="43">
        <f t="shared" si="14"/>
        <v>0.99502487562189057</v>
      </c>
      <c r="AJ18" s="44">
        <f t="shared" si="15"/>
        <v>0</v>
      </c>
      <c r="AK18" s="43">
        <f t="shared" si="16"/>
        <v>4.9490626143821161E-4</v>
      </c>
      <c r="AL18" s="44">
        <f t="shared" si="17"/>
        <v>0</v>
      </c>
      <c r="AM18" s="43">
        <f t="shared" si="18"/>
        <v>1.0119835575145506</v>
      </c>
    </row>
    <row r="19" spans="1:39" s="33" customFormat="1">
      <c r="A19" s="47"/>
      <c r="B19" s="46">
        <v>21.3</v>
      </c>
      <c r="C19" s="46">
        <v>0</v>
      </c>
      <c r="D19" s="46">
        <v>0</v>
      </c>
      <c r="E19" s="46">
        <v>0</v>
      </c>
      <c r="F19" s="46">
        <v>0</v>
      </c>
      <c r="G19" s="46">
        <v>0.15</v>
      </c>
      <c r="H19" s="46">
        <v>0</v>
      </c>
      <c r="I19" s="46">
        <v>0</v>
      </c>
      <c r="J19" s="46">
        <v>78.849999999999994</v>
      </c>
      <c r="K19" s="46">
        <v>0</v>
      </c>
      <c r="L19" s="46">
        <v>0</v>
      </c>
      <c r="M19" s="46">
        <v>0</v>
      </c>
      <c r="N19" s="49">
        <v>100.31</v>
      </c>
      <c r="O19" s="46">
        <v>0</v>
      </c>
      <c r="P19" s="45">
        <v>0</v>
      </c>
      <c r="Q19" s="45">
        <f t="shared" si="1"/>
        <v>0</v>
      </c>
      <c r="R19" s="45">
        <v>0</v>
      </c>
      <c r="S19" s="45">
        <f t="shared" si="2"/>
        <v>2.686005909213E-3</v>
      </c>
      <c r="T19" s="45">
        <f t="shared" si="3"/>
        <v>0</v>
      </c>
      <c r="U19" s="45">
        <v>0</v>
      </c>
      <c r="V19" s="45">
        <f t="shared" si="4"/>
        <v>0.66422373852244965</v>
      </c>
      <c r="W19" s="45">
        <v>0</v>
      </c>
      <c r="X19" s="45">
        <f t="shared" si="5"/>
        <v>0</v>
      </c>
      <c r="Y19" s="45">
        <v>0</v>
      </c>
      <c r="Z19" s="45">
        <f t="shared" si="19"/>
        <v>0.66690974443166262</v>
      </c>
      <c r="AB19" s="44">
        <f t="shared" si="7"/>
        <v>0</v>
      </c>
      <c r="AC19" s="44">
        <f t="shared" si="8"/>
        <v>0</v>
      </c>
      <c r="AD19" s="43">
        <f t="shared" si="9"/>
        <v>0</v>
      </c>
      <c r="AE19" s="44">
        <f t="shared" si="10"/>
        <v>0</v>
      </c>
      <c r="AF19" s="43">
        <f t="shared" si="11"/>
        <v>4.0089640436014925E-3</v>
      </c>
      <c r="AG19" s="43">
        <f t="shared" si="12"/>
        <v>0</v>
      </c>
      <c r="AH19" s="44">
        <f t="shared" si="13"/>
        <v>0</v>
      </c>
      <c r="AI19" s="43">
        <f t="shared" si="14"/>
        <v>0.99137871421261137</v>
      </c>
      <c r="AJ19" s="44">
        <f t="shared" si="15"/>
        <v>0</v>
      </c>
      <c r="AK19" s="43">
        <f t="shared" si="16"/>
        <v>0</v>
      </c>
      <c r="AL19" s="44">
        <f t="shared" si="17"/>
        <v>0</v>
      </c>
      <c r="AM19" s="43">
        <f t="shared" si="18"/>
        <v>0.99538767825621277</v>
      </c>
    </row>
    <row r="20" spans="1:39" s="33" customFormat="1">
      <c r="A20" s="47"/>
      <c r="B20" s="46">
        <v>21.19</v>
      </c>
      <c r="C20" s="46">
        <v>0</v>
      </c>
      <c r="D20" s="46">
        <v>0</v>
      </c>
      <c r="E20" s="46">
        <v>0</v>
      </c>
      <c r="F20" s="46">
        <v>0</v>
      </c>
      <c r="G20" s="46">
        <v>0.53</v>
      </c>
      <c r="H20" s="46">
        <v>0.08</v>
      </c>
      <c r="I20" s="46">
        <v>0</v>
      </c>
      <c r="J20" s="46">
        <v>77.89</v>
      </c>
      <c r="K20" s="46">
        <v>0</v>
      </c>
      <c r="L20" s="46">
        <v>0</v>
      </c>
      <c r="M20" s="46">
        <v>0</v>
      </c>
      <c r="N20" s="49">
        <v>99.69</v>
      </c>
      <c r="O20" s="46">
        <v>0</v>
      </c>
      <c r="P20" s="45">
        <v>0</v>
      </c>
      <c r="Q20" s="45">
        <f t="shared" si="1"/>
        <v>0</v>
      </c>
      <c r="R20" s="45">
        <v>0</v>
      </c>
      <c r="S20" s="45">
        <f t="shared" si="2"/>
        <v>9.4905542125526023E-3</v>
      </c>
      <c r="T20" s="45">
        <f t="shared" si="3"/>
        <v>8.6108187618546758E-4</v>
      </c>
      <c r="U20" s="45">
        <v>0</v>
      </c>
      <c r="V20" s="45">
        <f t="shared" si="4"/>
        <v>0.65613680397607621</v>
      </c>
      <c r="W20" s="45">
        <v>0</v>
      </c>
      <c r="X20" s="45">
        <f t="shared" si="5"/>
        <v>0</v>
      </c>
      <c r="Y20" s="45">
        <v>0</v>
      </c>
      <c r="Z20" s="45">
        <f t="shared" si="19"/>
        <v>0.66648844006481434</v>
      </c>
      <c r="AB20" s="44">
        <f t="shared" si="7"/>
        <v>0</v>
      </c>
      <c r="AC20" s="44">
        <f t="shared" si="8"/>
        <v>0</v>
      </c>
      <c r="AD20" s="43">
        <f t="shared" si="9"/>
        <v>0</v>
      </c>
      <c r="AE20" s="44">
        <f t="shared" si="10"/>
        <v>0</v>
      </c>
      <c r="AF20" s="43">
        <f t="shared" si="11"/>
        <v>1.4165006287391943E-2</v>
      </c>
      <c r="AG20" s="43">
        <f t="shared" si="12"/>
        <v>1.2851968301275634E-3</v>
      </c>
      <c r="AH20" s="44">
        <f t="shared" si="13"/>
        <v>0</v>
      </c>
      <c r="AI20" s="43">
        <f t="shared" si="14"/>
        <v>0.97930866265085992</v>
      </c>
      <c r="AJ20" s="44">
        <f t="shared" si="15"/>
        <v>0</v>
      </c>
      <c r="AK20" s="43">
        <f t="shared" si="16"/>
        <v>0</v>
      </c>
      <c r="AL20" s="44">
        <f t="shared" si="17"/>
        <v>0</v>
      </c>
      <c r="AM20" s="43">
        <f t="shared" si="18"/>
        <v>0.99475886576837957</v>
      </c>
    </row>
    <row r="21" spans="1:39" s="33" customFormat="1">
      <c r="A21" s="47"/>
      <c r="B21" s="46">
        <v>21.22</v>
      </c>
      <c r="C21" s="46">
        <v>0</v>
      </c>
      <c r="D21" s="46">
        <v>0.01</v>
      </c>
      <c r="E21" s="46">
        <v>0</v>
      </c>
      <c r="F21" s="46">
        <v>0</v>
      </c>
      <c r="G21" s="46">
        <v>0.59</v>
      </c>
      <c r="H21" s="46">
        <v>0.02</v>
      </c>
      <c r="I21" s="46">
        <v>0</v>
      </c>
      <c r="J21" s="46">
        <v>77.97</v>
      </c>
      <c r="K21" s="46">
        <v>0</v>
      </c>
      <c r="L21" s="46">
        <v>0.05</v>
      </c>
      <c r="M21" s="46">
        <v>0</v>
      </c>
      <c r="N21" s="49">
        <v>99.87</v>
      </c>
      <c r="O21" s="46">
        <v>0</v>
      </c>
      <c r="P21" s="45">
        <v>0</v>
      </c>
      <c r="Q21" s="45">
        <f t="shared" si="1"/>
        <v>2.0891219420477575E-4</v>
      </c>
      <c r="R21" s="45">
        <v>0</v>
      </c>
      <c r="S21" s="45">
        <f t="shared" si="2"/>
        <v>1.0564956576237801E-2</v>
      </c>
      <c r="T21" s="45">
        <f t="shared" si="3"/>
        <v>2.152704690463669E-4</v>
      </c>
      <c r="U21" s="45">
        <v>0</v>
      </c>
      <c r="V21" s="45">
        <f t="shared" si="4"/>
        <v>0.65681071518827394</v>
      </c>
      <c r="W21" s="45">
        <v>0</v>
      </c>
      <c r="X21" s="45">
        <f t="shared" si="5"/>
        <v>2.7632266263633487E-4</v>
      </c>
      <c r="Y21" s="45">
        <v>0</v>
      </c>
      <c r="Z21" s="45">
        <f t="shared" si="19"/>
        <v>0.66807617709039924</v>
      </c>
      <c r="AB21" s="44">
        <f t="shared" si="7"/>
        <v>0</v>
      </c>
      <c r="AC21" s="44">
        <f t="shared" si="8"/>
        <v>0</v>
      </c>
      <c r="AD21" s="43">
        <f t="shared" si="9"/>
        <v>3.1180924508175483E-4</v>
      </c>
      <c r="AE21" s="44">
        <f t="shared" si="10"/>
        <v>0</v>
      </c>
      <c r="AF21" s="43">
        <f t="shared" si="11"/>
        <v>1.5768591904832537E-2</v>
      </c>
      <c r="AG21" s="43">
        <f t="shared" si="12"/>
        <v>3.2129920753189086E-4</v>
      </c>
      <c r="AH21" s="44">
        <f t="shared" si="13"/>
        <v>0</v>
      </c>
      <c r="AI21" s="43">
        <f t="shared" si="14"/>
        <v>0.98031450028100586</v>
      </c>
      <c r="AJ21" s="44">
        <f t="shared" si="15"/>
        <v>0</v>
      </c>
      <c r="AK21" s="43">
        <f t="shared" si="16"/>
        <v>4.1242188453184306E-4</v>
      </c>
      <c r="AL21" s="44">
        <f t="shared" si="17"/>
        <v>0</v>
      </c>
      <c r="AM21" s="43">
        <f t="shared" si="18"/>
        <v>0.99712862252298384</v>
      </c>
    </row>
    <row r="22" spans="1:39" s="35" customFormat="1">
      <c r="A22" s="50"/>
      <c r="B22" s="46">
        <v>21.3</v>
      </c>
      <c r="C22" s="46">
        <v>0</v>
      </c>
      <c r="D22" s="46">
        <v>0.08</v>
      </c>
      <c r="E22" s="46">
        <v>0</v>
      </c>
      <c r="F22" s="46">
        <v>0</v>
      </c>
      <c r="G22" s="46">
        <v>0.66</v>
      </c>
      <c r="H22" s="46">
        <v>0.02</v>
      </c>
      <c r="I22" s="46">
        <v>0</v>
      </c>
      <c r="J22" s="46">
        <v>77.94</v>
      </c>
      <c r="K22" s="46">
        <v>0</v>
      </c>
      <c r="L22" s="46">
        <v>0.18</v>
      </c>
      <c r="M22" s="46">
        <v>0</v>
      </c>
      <c r="N22" s="49">
        <v>100.19</v>
      </c>
      <c r="O22" s="46">
        <v>0</v>
      </c>
      <c r="P22" s="45">
        <v>0</v>
      </c>
      <c r="Q22" s="45">
        <f t="shared" si="1"/>
        <v>1.671297553638206E-3</v>
      </c>
      <c r="R22" s="45">
        <v>0</v>
      </c>
      <c r="S22" s="45">
        <f t="shared" si="2"/>
        <v>1.1818426000537202E-2</v>
      </c>
      <c r="T22" s="45">
        <f t="shared" si="3"/>
        <v>2.152704690463669E-4</v>
      </c>
      <c r="U22" s="45">
        <v>0</v>
      </c>
      <c r="V22" s="45">
        <f t="shared" si="4"/>
        <v>0.65655799848369978</v>
      </c>
      <c r="W22" s="45">
        <v>0</v>
      </c>
      <c r="X22" s="45">
        <f t="shared" si="5"/>
        <v>9.947615854908054E-4</v>
      </c>
      <c r="Y22" s="45">
        <v>0</v>
      </c>
      <c r="Z22" s="45">
        <f t="shared" si="19"/>
        <v>0.6712577540924124</v>
      </c>
      <c r="AB22" s="44">
        <f t="shared" si="7"/>
        <v>0</v>
      </c>
      <c r="AC22" s="44">
        <f t="shared" si="8"/>
        <v>0</v>
      </c>
      <c r="AD22" s="43">
        <f t="shared" si="9"/>
        <v>2.4944739606540386E-3</v>
      </c>
      <c r="AE22" s="44">
        <f t="shared" si="10"/>
        <v>0</v>
      </c>
      <c r="AF22" s="43">
        <f t="shared" si="11"/>
        <v>1.763944179184657E-2</v>
      </c>
      <c r="AG22" s="43">
        <f t="shared" si="12"/>
        <v>3.2129920753189086E-4</v>
      </c>
      <c r="AH22" s="44">
        <f t="shared" si="13"/>
        <v>0</v>
      </c>
      <c r="AI22" s="43">
        <f t="shared" si="14"/>
        <v>0.97993731116970106</v>
      </c>
      <c r="AJ22" s="44">
        <f t="shared" si="15"/>
        <v>0</v>
      </c>
      <c r="AK22" s="43">
        <f t="shared" si="16"/>
        <v>1.4847187843146348E-3</v>
      </c>
      <c r="AL22" s="44">
        <f t="shared" si="17"/>
        <v>0</v>
      </c>
      <c r="AM22" s="43">
        <f t="shared" si="18"/>
        <v>1.0018772449140483</v>
      </c>
    </row>
    <row r="23" spans="1:39" s="35" customFormat="1">
      <c r="A23" s="50"/>
      <c r="B23" s="46">
        <v>21.4</v>
      </c>
      <c r="C23" s="46">
        <v>0</v>
      </c>
      <c r="D23" s="46">
        <v>0</v>
      </c>
      <c r="E23" s="46">
        <v>0</v>
      </c>
      <c r="F23" s="46">
        <v>0</v>
      </c>
      <c r="G23" s="46">
        <v>0.44</v>
      </c>
      <c r="H23" s="46">
        <v>0.03</v>
      </c>
      <c r="I23" s="46">
        <v>0</v>
      </c>
      <c r="J23" s="46">
        <v>78.87</v>
      </c>
      <c r="K23" s="46">
        <v>0</v>
      </c>
      <c r="L23" s="46">
        <v>0.01</v>
      </c>
      <c r="M23" s="46">
        <v>0</v>
      </c>
      <c r="N23" s="49">
        <v>100.75</v>
      </c>
      <c r="O23" s="46">
        <v>0</v>
      </c>
      <c r="P23" s="45">
        <v>0</v>
      </c>
      <c r="Q23" s="45">
        <f t="shared" si="1"/>
        <v>0</v>
      </c>
      <c r="R23" s="45">
        <v>0</v>
      </c>
      <c r="S23" s="45">
        <f t="shared" si="2"/>
        <v>7.8789506670248009E-3</v>
      </c>
      <c r="T23" s="45">
        <f t="shared" si="3"/>
        <v>3.2290570356955034E-4</v>
      </c>
      <c r="U23" s="45">
        <v>0</v>
      </c>
      <c r="V23" s="45">
        <f t="shared" si="4"/>
        <v>0.66439221632549916</v>
      </c>
      <c r="W23" s="45">
        <v>0</v>
      </c>
      <c r="X23" s="45">
        <f>L23/180.94788</f>
        <v>5.5264532527266971E-5</v>
      </c>
      <c r="Y23" s="45">
        <v>0</v>
      </c>
      <c r="Z23" s="45">
        <f t="shared" si="19"/>
        <v>0.67264933722862075</v>
      </c>
      <c r="AB23" s="44">
        <f t="shared" si="7"/>
        <v>0</v>
      </c>
      <c r="AC23" s="44">
        <f t="shared" si="8"/>
        <v>0</v>
      </c>
      <c r="AD23" s="43">
        <f t="shared" si="9"/>
        <v>0</v>
      </c>
      <c r="AE23" s="44">
        <f t="shared" si="10"/>
        <v>0</v>
      </c>
      <c r="AF23" s="43">
        <f t="shared" si="11"/>
        <v>1.1759627861231045E-2</v>
      </c>
      <c r="AG23" s="43">
        <f t="shared" si="12"/>
        <v>4.8194881129783631E-4</v>
      </c>
      <c r="AH23" s="44">
        <f t="shared" si="13"/>
        <v>0</v>
      </c>
      <c r="AI23" s="43">
        <f t="shared" si="14"/>
        <v>0.99163017362014794</v>
      </c>
      <c r="AJ23" s="44">
        <f t="shared" si="15"/>
        <v>0</v>
      </c>
      <c r="AK23" s="43">
        <f t="shared" si="16"/>
        <v>8.2484376906368615E-5</v>
      </c>
      <c r="AL23" s="44">
        <f t="shared" si="17"/>
        <v>0</v>
      </c>
      <c r="AM23" s="43">
        <f t="shared" si="18"/>
        <v>1.0039542346695831</v>
      </c>
    </row>
    <row r="24" spans="1:39" s="35" customFormat="1">
      <c r="A24" s="50"/>
      <c r="B24" s="46">
        <v>21.64</v>
      </c>
      <c r="C24" s="46">
        <v>0</v>
      </c>
      <c r="D24" s="46">
        <v>0.1</v>
      </c>
      <c r="E24" s="46">
        <v>0</v>
      </c>
      <c r="F24" s="46">
        <v>0</v>
      </c>
      <c r="G24" s="46">
        <v>0.64</v>
      </c>
      <c r="H24" s="46">
        <v>0.04</v>
      </c>
      <c r="I24" s="46">
        <v>0</v>
      </c>
      <c r="J24" s="46">
        <v>79.16</v>
      </c>
      <c r="K24" s="46">
        <v>0</v>
      </c>
      <c r="L24" s="46">
        <v>0.14000000000000001</v>
      </c>
      <c r="M24" s="46">
        <v>0</v>
      </c>
      <c r="N24" s="49">
        <v>101.72</v>
      </c>
      <c r="O24" s="46">
        <v>0</v>
      </c>
      <c r="P24" s="45">
        <v>0</v>
      </c>
      <c r="Q24" s="45">
        <f t="shared" si="1"/>
        <v>2.0891219420477577E-3</v>
      </c>
      <c r="R24" s="45">
        <v>0</v>
      </c>
      <c r="S24" s="45">
        <f t="shared" si="2"/>
        <v>1.1460291879308802E-2</v>
      </c>
      <c r="T24" s="45">
        <f t="shared" si="3"/>
        <v>4.3054093809273379E-4</v>
      </c>
      <c r="U24" s="45">
        <v>0</v>
      </c>
      <c r="V24" s="45">
        <f t="shared" si="4"/>
        <v>0.66683514446971615</v>
      </c>
      <c r="W24" s="45">
        <v>0</v>
      </c>
      <c r="X24" s="45">
        <f t="shared" si="5"/>
        <v>7.7370345538173768E-4</v>
      </c>
      <c r="Y24" s="45">
        <v>0</v>
      </c>
      <c r="Z24" s="45">
        <f t="shared" si="19"/>
        <v>0.68158880268454713</v>
      </c>
      <c r="AB24" s="44">
        <f t="shared" si="7"/>
        <v>0</v>
      </c>
      <c r="AC24" s="44">
        <f t="shared" si="8"/>
        <v>0</v>
      </c>
      <c r="AD24" s="43">
        <f t="shared" si="9"/>
        <v>3.1180924508175485E-3</v>
      </c>
      <c r="AE24" s="44">
        <f t="shared" si="10"/>
        <v>0</v>
      </c>
      <c r="AF24" s="43">
        <f t="shared" si="11"/>
        <v>1.7104913252699704E-2</v>
      </c>
      <c r="AG24" s="43">
        <f t="shared" si="12"/>
        <v>6.4259841506378171E-4</v>
      </c>
      <c r="AH24" s="44">
        <f t="shared" si="13"/>
        <v>0</v>
      </c>
      <c r="AI24" s="43">
        <f t="shared" si="14"/>
        <v>0.99527633502942703</v>
      </c>
      <c r="AJ24" s="44">
        <f t="shared" si="15"/>
        <v>0</v>
      </c>
      <c r="AK24" s="43">
        <f t="shared" si="16"/>
        <v>1.1547812766891606E-3</v>
      </c>
      <c r="AL24" s="44">
        <f t="shared" si="17"/>
        <v>0</v>
      </c>
      <c r="AM24" s="43">
        <f t="shared" si="18"/>
        <v>1.0172967204246972</v>
      </c>
    </row>
    <row r="25" spans="1:39" s="35" customFormat="1">
      <c r="A25" s="50"/>
      <c r="B25" s="46">
        <v>21.48</v>
      </c>
      <c r="C25" s="46">
        <v>0</v>
      </c>
      <c r="D25" s="46">
        <v>0.08</v>
      </c>
      <c r="E25" s="46">
        <v>0</v>
      </c>
      <c r="F25" s="46">
        <v>0</v>
      </c>
      <c r="G25" s="46">
        <v>0.49</v>
      </c>
      <c r="H25" s="46">
        <v>0</v>
      </c>
      <c r="I25" s="46">
        <v>0</v>
      </c>
      <c r="J25" s="46">
        <v>78.97</v>
      </c>
      <c r="K25" s="46">
        <v>0</v>
      </c>
      <c r="L25" s="46">
        <v>0.01</v>
      </c>
      <c r="M25" s="46">
        <v>0</v>
      </c>
      <c r="N25" s="49">
        <v>101.03</v>
      </c>
      <c r="O25" s="46">
        <v>0</v>
      </c>
      <c r="P25" s="45">
        <v>0</v>
      </c>
      <c r="Q25" s="45">
        <f t="shared" si="1"/>
        <v>1.671297553638206E-3</v>
      </c>
      <c r="R25" s="45">
        <v>0</v>
      </c>
      <c r="S25" s="45">
        <f t="shared" si="2"/>
        <v>8.7742859700958003E-3</v>
      </c>
      <c r="T25" s="45">
        <f t="shared" si="3"/>
        <v>0</v>
      </c>
      <c r="U25" s="45">
        <v>0</v>
      </c>
      <c r="V25" s="45">
        <f t="shared" si="4"/>
        <v>0.66523460534074641</v>
      </c>
      <c r="W25" s="45">
        <v>0</v>
      </c>
      <c r="X25" s="45">
        <f t="shared" si="5"/>
        <v>5.5264532527266971E-5</v>
      </c>
      <c r="Y25" s="45">
        <v>0</v>
      </c>
      <c r="Z25" s="45">
        <f t="shared" si="19"/>
        <v>0.67573545339700769</v>
      </c>
      <c r="AB25" s="44">
        <f t="shared" si="7"/>
        <v>0</v>
      </c>
      <c r="AC25" s="44">
        <f t="shared" si="8"/>
        <v>0</v>
      </c>
      <c r="AD25" s="43">
        <f t="shared" si="9"/>
        <v>2.4944739606540386E-3</v>
      </c>
      <c r="AE25" s="44">
        <f t="shared" si="10"/>
        <v>0</v>
      </c>
      <c r="AF25" s="43">
        <f t="shared" si="11"/>
        <v>1.3095949209098208E-2</v>
      </c>
      <c r="AG25" s="43">
        <f t="shared" si="12"/>
        <v>0</v>
      </c>
      <c r="AH25" s="44">
        <f t="shared" si="13"/>
        <v>0</v>
      </c>
      <c r="AI25" s="43">
        <f t="shared" si="14"/>
        <v>0.99288747065783045</v>
      </c>
      <c r="AJ25" s="44">
        <f t="shared" si="15"/>
        <v>0</v>
      </c>
      <c r="AK25" s="43">
        <f t="shared" si="16"/>
        <v>8.2484376906368615E-5</v>
      </c>
      <c r="AL25" s="44">
        <f t="shared" si="17"/>
        <v>0</v>
      </c>
      <c r="AM25" s="43">
        <f t="shared" si="18"/>
        <v>1.008560378204489</v>
      </c>
    </row>
    <row r="26" spans="1:39" s="35" customFormat="1">
      <c r="A26" s="50"/>
      <c r="B26" s="46">
        <v>21.55</v>
      </c>
      <c r="C26" s="46">
        <v>0</v>
      </c>
      <c r="D26" s="46">
        <v>0</v>
      </c>
      <c r="E26" s="46">
        <v>0</v>
      </c>
      <c r="F26" s="46">
        <v>0</v>
      </c>
      <c r="G26" s="46">
        <v>0.37</v>
      </c>
      <c r="H26" s="46">
        <v>0.03</v>
      </c>
      <c r="I26" s="46">
        <v>0</v>
      </c>
      <c r="J26" s="46">
        <v>79.45</v>
      </c>
      <c r="K26" s="46">
        <v>0</v>
      </c>
      <c r="L26" s="46">
        <v>7.0000000000000007E-2</v>
      </c>
      <c r="M26" s="46">
        <v>0</v>
      </c>
      <c r="N26" s="49">
        <v>101.47</v>
      </c>
      <c r="O26" s="46">
        <v>0</v>
      </c>
      <c r="P26" s="45">
        <v>0</v>
      </c>
      <c r="Q26" s="45">
        <f t="shared" si="1"/>
        <v>0</v>
      </c>
      <c r="R26" s="45">
        <v>0</v>
      </c>
      <c r="S26" s="45">
        <f t="shared" si="2"/>
        <v>6.6254812427254004E-3</v>
      </c>
      <c r="T26" s="45">
        <f t="shared" si="3"/>
        <v>3.2290570356955034E-4</v>
      </c>
      <c r="U26" s="45">
        <v>0</v>
      </c>
      <c r="V26" s="45">
        <f t="shared" si="4"/>
        <v>0.66927807261393313</v>
      </c>
      <c r="W26" s="45">
        <v>0</v>
      </c>
      <c r="X26" s="45">
        <f t="shared" si="5"/>
        <v>3.8685172769086884E-4</v>
      </c>
      <c r="Y26" s="45">
        <v>0</v>
      </c>
      <c r="Z26" s="45">
        <f t="shared" si="19"/>
        <v>0.67661331128791891</v>
      </c>
      <c r="AB26" s="44">
        <f t="shared" si="7"/>
        <v>0</v>
      </c>
      <c r="AC26" s="44">
        <f t="shared" si="8"/>
        <v>0</v>
      </c>
      <c r="AD26" s="43">
        <f t="shared" si="9"/>
        <v>0</v>
      </c>
      <c r="AE26" s="44">
        <f t="shared" si="10"/>
        <v>0</v>
      </c>
      <c r="AF26" s="43">
        <f t="shared" si="11"/>
        <v>9.8887779742170157E-3</v>
      </c>
      <c r="AG26" s="43">
        <f t="shared" si="12"/>
        <v>4.8194881129783631E-4</v>
      </c>
      <c r="AH26" s="44">
        <f t="shared" si="13"/>
        <v>0</v>
      </c>
      <c r="AI26" s="43">
        <f t="shared" si="14"/>
        <v>0.99892249643870612</v>
      </c>
      <c r="AJ26" s="44">
        <f t="shared" si="15"/>
        <v>0</v>
      </c>
      <c r="AK26" s="43">
        <f t="shared" si="16"/>
        <v>5.7739063834458032E-4</v>
      </c>
      <c r="AL26" s="44">
        <f t="shared" si="17"/>
        <v>0</v>
      </c>
      <c r="AM26" s="43">
        <f t="shared" si="18"/>
        <v>1.0098706138625655</v>
      </c>
    </row>
    <row r="27" spans="1:39" s="35" customFormat="1">
      <c r="A27" s="50"/>
      <c r="B27" s="46">
        <v>21.14</v>
      </c>
      <c r="C27" s="46">
        <v>0</v>
      </c>
      <c r="D27" s="46">
        <v>0</v>
      </c>
      <c r="E27" s="46">
        <v>0</v>
      </c>
      <c r="F27" s="46">
        <v>0</v>
      </c>
      <c r="G27" s="46">
        <v>0.28000000000000003</v>
      </c>
      <c r="H27" s="46">
        <v>0</v>
      </c>
      <c r="I27" s="46">
        <v>0</v>
      </c>
      <c r="J27" s="46">
        <v>78.099999999999994</v>
      </c>
      <c r="K27" s="46">
        <v>0</v>
      </c>
      <c r="L27" s="46">
        <v>0.01</v>
      </c>
      <c r="M27" s="46">
        <v>0</v>
      </c>
      <c r="N27" s="49">
        <v>99.53</v>
      </c>
      <c r="O27" s="46">
        <v>0</v>
      </c>
      <c r="P27" s="45">
        <v>0</v>
      </c>
      <c r="Q27" s="45">
        <f t="shared" si="1"/>
        <v>0</v>
      </c>
      <c r="R27" s="45">
        <v>0</v>
      </c>
      <c r="S27" s="45">
        <f t="shared" si="2"/>
        <v>5.0138776971976008E-3</v>
      </c>
      <c r="T27" s="45">
        <f t="shared" si="3"/>
        <v>0</v>
      </c>
      <c r="U27" s="45">
        <v>0</v>
      </c>
      <c r="V27" s="45">
        <f t="shared" si="4"/>
        <v>0.65790582090809535</v>
      </c>
      <c r="W27" s="45">
        <v>0</v>
      </c>
      <c r="X27" s="45">
        <f t="shared" si="5"/>
        <v>5.5264532527266971E-5</v>
      </c>
      <c r="Y27" s="45">
        <v>0</v>
      </c>
      <c r="Z27" s="52">
        <f t="shared" si="19"/>
        <v>0.66297496313782023</v>
      </c>
      <c r="AB27" s="44">
        <f t="shared" si="7"/>
        <v>0</v>
      </c>
      <c r="AC27" s="44">
        <f t="shared" si="8"/>
        <v>0</v>
      </c>
      <c r="AD27" s="43">
        <f t="shared" si="9"/>
        <v>0</v>
      </c>
      <c r="AE27" s="44">
        <f t="shared" si="10"/>
        <v>0</v>
      </c>
      <c r="AF27" s="43">
        <f t="shared" si="11"/>
        <v>7.4833995480561204E-3</v>
      </c>
      <c r="AG27" s="43">
        <f t="shared" si="12"/>
        <v>0</v>
      </c>
      <c r="AH27" s="44">
        <f t="shared" si="13"/>
        <v>0</v>
      </c>
      <c r="AI27" s="43">
        <f t="shared" si="14"/>
        <v>0.98194898642999295</v>
      </c>
      <c r="AJ27" s="44">
        <f t="shared" si="15"/>
        <v>0</v>
      </c>
      <c r="AK27" s="43">
        <f t="shared" si="16"/>
        <v>8.2484376906368615E-5</v>
      </c>
      <c r="AL27" s="44">
        <f t="shared" si="17"/>
        <v>0</v>
      </c>
      <c r="AM27" s="43">
        <f t="shared" si="18"/>
        <v>0.98951487035495556</v>
      </c>
    </row>
    <row r="28" spans="1:39" s="35" customFormat="1">
      <c r="A28" s="50"/>
      <c r="B28" s="46">
        <v>21.57</v>
      </c>
      <c r="C28" s="46">
        <v>0</v>
      </c>
      <c r="D28" s="46">
        <v>0</v>
      </c>
      <c r="E28" s="46">
        <v>0</v>
      </c>
      <c r="F28" s="46">
        <v>0</v>
      </c>
      <c r="G28" s="46">
        <v>0.37</v>
      </c>
      <c r="H28" s="46">
        <v>0.14000000000000001</v>
      </c>
      <c r="I28" s="46">
        <v>0</v>
      </c>
      <c r="J28" s="46">
        <v>79.34</v>
      </c>
      <c r="K28" s="46">
        <v>0</v>
      </c>
      <c r="L28" s="46">
        <v>7.0000000000000007E-2</v>
      </c>
      <c r="M28" s="46">
        <v>0</v>
      </c>
      <c r="N28" s="49">
        <v>101.5</v>
      </c>
      <c r="O28" s="46">
        <v>0</v>
      </c>
      <c r="P28" s="45">
        <v>0</v>
      </c>
      <c r="Q28" s="45">
        <f t="shared" si="1"/>
        <v>0</v>
      </c>
      <c r="R28" s="45">
        <v>0</v>
      </c>
      <c r="S28" s="45">
        <f t="shared" si="2"/>
        <v>6.6254812427254004E-3</v>
      </c>
      <c r="T28" s="45">
        <f t="shared" si="3"/>
        <v>1.5068932833245685E-3</v>
      </c>
      <c r="U28" s="45">
        <v>0</v>
      </c>
      <c r="V28" s="45">
        <f t="shared" si="4"/>
        <v>0.66835144469716123</v>
      </c>
      <c r="W28" s="45">
        <v>0</v>
      </c>
      <c r="X28" s="45">
        <f t="shared" si="5"/>
        <v>3.8685172769086884E-4</v>
      </c>
      <c r="Y28" s="45">
        <v>0</v>
      </c>
      <c r="Z28" s="45">
        <f t="shared" si="19"/>
        <v>0.67687067095090203</v>
      </c>
      <c r="AB28" s="44">
        <f t="shared" si="7"/>
        <v>0</v>
      </c>
      <c r="AC28" s="44">
        <f t="shared" si="8"/>
        <v>0</v>
      </c>
      <c r="AD28" s="43">
        <f t="shared" si="9"/>
        <v>0</v>
      </c>
      <c r="AE28" s="44">
        <f t="shared" si="10"/>
        <v>0</v>
      </c>
      <c r="AF28" s="43">
        <f t="shared" si="11"/>
        <v>9.8887779742170157E-3</v>
      </c>
      <c r="AG28" s="43">
        <f t="shared" si="12"/>
        <v>2.2490944527232366E-3</v>
      </c>
      <c r="AH28" s="44">
        <f t="shared" si="13"/>
        <v>0</v>
      </c>
      <c r="AI28" s="43">
        <f t="shared" si="14"/>
        <v>0.99753946969725549</v>
      </c>
      <c r="AJ28" s="44">
        <f t="shared" si="15"/>
        <v>0</v>
      </c>
      <c r="AK28" s="43">
        <f t="shared" si="16"/>
        <v>5.7739063834458032E-4</v>
      </c>
      <c r="AL28" s="44">
        <f t="shared" si="17"/>
        <v>0</v>
      </c>
      <c r="AM28" s="43">
        <f t="shared" si="18"/>
        <v>1.0102547327625402</v>
      </c>
    </row>
    <row r="29" spans="1:39">
      <c r="AJ29" s="5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EPMA</vt:lpstr>
      <vt:lpstr>ICP-MS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Camprubí</dc:creator>
  <cp:lastModifiedBy>Antoni Camprubí</cp:lastModifiedBy>
  <cp:lastPrinted>2019-06-05T21:03:03Z</cp:lastPrinted>
  <dcterms:created xsi:type="dcterms:W3CDTF">2019-01-23T00:12:06Z</dcterms:created>
  <dcterms:modified xsi:type="dcterms:W3CDTF">2019-10-07T19:00:28Z</dcterms:modified>
</cp:coreProperties>
</file>