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su\Dropbox\Paper-norocast-6-inside.dir\life.dir\supplementaryfiles.dir\"/>
    </mc:Choice>
  </mc:AlternateContent>
  <xr:revisionPtr revIDLastSave="0" documentId="13_ncr:1_{BEB5EE4A-F9EE-4C14-BFB3-1ADBE953677D}" xr6:coauthVersionLast="36" xr6:coauthVersionMax="36" xr10:uidLastSave="{00000000-0000-0000-0000-000000000000}"/>
  <bookViews>
    <workbookView xWindow="0" yWindow="0" windowWidth="23040" windowHeight="8964" xr2:uid="{BED19561-B60F-4EC6-B8FD-74FDEAA928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K15" i="1"/>
  <c r="P15" i="1"/>
  <c r="N15" i="1" l="1"/>
  <c r="G13" i="1"/>
  <c r="G12" i="1"/>
  <c r="G11" i="1"/>
  <c r="G10" i="1"/>
  <c r="F13" i="1"/>
  <c r="F12" i="1"/>
  <c r="F11" i="1"/>
  <c r="F10" i="1"/>
  <c r="E13" i="1"/>
  <c r="E12" i="1"/>
  <c r="E11" i="1"/>
  <c r="E10" i="1"/>
  <c r="C13" i="1"/>
  <c r="C12" i="1"/>
  <c r="C11" i="1"/>
  <c r="C10" i="1"/>
  <c r="B13" i="1"/>
  <c r="B12" i="1"/>
  <c r="B11" i="1"/>
  <c r="B10" i="1"/>
  <c r="D5" i="1"/>
  <c r="P8" i="1"/>
  <c r="P7" i="1"/>
  <c r="P6" i="1"/>
  <c r="P4" i="1"/>
  <c r="K7" i="1"/>
  <c r="K6" i="1"/>
  <c r="K5" i="1"/>
  <c r="K4" i="1"/>
  <c r="F8" i="1"/>
  <c r="F7" i="1"/>
  <c r="F5" i="1"/>
  <c r="F4" i="1"/>
  <c r="E8" i="1"/>
  <c r="E7" i="1"/>
  <c r="E6" i="1"/>
  <c r="E4" i="1"/>
  <c r="D8" i="1"/>
  <c r="D7" i="1"/>
  <c r="D6" i="1"/>
  <c r="C8" i="1"/>
  <c r="C7" i="1"/>
  <c r="C6" i="1"/>
  <c r="C5" i="1"/>
  <c r="O15" i="1"/>
  <c r="M15" i="1"/>
  <c r="L15" i="1"/>
  <c r="J15" i="1"/>
  <c r="I15" i="1"/>
  <c r="H15" i="1"/>
  <c r="O9" i="1"/>
  <c r="N9" i="1"/>
  <c r="M9" i="1"/>
  <c r="L9" i="1"/>
  <c r="J9" i="1"/>
  <c r="I9" i="1"/>
  <c r="H9" i="1"/>
  <c r="G9" i="1"/>
  <c r="B9" i="1"/>
</calcChain>
</file>

<file path=xl/sharedStrings.xml><?xml version="1.0" encoding="utf-8"?>
<sst xmlns="http://schemas.openxmlformats.org/spreadsheetml/2006/main" count="42" uniqueCount="31">
  <si>
    <t>2006/2007</t>
  </si>
  <si>
    <t>2007/2008</t>
  </si>
  <si>
    <t>2008/2009</t>
  </si>
  <si>
    <t>2009/2010</t>
  </si>
  <si>
    <t>2010/2011</t>
  </si>
  <si>
    <t>2011/2012</t>
  </si>
  <si>
    <t>2012/2013</t>
  </si>
  <si>
    <t>2013/2014</t>
  </si>
  <si>
    <t>2014/2015</t>
  </si>
  <si>
    <t>2015/2016</t>
  </si>
  <si>
    <t>2016/2017</t>
  </si>
  <si>
    <t>2017/2018</t>
  </si>
  <si>
    <t>2018/2019</t>
  </si>
  <si>
    <t>2019/2020</t>
  </si>
  <si>
    <t>2020/2021</t>
  </si>
  <si>
    <t>Total</t>
    <phoneticPr fontId="1"/>
  </si>
  <si>
    <t>Genotype</t>
    <phoneticPr fontId="1"/>
  </si>
  <si>
    <t>GI.2</t>
    <phoneticPr fontId="1"/>
  </si>
  <si>
    <t>GI.3</t>
    <phoneticPr fontId="1"/>
  </si>
  <si>
    <t>GI.4</t>
    <phoneticPr fontId="1"/>
  </si>
  <si>
    <t>GI.6</t>
    <phoneticPr fontId="1"/>
  </si>
  <si>
    <t>GI.7</t>
    <phoneticPr fontId="1"/>
  </si>
  <si>
    <t>GII.2</t>
    <phoneticPr fontId="1"/>
  </si>
  <si>
    <t>GII.3</t>
    <phoneticPr fontId="1"/>
  </si>
  <si>
    <t>GII.4</t>
    <phoneticPr fontId="1"/>
  </si>
  <si>
    <t>GII.6</t>
    <phoneticPr fontId="1"/>
  </si>
  <si>
    <t>GII.17</t>
    <phoneticPr fontId="1"/>
  </si>
  <si>
    <t>Season</t>
    <phoneticPr fontId="1"/>
  </si>
  <si>
    <r>
      <t>0.0001</t>
    </r>
    <r>
      <rPr>
        <vertAlign val="superscript"/>
        <sz val="10"/>
        <color theme="1"/>
        <rFont val="游ゴシック"/>
        <family val="3"/>
        <charset val="128"/>
        <scheme val="minor"/>
      </rPr>
      <t>a</t>
    </r>
    <phoneticPr fontId="1"/>
  </si>
  <si>
    <r>
      <rPr>
        <vertAlign val="superscript"/>
        <sz val="10"/>
        <color theme="1"/>
        <rFont val="游ゴシック"/>
        <family val="3"/>
        <charset val="128"/>
        <scheme val="minor"/>
      </rPr>
      <t>a</t>
    </r>
    <r>
      <rPr>
        <sz val="10"/>
        <color theme="1"/>
        <rFont val="游ゴシック"/>
        <family val="2"/>
        <charset val="128"/>
        <scheme val="minor"/>
      </rPr>
      <t xml:space="preserve">The proportion of 0 was replaced with 0.0001.  </t>
    </r>
    <phoneticPr fontId="1"/>
  </si>
  <si>
    <r>
      <rPr>
        <b/>
        <sz val="10"/>
        <color theme="1"/>
        <rFont val="游ゴシック"/>
        <family val="3"/>
        <charset val="128"/>
        <scheme val="minor"/>
      </rPr>
      <t>Table S2:</t>
    </r>
    <r>
      <rPr>
        <sz val="10"/>
        <color theme="1"/>
        <rFont val="游ゴシック"/>
        <family val="2"/>
        <charset val="128"/>
        <scheme val="minor"/>
      </rPr>
      <t xml:space="preserve"> Observed genotype proportions of GI.2, GI.3, GI.4, GI.6, and GI.7 as well as GII.2, GII.3, GII.4, GII.6, and GII.17.  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</si>
</sst>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vertAlign val="superscript"/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06122-16FD-4338-BCFF-78363D5323C9}">
  <dimension ref="A1:P16"/>
  <sheetViews>
    <sheetView tabSelected="1" zoomScaleNormal="100" workbookViewId="0"/>
  </sheetViews>
  <sheetFormatPr defaultRowHeight="16.2" x14ac:dyDescent="0.45"/>
  <cols>
    <col min="1" max="1" width="9.19921875" style="1" customWidth="1"/>
    <col min="2" max="16" width="10.69921875" style="1" customWidth="1"/>
    <col min="17" max="16384" width="8.796875" style="1"/>
  </cols>
  <sheetData>
    <row r="1" spans="1:16" x14ac:dyDescent="0.45">
      <c r="A1" s="2" t="s">
        <v>30</v>
      </c>
    </row>
    <row r="2" spans="1:16" x14ac:dyDescent="0.45">
      <c r="A2" s="3"/>
      <c r="B2" s="4"/>
      <c r="C2" s="4"/>
      <c r="D2" s="4"/>
      <c r="E2" s="4"/>
      <c r="F2" s="4"/>
      <c r="G2" s="4"/>
      <c r="H2" s="4"/>
      <c r="I2" s="4" t="s">
        <v>27</v>
      </c>
      <c r="J2" s="4"/>
      <c r="K2" s="4"/>
      <c r="L2" s="4"/>
      <c r="M2" s="4"/>
      <c r="N2" s="4"/>
      <c r="O2" s="4"/>
      <c r="P2" s="4"/>
    </row>
    <row r="3" spans="1:16" x14ac:dyDescent="0.45">
      <c r="A3" s="8" t="s">
        <v>16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5" t="s">
        <v>14</v>
      </c>
    </row>
    <row r="4" spans="1:16" ht="17.399999999999999" x14ac:dyDescent="0.45">
      <c r="A4" s="4" t="s">
        <v>17</v>
      </c>
      <c r="B4" s="10">
        <v>3.125E-2</v>
      </c>
      <c r="C4" s="10" t="s">
        <v>28</v>
      </c>
      <c r="D4" s="10" t="s">
        <v>28</v>
      </c>
      <c r="E4" s="10">
        <f>0.0111111111111111*(1-0.0001)</f>
        <v>1.1109999999999988E-2</v>
      </c>
      <c r="F4" s="10">
        <f>0.35*(1-0.0001)</f>
        <v>0.34996499999999997</v>
      </c>
      <c r="G4" s="10">
        <v>7.6271186440677971E-2</v>
      </c>
      <c r="H4" s="10">
        <v>1.4388489208633094E-2</v>
      </c>
      <c r="I4" s="10">
        <v>0.23728813559322035</v>
      </c>
      <c r="J4" s="10">
        <v>0.28834355828220859</v>
      </c>
      <c r="K4" s="10">
        <f>0.431034482758621*(1-0.0001)</f>
        <v>0.43099137931034515</v>
      </c>
      <c r="L4" s="10">
        <v>0.12244897959183673</v>
      </c>
      <c r="M4" s="10">
        <v>0.2857142857142857</v>
      </c>
      <c r="N4" s="10">
        <v>0.61386138613861385</v>
      </c>
      <c r="O4" s="10">
        <v>0.16666666666666666</v>
      </c>
      <c r="P4" s="10">
        <f>0.12*(1-0.0001)</f>
        <v>0.119988</v>
      </c>
    </row>
    <row r="5" spans="1:16" ht="17.399999999999999" x14ac:dyDescent="0.45">
      <c r="A5" s="6" t="s">
        <v>18</v>
      </c>
      <c r="B5" s="9">
        <v>0.1875</v>
      </c>
      <c r="C5" s="9">
        <f>0.0625*(1-0.0001)</f>
        <v>6.2493750000000001E-2</v>
      </c>
      <c r="D5" s="9">
        <f>0.196078431372549*(1-0.0001)</f>
        <v>0.19605882352941173</v>
      </c>
      <c r="E5" s="9" t="s">
        <v>28</v>
      </c>
      <c r="F5" s="9">
        <f>0.2*(1-0.0001)</f>
        <v>0.19998000000000002</v>
      </c>
      <c r="G5" s="9">
        <v>0.24576271186440679</v>
      </c>
      <c r="H5" s="9">
        <v>4.3165467625899283E-2</v>
      </c>
      <c r="I5" s="9">
        <v>0.11864406779661017</v>
      </c>
      <c r="J5" s="9">
        <v>0.65030674846625769</v>
      </c>
      <c r="K5" s="9">
        <f>0.46551724137931*(1-0.0001)</f>
        <v>0.46547068965517208</v>
      </c>
      <c r="L5" s="9">
        <v>6.1224489795918366E-2</v>
      </c>
      <c r="M5" s="9">
        <v>0.22689075630252101</v>
      </c>
      <c r="N5" s="9">
        <v>1.9801980198019802E-2</v>
      </c>
      <c r="O5" s="9">
        <v>7.1428571428571425E-2</v>
      </c>
      <c r="P5" s="9" t="s">
        <v>28</v>
      </c>
    </row>
    <row r="6" spans="1:16" ht="17.399999999999999" x14ac:dyDescent="0.45">
      <c r="A6" s="6" t="s">
        <v>19</v>
      </c>
      <c r="B6" s="9">
        <v>0.4375</v>
      </c>
      <c r="C6" s="9">
        <f>0.71875*(1-0.0001)</f>
        <v>0.71867812500000006</v>
      </c>
      <c r="D6" s="9">
        <f>0.607843137254902*(1-0.0001)</f>
        <v>0.60778235294117655</v>
      </c>
      <c r="E6" s="9">
        <f>0.433333333333333*(1-0.0001)</f>
        <v>0.43328999999999968</v>
      </c>
      <c r="F6" s="9" t="s">
        <v>28</v>
      </c>
      <c r="G6" s="9">
        <v>0.43220338983050849</v>
      </c>
      <c r="H6" s="9">
        <v>0.17985611510791366</v>
      </c>
      <c r="I6" s="9">
        <v>0.40677966101694918</v>
      </c>
      <c r="J6" s="9">
        <v>3.6809815950920248E-2</v>
      </c>
      <c r="K6" s="9">
        <f>0.0603448275862069*(1-0.0001)</f>
        <v>6.0338793103448279E-2</v>
      </c>
      <c r="L6" s="9">
        <v>0.22448979591836735</v>
      </c>
      <c r="M6" s="9">
        <v>0.12605042016806722</v>
      </c>
      <c r="N6" s="9">
        <v>6.9306930693069313E-2</v>
      </c>
      <c r="O6" s="9">
        <v>0.66666666666666663</v>
      </c>
      <c r="P6" s="9">
        <f>0.4*(1-0.0001)</f>
        <v>0.39996000000000004</v>
      </c>
    </row>
    <row r="7" spans="1:16" x14ac:dyDescent="0.45">
      <c r="A7" s="6" t="s">
        <v>20</v>
      </c>
      <c r="B7" s="9">
        <v>0.28125</v>
      </c>
      <c r="C7" s="9">
        <f>0.208333333333333*(1-0.0001)</f>
        <v>0.20831249999999968</v>
      </c>
      <c r="D7" s="9">
        <f>0.137254901960784*(1-0.0001)</f>
        <v>0.13724117647058792</v>
      </c>
      <c r="E7" s="9">
        <f>0.422222222222222*(1-0.0001)</f>
        <v>0.42217999999999978</v>
      </c>
      <c r="F7" s="9">
        <f>0.25*(1-0.0001)</f>
        <v>0.249975</v>
      </c>
      <c r="G7" s="9">
        <v>0.21186440677966101</v>
      </c>
      <c r="H7" s="9">
        <v>0.74820143884892087</v>
      </c>
      <c r="I7" s="9">
        <v>0.11864406779661017</v>
      </c>
      <c r="J7" s="9">
        <v>1.8404907975460124E-2</v>
      </c>
      <c r="K7" s="9">
        <f>0.0431034482758621*(1-0.0001)</f>
        <v>4.3099137931034516E-2</v>
      </c>
      <c r="L7" s="9">
        <v>0.40816326530612246</v>
      </c>
      <c r="M7" s="9">
        <v>7.5630252100840331E-2</v>
      </c>
      <c r="N7" s="9">
        <v>0.15841584158415842</v>
      </c>
      <c r="O7" s="9">
        <v>7.1428571428571425E-2</v>
      </c>
      <c r="P7" s="9">
        <f>0.44*(1-0.0001)</f>
        <v>0.43995600000000001</v>
      </c>
    </row>
    <row r="8" spans="1:16" ht="17.399999999999999" x14ac:dyDescent="0.45">
      <c r="A8" s="6" t="s">
        <v>21</v>
      </c>
      <c r="B8" s="9">
        <v>6.25E-2</v>
      </c>
      <c r="C8" s="9">
        <f>0.0104166666666667*(1-0.0001)</f>
        <v>1.0415625000000034E-2</v>
      </c>
      <c r="D8" s="9">
        <f>0.0588235294117647*(1-0.0001)</f>
        <v>5.8817647058823523E-2</v>
      </c>
      <c r="E8" s="9">
        <f>0.133333333333333*(1-0.0001)</f>
        <v>0.13331999999999966</v>
      </c>
      <c r="F8" s="9">
        <f>0.2*(1-0.0001)</f>
        <v>0.19998000000000002</v>
      </c>
      <c r="G8" s="9">
        <v>3.3898305084745763E-2</v>
      </c>
      <c r="H8" s="9">
        <v>1.4388489208633094E-2</v>
      </c>
      <c r="I8" s="9">
        <v>0.11864406779661017</v>
      </c>
      <c r="J8" s="9">
        <v>6.1349693251533744E-3</v>
      </c>
      <c r="K8" s="9" t="s">
        <v>28</v>
      </c>
      <c r="L8" s="9">
        <v>0.18367346938775511</v>
      </c>
      <c r="M8" s="9">
        <v>0.2857142857142857</v>
      </c>
      <c r="N8" s="9">
        <v>0.13861386138613863</v>
      </c>
      <c r="O8" s="9">
        <v>2.3809523809523808E-2</v>
      </c>
      <c r="P8" s="9">
        <f>0.04*(1-0.0001)</f>
        <v>3.9996000000000004E-2</v>
      </c>
    </row>
    <row r="9" spans="1:16" x14ac:dyDescent="0.45">
      <c r="A9" s="4" t="s">
        <v>15</v>
      </c>
      <c r="B9" s="4">
        <f t="shared" ref="B9:O9" si="0">SUM(B4:B8)</f>
        <v>1</v>
      </c>
      <c r="C9" s="4">
        <v>1</v>
      </c>
      <c r="D9" s="4">
        <v>1</v>
      </c>
      <c r="E9" s="4">
        <v>1</v>
      </c>
      <c r="F9" s="4">
        <v>1</v>
      </c>
      <c r="G9" s="4">
        <f t="shared" si="0"/>
        <v>1</v>
      </c>
      <c r="H9" s="4">
        <f t="shared" si="0"/>
        <v>1</v>
      </c>
      <c r="I9" s="4">
        <f t="shared" si="0"/>
        <v>1</v>
      </c>
      <c r="J9" s="4">
        <f t="shared" si="0"/>
        <v>1</v>
      </c>
      <c r="K9" s="4">
        <v>1</v>
      </c>
      <c r="L9" s="4">
        <f t="shared" si="0"/>
        <v>1</v>
      </c>
      <c r="M9" s="4">
        <f t="shared" si="0"/>
        <v>0.99999999999999989</v>
      </c>
      <c r="N9" s="4">
        <f t="shared" si="0"/>
        <v>1</v>
      </c>
      <c r="O9" s="4">
        <f t="shared" si="0"/>
        <v>0.99999999999999989</v>
      </c>
      <c r="P9" s="4">
        <v>1</v>
      </c>
    </row>
    <row r="10" spans="1:16" x14ac:dyDescent="0.45">
      <c r="A10" s="4" t="s">
        <v>22</v>
      </c>
      <c r="B10" s="10">
        <f>0.00431778929188256*(1-0.0001)</f>
        <v>4.3173575129533716E-3</v>
      </c>
      <c r="C10" s="10">
        <f>0.0432900432900433*(1-0.0001)</f>
        <v>4.3285714285714295E-2</v>
      </c>
      <c r="D10" s="10">
        <v>5.1903114186851208E-2</v>
      </c>
      <c r="E10" s="10">
        <f>0.317972350230415*(1-0.0001)</f>
        <v>0.31794055299539192</v>
      </c>
      <c r="F10" s="10">
        <f>0.145118733509235*(1-0.0001)</f>
        <v>0.14510422163588407</v>
      </c>
      <c r="G10" s="10">
        <f>0.134441087613293*(1-0.0001)</f>
        <v>0.13442764350453165</v>
      </c>
      <c r="H10" s="10">
        <v>5.2109181141439205E-2</v>
      </c>
      <c r="I10" s="10">
        <v>2.6556776556776556E-2</v>
      </c>
      <c r="J10" s="10">
        <v>2.8735632183908046E-3</v>
      </c>
      <c r="K10" s="10">
        <v>4.8765041165294488E-2</v>
      </c>
      <c r="L10" s="10">
        <v>0.67498776309348996</v>
      </c>
      <c r="M10" s="10">
        <v>0.34025452109845949</v>
      </c>
      <c r="N10" s="10">
        <v>0.28371767994409502</v>
      </c>
      <c r="O10" s="10">
        <v>0.35370152761457108</v>
      </c>
      <c r="P10" s="10">
        <v>0.61913357400722024</v>
      </c>
    </row>
    <row r="11" spans="1:16" x14ac:dyDescent="0.45">
      <c r="A11" s="6" t="s">
        <v>23</v>
      </c>
      <c r="B11" s="9">
        <f>0.0103626943005181*(1-0.0001)</f>
        <v>1.0361658031088048E-2</v>
      </c>
      <c r="C11" s="9">
        <f>0.11976911976912*(1-0.0001)</f>
        <v>0.11975714285714309</v>
      </c>
      <c r="D11" s="9">
        <v>6.4013840830449822E-2</v>
      </c>
      <c r="E11" s="9">
        <f>0.0617511520737327*(1-0.0001)</f>
        <v>6.1744976958525322E-2</v>
      </c>
      <c r="F11" s="9">
        <f>0.467018469656992*(1-0.0001)</f>
        <v>0.46697176781002631</v>
      </c>
      <c r="G11" s="9">
        <f>0.0438066465256798*(1-0.0001)</f>
        <v>4.3802265861027236E-2</v>
      </c>
      <c r="H11" s="9">
        <v>1.6542597187758478E-2</v>
      </c>
      <c r="I11" s="9">
        <v>5.7692307692307696E-2</v>
      </c>
      <c r="J11" s="9">
        <v>0.27107279693486591</v>
      </c>
      <c r="K11" s="9">
        <v>0.18682710576314124</v>
      </c>
      <c r="L11" s="9">
        <v>2.3005384238864415E-2</v>
      </c>
      <c r="M11" s="9">
        <v>3.3489618218352314E-2</v>
      </c>
      <c r="N11" s="9">
        <v>0.15653389238294899</v>
      </c>
      <c r="O11" s="9">
        <v>0.14336075205640422</v>
      </c>
      <c r="P11" s="9">
        <v>2.1660649819494584E-2</v>
      </c>
    </row>
    <row r="12" spans="1:16" x14ac:dyDescent="0.45">
      <c r="A12" s="6" t="s">
        <v>24</v>
      </c>
      <c r="B12" s="9">
        <f>0.975820379965458*(1-0.0001)</f>
        <v>0.97572279792746153</v>
      </c>
      <c r="C12" s="9">
        <f>0.832611832611833*(1-0.0001)</f>
        <v>0.83252857142857184</v>
      </c>
      <c r="D12" s="9">
        <v>0.63840830449826991</v>
      </c>
      <c r="E12" s="9">
        <f>0.602764976958525*(1-0.0001)</f>
        <v>0.60270470046082925</v>
      </c>
      <c r="F12" s="9">
        <f>0.384344766930519*(1-0.0001)</f>
        <v>0.38430633245382595</v>
      </c>
      <c r="G12" s="9">
        <f>0.780966767371601*(1-0.0001)</f>
        <v>0.78088867069486378</v>
      </c>
      <c r="H12" s="9">
        <v>0.90736145574855254</v>
      </c>
      <c r="I12" s="9">
        <v>0.58699633699633702</v>
      </c>
      <c r="J12" s="9">
        <v>0.50670498084291182</v>
      </c>
      <c r="K12" s="9">
        <v>0.52944901836605451</v>
      </c>
      <c r="L12" s="9">
        <v>0.19334312285854136</v>
      </c>
      <c r="M12" s="9">
        <v>0.51239115874079033</v>
      </c>
      <c r="N12" s="9">
        <v>0.42907058001397624</v>
      </c>
      <c r="O12" s="9">
        <v>0.39130434782608697</v>
      </c>
      <c r="P12" s="9">
        <v>0.22202166064981949</v>
      </c>
    </row>
    <row r="13" spans="1:16" x14ac:dyDescent="0.45">
      <c r="A13" s="6" t="s">
        <v>25</v>
      </c>
      <c r="B13" s="9">
        <f>0.00949913644214162*(1-0.0001)</f>
        <v>9.498186528497406E-3</v>
      </c>
      <c r="C13" s="9">
        <f>0.00432900432900433*(1-0.0001)</f>
        <v>4.3285714285714299E-3</v>
      </c>
      <c r="D13" s="9">
        <v>0.24394463667820068</v>
      </c>
      <c r="E13" s="9">
        <f>0.0175115207373272*(1-0.0001)</f>
        <v>1.7509769585253465E-2</v>
      </c>
      <c r="F13" s="9">
        <f>0.00351802990325418*(1-0.0001)</f>
        <v>3.5176781002638547E-3</v>
      </c>
      <c r="G13" s="9">
        <f>0.040785498489426*(1-0.0001)</f>
        <v>4.0781419939577061E-2</v>
      </c>
      <c r="H13" s="9">
        <v>2.2332506203473945E-2</v>
      </c>
      <c r="I13" s="9">
        <v>0.32692307692307693</v>
      </c>
      <c r="J13" s="9">
        <v>8.6206896551724137E-3</v>
      </c>
      <c r="K13" s="9">
        <v>2.6599113362887904E-2</v>
      </c>
      <c r="L13" s="9">
        <v>5.6779246206558984E-2</v>
      </c>
      <c r="M13" s="9">
        <v>1.6075016744809108E-2</v>
      </c>
      <c r="N13" s="9">
        <v>6.9881201956673661E-2</v>
      </c>
      <c r="O13" s="9">
        <v>4.935370152761457E-2</v>
      </c>
      <c r="P13" s="9">
        <v>1.9855595667870037E-2</v>
      </c>
    </row>
    <row r="14" spans="1:16" ht="17.399999999999999" x14ac:dyDescent="0.45">
      <c r="A14" s="7" t="s">
        <v>26</v>
      </c>
      <c r="B14" s="11" t="s">
        <v>28</v>
      </c>
      <c r="C14" s="11" t="s">
        <v>28</v>
      </c>
      <c r="D14" s="11">
        <v>1.7301038062283738E-3</v>
      </c>
      <c r="E14" s="11" t="s">
        <v>28</v>
      </c>
      <c r="F14" s="11" t="s">
        <v>28</v>
      </c>
      <c r="G14" s="11" t="s">
        <v>28</v>
      </c>
      <c r="H14" s="11">
        <v>1.6542597187758478E-3</v>
      </c>
      <c r="I14" s="11">
        <v>1.8315018315018315E-3</v>
      </c>
      <c r="J14" s="11">
        <v>0.21072796934865901</v>
      </c>
      <c r="K14" s="11">
        <v>0.2083597213426219</v>
      </c>
      <c r="L14" s="11">
        <v>5.188448360254528E-2</v>
      </c>
      <c r="M14" s="11">
        <v>9.7789685197588752E-2</v>
      </c>
      <c r="N14" s="11">
        <v>6.0796645702306078E-2</v>
      </c>
      <c r="O14" s="11">
        <v>6.2279670975323151E-2</v>
      </c>
      <c r="P14" s="11">
        <v>0.11732851985559567</v>
      </c>
    </row>
    <row r="15" spans="1:16" x14ac:dyDescent="0.45">
      <c r="A15" s="7" t="s">
        <v>15</v>
      </c>
      <c r="B15" s="7">
        <v>1</v>
      </c>
      <c r="C15" s="7">
        <v>1</v>
      </c>
      <c r="D15" s="7">
        <f t="shared" ref="D15:P15" si="1">SUM(D10:D14)</f>
        <v>1</v>
      </c>
      <c r="E15" s="7">
        <v>1</v>
      </c>
      <c r="F15" s="7">
        <v>1</v>
      </c>
      <c r="G15" s="7">
        <v>1</v>
      </c>
      <c r="H15" s="7">
        <f t="shared" si="1"/>
        <v>1</v>
      </c>
      <c r="I15" s="7">
        <f t="shared" si="1"/>
        <v>1</v>
      </c>
      <c r="J15" s="7">
        <f t="shared" si="1"/>
        <v>1</v>
      </c>
      <c r="K15" s="7">
        <f t="shared" si="1"/>
        <v>1</v>
      </c>
      <c r="L15" s="7">
        <f t="shared" si="1"/>
        <v>1</v>
      </c>
      <c r="M15" s="7">
        <f t="shared" si="1"/>
        <v>1</v>
      </c>
      <c r="N15" s="7">
        <f t="shared" si="1"/>
        <v>1</v>
      </c>
      <c r="O15" s="7">
        <f t="shared" si="1"/>
        <v>1</v>
      </c>
      <c r="P15" s="7">
        <f t="shared" si="1"/>
        <v>1</v>
      </c>
    </row>
    <row r="16" spans="1:16" ht="17.399999999999999" x14ac:dyDescent="0.45">
      <c r="A16" s="2" t="s">
        <v>29</v>
      </c>
    </row>
  </sheetData>
  <phoneticPr fontId="1"/>
  <conditionalFormatting sqref="B9:P9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Yoshiyuki Suzuki</dc:creator>
  <cp:lastModifiedBy>Suzuki Yoshiyuki</cp:lastModifiedBy>
  <dcterms:created xsi:type="dcterms:W3CDTF">2022-07-26T09:39:24Z</dcterms:created>
  <dcterms:modified xsi:type="dcterms:W3CDTF">2023-06-09T05:23:00Z</dcterms:modified>
</cp:coreProperties>
</file>