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intern.fli.bund.local\RIE\Homelaufwerke\lisa.rogoll\Eigene Dokumente\Fragebogenstudie\Paper\Publication\"/>
    </mc:Choice>
  </mc:AlternateContent>
  <xr:revisionPtr revIDLastSave="0" documentId="13_ncr:1_{27129648-5129-4201-8B4C-4C32A482881B}" xr6:coauthVersionLast="36" xr6:coauthVersionMax="36" xr10:uidLastSave="{00000000-0000-0000-0000-000000000000}"/>
  <bookViews>
    <workbookView xWindow="4365" yWindow="495" windowWidth="22515" windowHeight="16815" activeTab="21" xr2:uid="{AB73330D-B67C-4370-BED4-8BBC86ED1B28}"/>
  </bookViews>
  <sheets>
    <sheet name="1" sheetId="15" r:id="rId1"/>
    <sheet name="2" sheetId="1" r:id="rId2"/>
    <sheet name="3" sheetId="2" r:id="rId3"/>
    <sheet name="4" sheetId="3" r:id="rId4"/>
    <sheet name="5" sheetId="4" r:id="rId5"/>
    <sheet name="6" sheetId="5" r:id="rId6"/>
    <sheet name="7" sheetId="6" r:id="rId7"/>
    <sheet name="8" sheetId="7" r:id="rId8"/>
    <sheet name="9" sheetId="8" r:id="rId9"/>
    <sheet name="10" sheetId="17" r:id="rId10"/>
    <sheet name="11" sheetId="9" r:id="rId11"/>
    <sheet name="12" sheetId="18" r:id="rId12"/>
    <sheet name="13" sheetId="10" r:id="rId13"/>
    <sheet name="14" sheetId="19" r:id="rId14"/>
    <sheet name="15" sheetId="20" r:id="rId15"/>
    <sheet name="16" sheetId="12" r:id="rId16"/>
    <sheet name="17" sheetId="21" r:id="rId17"/>
    <sheet name="18" sheetId="11" r:id="rId18"/>
    <sheet name="19" sheetId="14" r:id="rId19"/>
    <sheet name="20" sheetId="22" r:id="rId20"/>
    <sheet name="21" sheetId="13" r:id="rId21"/>
    <sheet name="22" sheetId="16" r:id="rId22"/>
  </sheets>
  <definedNames>
    <definedName name="_Ref116568470" localSheetId="16">'17'!$A$1</definedName>
    <definedName name="_Ref116639180" localSheetId="13">'14'!$A$1</definedName>
    <definedName name="_Ref116648814" localSheetId="14">'15'!$A$1</definedName>
    <definedName name="_Ref125724265" localSheetId="0">'1'!$A$1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1" l="1"/>
  <c r="D7" i="15" l="1"/>
  <c r="D8" i="15"/>
  <c r="D9" i="15"/>
  <c r="D10" i="15"/>
  <c r="D11" i="15"/>
  <c r="D12" i="15"/>
  <c r="D13" i="15"/>
  <c r="D14" i="15"/>
  <c r="D15" i="15"/>
  <c r="D6" i="15"/>
  <c r="J7" i="16"/>
  <c r="J8" i="16"/>
  <c r="J9" i="16"/>
  <c r="J10" i="16"/>
  <c r="J11" i="16"/>
  <c r="J12" i="16"/>
  <c r="J13" i="16"/>
  <c r="J14" i="16"/>
  <c r="J15" i="16"/>
  <c r="J16" i="16"/>
  <c r="J17" i="16"/>
  <c r="J18" i="16"/>
  <c r="J19" i="16"/>
  <c r="J20" i="16"/>
  <c r="J21" i="16"/>
  <c r="J22" i="16"/>
  <c r="J23" i="16"/>
  <c r="J24" i="16"/>
  <c r="J25" i="16"/>
  <c r="J26" i="16"/>
  <c r="J27" i="16"/>
  <c r="J28" i="16"/>
  <c r="J29" i="16"/>
  <c r="J30" i="16"/>
  <c r="J31" i="16"/>
  <c r="J32" i="16"/>
  <c r="J33" i="16"/>
  <c r="J34" i="16"/>
  <c r="J35" i="16"/>
  <c r="J36" i="16"/>
  <c r="J37" i="16"/>
  <c r="J38" i="16"/>
  <c r="J39" i="16"/>
  <c r="J40" i="16"/>
  <c r="J6" i="16"/>
  <c r="H7" i="16"/>
  <c r="H8" i="16"/>
  <c r="H9" i="16"/>
  <c r="H10" i="16"/>
  <c r="H11" i="16"/>
  <c r="H12" i="16"/>
  <c r="H13" i="16"/>
  <c r="H14" i="16"/>
  <c r="H15" i="16"/>
  <c r="H16" i="16"/>
  <c r="H17" i="16"/>
  <c r="H18" i="16"/>
  <c r="H19" i="16"/>
  <c r="H20" i="16"/>
  <c r="H21" i="16"/>
  <c r="H22" i="16"/>
  <c r="H23" i="16"/>
  <c r="H24" i="16"/>
  <c r="H25" i="16"/>
  <c r="H26" i="16"/>
  <c r="H27" i="16"/>
  <c r="H28" i="16"/>
  <c r="H29" i="16"/>
  <c r="H30" i="16"/>
  <c r="H31" i="16"/>
  <c r="H32" i="16"/>
  <c r="H33" i="16"/>
  <c r="H34" i="16"/>
  <c r="H35" i="16"/>
  <c r="H36" i="16"/>
  <c r="H37" i="16"/>
  <c r="H38" i="16"/>
  <c r="H39" i="16"/>
  <c r="H40" i="16"/>
  <c r="H6" i="16"/>
  <c r="F7" i="16"/>
  <c r="F8" i="16"/>
  <c r="F9" i="16"/>
  <c r="F10" i="16"/>
  <c r="F11" i="16"/>
  <c r="F12" i="16"/>
  <c r="F13" i="16"/>
  <c r="F14" i="16"/>
  <c r="F15" i="16"/>
  <c r="F16" i="16"/>
  <c r="F17" i="16"/>
  <c r="F18" i="16"/>
  <c r="F19" i="16"/>
  <c r="F20" i="16"/>
  <c r="F21" i="16"/>
  <c r="F22" i="16"/>
  <c r="F23" i="16"/>
  <c r="F24" i="16"/>
  <c r="F25" i="16"/>
  <c r="F26" i="16"/>
  <c r="F27" i="16"/>
  <c r="F28" i="16"/>
  <c r="F29" i="16"/>
  <c r="F30" i="16"/>
  <c r="F31" i="16"/>
  <c r="F32" i="16"/>
  <c r="F33" i="16"/>
  <c r="F34" i="16"/>
  <c r="F35" i="16"/>
  <c r="F36" i="16"/>
  <c r="F37" i="16"/>
  <c r="F38" i="16"/>
  <c r="F39" i="16"/>
  <c r="F40" i="16"/>
  <c r="F6" i="16"/>
  <c r="D7" i="16"/>
  <c r="D8" i="16"/>
  <c r="D9" i="16"/>
  <c r="D10" i="16"/>
  <c r="D11" i="16"/>
  <c r="D12" i="16"/>
  <c r="D13" i="16"/>
  <c r="D14"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6" i="16"/>
  <c r="F16" i="13"/>
  <c r="F13" i="13"/>
  <c r="J7" i="14"/>
  <c r="J8" i="14"/>
  <c r="J9" i="14"/>
  <c r="J10" i="14"/>
  <c r="J11" i="14"/>
  <c r="J12" i="14"/>
  <c r="J6" i="14"/>
  <c r="H7" i="14"/>
  <c r="H8" i="14"/>
  <c r="H9" i="14"/>
  <c r="H10" i="14"/>
  <c r="H11" i="14"/>
  <c r="H12" i="14"/>
  <c r="H6" i="14"/>
  <c r="F7" i="14"/>
  <c r="F8" i="14"/>
  <c r="F9" i="14"/>
  <c r="F10" i="14"/>
  <c r="F11" i="14"/>
  <c r="F12" i="14"/>
  <c r="F6" i="14"/>
  <c r="D7" i="14"/>
  <c r="D8" i="14"/>
  <c r="D9" i="14"/>
  <c r="D10" i="14"/>
  <c r="D11" i="14"/>
  <c r="D12" i="14"/>
  <c r="D6" i="14"/>
  <c r="J7" i="13"/>
  <c r="J8" i="13"/>
  <c r="J9" i="13"/>
  <c r="J10" i="13"/>
  <c r="J11" i="13"/>
  <c r="J12" i="13"/>
  <c r="J13" i="13"/>
  <c r="J14" i="13"/>
  <c r="J15" i="13"/>
  <c r="J16" i="13"/>
  <c r="J17" i="13"/>
  <c r="J18" i="13"/>
  <c r="J19" i="13"/>
  <c r="J6" i="13"/>
  <c r="H7" i="13"/>
  <c r="H8" i="13"/>
  <c r="H9" i="13"/>
  <c r="H10" i="13"/>
  <c r="H11" i="13"/>
  <c r="H12" i="13"/>
  <c r="H13" i="13"/>
  <c r="H14" i="13"/>
  <c r="H15" i="13"/>
  <c r="H16" i="13"/>
  <c r="H17" i="13"/>
  <c r="H18" i="13"/>
  <c r="H19" i="13"/>
  <c r="H6" i="13"/>
  <c r="F7" i="13"/>
  <c r="F8" i="13"/>
  <c r="F9" i="13"/>
  <c r="F10" i="13"/>
  <c r="F11" i="13"/>
  <c r="F12" i="13"/>
  <c r="F14" i="13"/>
  <c r="F15" i="13"/>
  <c r="F17" i="13"/>
  <c r="F18" i="13"/>
  <c r="F19" i="13"/>
  <c r="F6" i="13"/>
  <c r="D7" i="13"/>
  <c r="D8" i="13"/>
  <c r="D9" i="13"/>
  <c r="D10" i="13"/>
  <c r="D11" i="13"/>
  <c r="D12" i="13"/>
  <c r="D13" i="13"/>
  <c r="D14" i="13"/>
  <c r="D15" i="13"/>
  <c r="D16" i="13"/>
  <c r="D17" i="13"/>
  <c r="D18" i="13"/>
  <c r="D19" i="13"/>
  <c r="D6" i="13"/>
  <c r="J7" i="12"/>
  <c r="J8" i="12"/>
  <c r="J9" i="12"/>
  <c r="J10" i="12"/>
  <c r="J11" i="12"/>
  <c r="J12" i="12"/>
  <c r="J6" i="12"/>
  <c r="F7" i="12"/>
  <c r="F8" i="12"/>
  <c r="F9" i="12"/>
  <c r="F10" i="12"/>
  <c r="F11" i="12"/>
  <c r="F12" i="12"/>
  <c r="H7" i="12"/>
  <c r="H8" i="12"/>
  <c r="H9" i="12"/>
  <c r="H10" i="12"/>
  <c r="H11" i="12"/>
  <c r="H12" i="12"/>
  <c r="H6" i="12"/>
  <c r="F6" i="12"/>
  <c r="D7" i="12"/>
  <c r="D8" i="12"/>
  <c r="D9" i="12"/>
  <c r="D10" i="12"/>
  <c r="D11" i="12"/>
  <c r="D12" i="12"/>
  <c r="D6" i="12"/>
  <c r="J25" i="11"/>
  <c r="J26" i="11"/>
  <c r="J27" i="11"/>
  <c r="J28" i="11"/>
  <c r="J29" i="11"/>
  <c r="J30" i="11"/>
  <c r="J31" i="11"/>
  <c r="J32" i="11"/>
  <c r="J33" i="11"/>
  <c r="J34" i="11"/>
  <c r="J35" i="11"/>
  <c r="J7" i="11"/>
  <c r="J8" i="11"/>
  <c r="J9" i="11"/>
  <c r="J10" i="11"/>
  <c r="J11" i="11"/>
  <c r="J12" i="11"/>
  <c r="J13" i="11"/>
  <c r="J14" i="11"/>
  <c r="J15" i="11"/>
  <c r="J16" i="11"/>
  <c r="J17" i="11"/>
  <c r="J18" i="11"/>
  <c r="J19" i="11"/>
  <c r="J20" i="11"/>
  <c r="J21" i="11"/>
  <c r="J22" i="11"/>
  <c r="J23" i="11"/>
  <c r="J24" i="11"/>
  <c r="H26" i="11"/>
  <c r="H27" i="11"/>
  <c r="H28" i="11"/>
  <c r="H29" i="11"/>
  <c r="H30" i="11"/>
  <c r="H31" i="11"/>
  <c r="H32" i="11"/>
  <c r="H33" i="11"/>
  <c r="H34" i="11"/>
  <c r="H35" i="11"/>
  <c r="H7" i="11"/>
  <c r="H8" i="11"/>
  <c r="H9" i="11"/>
  <c r="H10" i="11"/>
  <c r="H11" i="11"/>
  <c r="H12" i="11"/>
  <c r="H13" i="11"/>
  <c r="H14" i="11"/>
  <c r="H15" i="11"/>
  <c r="H16" i="11"/>
  <c r="H17" i="11"/>
  <c r="H18" i="11"/>
  <c r="H19" i="11"/>
  <c r="H20" i="11"/>
  <c r="H21" i="11"/>
  <c r="H22" i="11"/>
  <c r="H23" i="11"/>
  <c r="H24" i="11"/>
  <c r="H25" i="11"/>
  <c r="F22" i="11"/>
  <c r="F23" i="11"/>
  <c r="F24" i="11"/>
  <c r="F25" i="11"/>
  <c r="F26" i="11"/>
  <c r="F27" i="11"/>
  <c r="F28" i="11"/>
  <c r="F29" i="11"/>
  <c r="F30" i="11"/>
  <c r="F31" i="11"/>
  <c r="F32" i="11"/>
  <c r="F33" i="11"/>
  <c r="F34" i="11"/>
  <c r="F35" i="11"/>
  <c r="F7" i="11"/>
  <c r="F8" i="11"/>
  <c r="F9" i="11"/>
  <c r="F10" i="11"/>
  <c r="F11" i="11"/>
  <c r="F12" i="11"/>
  <c r="F13" i="11"/>
  <c r="F14" i="11"/>
  <c r="F15" i="11"/>
  <c r="F16" i="11"/>
  <c r="F17" i="11"/>
  <c r="F18" i="11"/>
  <c r="F19" i="11"/>
  <c r="F20" i="11"/>
  <c r="F21" i="11"/>
  <c r="D29" i="11"/>
  <c r="D30" i="11"/>
  <c r="D31" i="11"/>
  <c r="D32" i="11"/>
  <c r="D33" i="11"/>
  <c r="D34" i="11"/>
  <c r="D35" i="11"/>
  <c r="D7" i="11"/>
  <c r="D8" i="11"/>
  <c r="D9" i="11"/>
  <c r="D10" i="11"/>
  <c r="D11" i="11"/>
  <c r="D12" i="11"/>
  <c r="D13" i="11"/>
  <c r="D14" i="11"/>
  <c r="D15" i="11"/>
  <c r="D16" i="11"/>
  <c r="D17" i="11"/>
  <c r="D18" i="11"/>
  <c r="D19" i="11"/>
  <c r="D20" i="11"/>
  <c r="D21" i="11"/>
  <c r="D22" i="11"/>
  <c r="D23" i="11"/>
  <c r="D24" i="11"/>
  <c r="D25" i="11"/>
  <c r="D26" i="11"/>
  <c r="D27" i="11"/>
  <c r="D28" i="11"/>
  <c r="J6" i="11"/>
  <c r="H6" i="11"/>
  <c r="F6" i="11"/>
  <c r="D6" i="11"/>
  <c r="J6" i="10" l="1"/>
  <c r="J7" i="10"/>
  <c r="J8" i="10"/>
  <c r="J9" i="10"/>
  <c r="J10" i="10"/>
  <c r="J11" i="10"/>
  <c r="J12" i="10"/>
  <c r="J13" i="10"/>
  <c r="J14" i="10"/>
  <c r="J15" i="10"/>
  <c r="J16" i="10"/>
  <c r="J17" i="10"/>
  <c r="J18" i="10"/>
  <c r="J19" i="10"/>
  <c r="J20" i="10"/>
  <c r="H6" i="10"/>
  <c r="H7" i="10"/>
  <c r="H8" i="10"/>
  <c r="H9" i="10"/>
  <c r="H10" i="10"/>
  <c r="H11" i="10"/>
  <c r="H12" i="10"/>
  <c r="H13" i="10"/>
  <c r="H14" i="10"/>
  <c r="H15" i="10"/>
  <c r="H16" i="10"/>
  <c r="H17" i="10"/>
  <c r="H18" i="10"/>
  <c r="H19" i="10"/>
  <c r="H20" i="10"/>
  <c r="F6" i="10"/>
  <c r="F7" i="10"/>
  <c r="F8" i="10"/>
  <c r="F9" i="10"/>
  <c r="F10" i="10"/>
  <c r="F11" i="10"/>
  <c r="F12" i="10"/>
  <c r="F13" i="10"/>
  <c r="F14" i="10"/>
  <c r="F15" i="10"/>
  <c r="F16" i="10"/>
  <c r="F17" i="10"/>
  <c r="F18" i="10"/>
  <c r="F19" i="10"/>
  <c r="F20" i="10"/>
  <c r="D6" i="10"/>
  <c r="D7" i="10"/>
  <c r="D8" i="10"/>
  <c r="D9" i="10"/>
  <c r="D10" i="10"/>
  <c r="D11" i="10"/>
  <c r="D12" i="10"/>
  <c r="D13" i="10"/>
  <c r="D14" i="10"/>
  <c r="D15" i="10"/>
  <c r="D16" i="10"/>
  <c r="D17" i="10"/>
  <c r="D18" i="10"/>
  <c r="D19" i="10"/>
  <c r="D20" i="10"/>
  <c r="F7" i="9"/>
  <c r="F6" i="9"/>
  <c r="J29" i="9"/>
  <c r="J30" i="9"/>
  <c r="J31" i="9"/>
  <c r="H29" i="9"/>
  <c r="H30" i="9"/>
  <c r="H31" i="9"/>
  <c r="F29" i="9"/>
  <c r="F30" i="9"/>
  <c r="F31" i="9"/>
  <c r="D29" i="9"/>
  <c r="D30" i="9"/>
  <c r="D31" i="9"/>
  <c r="D32" i="9"/>
  <c r="D7" i="9"/>
  <c r="D8" i="9"/>
  <c r="D9" i="9"/>
  <c r="D10" i="9"/>
  <c r="D11" i="9"/>
  <c r="D12" i="9"/>
  <c r="D13" i="9"/>
  <c r="D14" i="9"/>
  <c r="D15" i="9"/>
  <c r="D16" i="9"/>
  <c r="D17" i="9"/>
  <c r="D18" i="9"/>
  <c r="D19" i="9"/>
  <c r="D20" i="9"/>
  <c r="D21" i="9"/>
  <c r="D22" i="9"/>
  <c r="D23" i="9"/>
  <c r="D24" i="9"/>
  <c r="D25" i="9"/>
  <c r="D26" i="9"/>
  <c r="D27" i="9"/>
  <c r="D28" i="9"/>
  <c r="J36" i="9"/>
  <c r="H36" i="9"/>
  <c r="F36" i="9"/>
  <c r="D36" i="9"/>
  <c r="J7" i="9"/>
  <c r="J8" i="9"/>
  <c r="J9" i="9"/>
  <c r="J10" i="9"/>
  <c r="J11" i="9"/>
  <c r="J12" i="9"/>
  <c r="J13" i="9"/>
  <c r="J14" i="9"/>
  <c r="J15" i="9"/>
  <c r="J16" i="9"/>
  <c r="J17" i="9"/>
  <c r="J18" i="9"/>
  <c r="J19" i="9"/>
  <c r="J20" i="9"/>
  <c r="J21" i="9"/>
  <c r="J22" i="9"/>
  <c r="J23" i="9"/>
  <c r="J24" i="9"/>
  <c r="J25" i="9"/>
  <c r="H7" i="9"/>
  <c r="H8" i="9"/>
  <c r="H9" i="9"/>
  <c r="H10" i="9"/>
  <c r="H11" i="9"/>
  <c r="H12" i="9"/>
  <c r="H13" i="9"/>
  <c r="H14" i="9"/>
  <c r="H15" i="9"/>
  <c r="H16" i="9"/>
  <c r="H17" i="9"/>
  <c r="H18" i="9"/>
  <c r="H19" i="9"/>
  <c r="H20" i="9"/>
  <c r="H21" i="9"/>
  <c r="H22" i="9"/>
  <c r="H23" i="9"/>
  <c r="H24" i="9"/>
  <c r="H25" i="9"/>
  <c r="F8" i="9"/>
  <c r="F9" i="9"/>
  <c r="F10" i="9"/>
  <c r="F11" i="9"/>
  <c r="F12" i="9"/>
  <c r="F13" i="9"/>
  <c r="F14" i="9"/>
  <c r="F15" i="9"/>
  <c r="F16" i="9"/>
  <c r="F17" i="9"/>
  <c r="F18" i="9"/>
  <c r="F19" i="9"/>
  <c r="F20" i="9"/>
  <c r="F21" i="9"/>
  <c r="F22" i="9"/>
  <c r="F23" i="9"/>
  <c r="F24" i="9"/>
  <c r="F25" i="9"/>
  <c r="J26" i="9"/>
  <c r="J27" i="9"/>
  <c r="J28" i="9"/>
  <c r="J32" i="9"/>
  <c r="J33" i="9"/>
  <c r="J34" i="9"/>
  <c r="J35" i="9"/>
  <c r="H26" i="9"/>
  <c r="H27" i="9"/>
  <c r="H28" i="9"/>
  <c r="H32" i="9"/>
  <c r="H33" i="9"/>
  <c r="H34" i="9"/>
  <c r="H35" i="9"/>
  <c r="F26" i="9"/>
  <c r="F27" i="9"/>
  <c r="F28" i="9"/>
  <c r="F32" i="9"/>
  <c r="F33" i="9"/>
  <c r="F34" i="9"/>
  <c r="F35" i="9"/>
  <c r="D33" i="9"/>
  <c r="D34" i="9"/>
  <c r="D35" i="9"/>
  <c r="J6" i="9"/>
  <c r="H6" i="9"/>
  <c r="D6" i="9"/>
  <c r="J8" i="8"/>
  <c r="J9" i="8"/>
  <c r="J10" i="8"/>
  <c r="J11" i="8"/>
  <c r="J12" i="8"/>
  <c r="J13" i="8"/>
  <c r="J14" i="8"/>
  <c r="J15" i="8"/>
  <c r="J16" i="8"/>
  <c r="J17" i="8"/>
  <c r="J18" i="8"/>
  <c r="J19" i="8"/>
  <c r="J20" i="8"/>
  <c r="J21" i="8"/>
  <c r="J22" i="8"/>
  <c r="J23" i="8"/>
  <c r="J7" i="8"/>
  <c r="H8" i="8"/>
  <c r="H9" i="8"/>
  <c r="H10" i="8"/>
  <c r="H11" i="8"/>
  <c r="H12" i="8"/>
  <c r="H13" i="8"/>
  <c r="H14" i="8"/>
  <c r="H15" i="8"/>
  <c r="H16" i="8"/>
  <c r="H17" i="8"/>
  <c r="H18" i="8"/>
  <c r="H19" i="8"/>
  <c r="H20" i="8"/>
  <c r="H21" i="8"/>
  <c r="H22" i="8"/>
  <c r="H23" i="8"/>
  <c r="H7" i="8"/>
  <c r="F8" i="8"/>
  <c r="F9" i="8"/>
  <c r="F10" i="8"/>
  <c r="F11" i="8"/>
  <c r="F12" i="8"/>
  <c r="F13" i="8"/>
  <c r="F14" i="8"/>
  <c r="F15" i="8"/>
  <c r="F16" i="8"/>
  <c r="F17" i="8"/>
  <c r="F18" i="8"/>
  <c r="F19" i="8"/>
  <c r="F20" i="8"/>
  <c r="F21" i="8"/>
  <c r="F22" i="8"/>
  <c r="F23" i="8"/>
  <c r="F7" i="8"/>
  <c r="D8" i="8"/>
  <c r="D9" i="8"/>
  <c r="D10" i="8"/>
  <c r="D11" i="8"/>
  <c r="D12" i="8"/>
  <c r="D13" i="8"/>
  <c r="D14" i="8"/>
  <c r="D15" i="8"/>
  <c r="D16" i="8"/>
  <c r="D17" i="8"/>
  <c r="D18" i="8"/>
  <c r="D19" i="8"/>
  <c r="D20" i="8"/>
  <c r="D21" i="8"/>
  <c r="D22" i="8"/>
  <c r="D23" i="8"/>
  <c r="D7" i="8"/>
  <c r="D29" i="6"/>
  <c r="J41" i="5"/>
  <c r="H41" i="5"/>
  <c r="F41" i="5"/>
  <c r="D41" i="5"/>
  <c r="J36" i="4"/>
  <c r="H36" i="4"/>
  <c r="F36" i="4"/>
  <c r="D36" i="4"/>
  <c r="D8" i="7" l="1"/>
  <c r="D9" i="7"/>
  <c r="D10" i="7"/>
  <c r="D11" i="7"/>
  <c r="D12" i="7"/>
  <c r="D13" i="7"/>
  <c r="D14" i="7"/>
  <c r="D15" i="7"/>
  <c r="D16" i="7"/>
  <c r="D17" i="7"/>
  <c r="D18" i="7"/>
  <c r="D19" i="7"/>
  <c r="D20" i="7"/>
  <c r="D21" i="7"/>
  <c r="D7" i="7"/>
  <c r="D8" i="6" l="1"/>
  <c r="D9" i="6"/>
  <c r="D10" i="6"/>
  <c r="D11" i="6"/>
  <c r="D12" i="6"/>
  <c r="D13" i="6"/>
  <c r="D14" i="6"/>
  <c r="D15" i="6"/>
  <c r="D16" i="6"/>
  <c r="D17" i="6"/>
  <c r="D18" i="6"/>
  <c r="D19" i="6"/>
  <c r="D20" i="6"/>
  <c r="D21" i="6"/>
  <c r="D22" i="6"/>
  <c r="D23" i="6"/>
  <c r="D24" i="6"/>
  <c r="D25" i="6"/>
  <c r="D26" i="6"/>
  <c r="D27" i="6"/>
  <c r="D28" i="6"/>
  <c r="D7" i="6"/>
  <c r="J8" i="5"/>
  <c r="J9" i="5"/>
  <c r="J10" i="5"/>
  <c r="J11" i="5"/>
  <c r="J12" i="5"/>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7" i="5"/>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7" i="5"/>
  <c r="F8" i="5"/>
  <c r="F9" i="5"/>
  <c r="F10" i="5"/>
  <c r="F11" i="5"/>
  <c r="F12" i="5"/>
  <c r="F13" i="5"/>
  <c r="F14" i="5"/>
  <c r="F15" i="5"/>
  <c r="F16" i="5"/>
  <c r="F17" i="5"/>
  <c r="F18" i="5"/>
  <c r="F19" i="5"/>
  <c r="F20" i="5"/>
  <c r="F21" i="5"/>
  <c r="F22" i="5"/>
  <c r="F23" i="5"/>
  <c r="F24" i="5"/>
  <c r="F25" i="5"/>
  <c r="F26" i="5"/>
  <c r="F27" i="5"/>
  <c r="F28" i="5"/>
  <c r="F29" i="5"/>
  <c r="F30" i="5"/>
  <c r="F31" i="5"/>
  <c r="F32" i="5"/>
  <c r="F33" i="5"/>
  <c r="F34" i="5"/>
  <c r="F35" i="5"/>
  <c r="F36" i="5"/>
  <c r="F37" i="5"/>
  <c r="F38" i="5"/>
  <c r="F39" i="5"/>
  <c r="F40" i="5"/>
  <c r="F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39" i="5"/>
  <c r="D40" i="5"/>
  <c r="D7" i="5"/>
  <c r="J8" i="4"/>
  <c r="J9" i="4"/>
  <c r="J10" i="4"/>
  <c r="J11" i="4"/>
  <c r="J12" i="4"/>
  <c r="J13" i="4"/>
  <c r="J14" i="4"/>
  <c r="J15" i="4"/>
  <c r="J16" i="4"/>
  <c r="J17" i="4"/>
  <c r="J18" i="4"/>
  <c r="J19" i="4"/>
  <c r="J20" i="4"/>
  <c r="J21" i="4"/>
  <c r="J22" i="4"/>
  <c r="J23" i="4"/>
  <c r="J24" i="4"/>
  <c r="J25" i="4"/>
  <c r="J26" i="4"/>
  <c r="J27" i="4"/>
  <c r="J28" i="4"/>
  <c r="J29" i="4"/>
  <c r="J30" i="4"/>
  <c r="J31" i="4"/>
  <c r="J32" i="4"/>
  <c r="J33" i="4"/>
  <c r="J34" i="4"/>
  <c r="J35" i="4"/>
  <c r="J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7" i="4"/>
  <c r="F29" i="3" l="1"/>
  <c r="J29" i="3"/>
  <c r="H29" i="3"/>
  <c r="D29" i="3"/>
  <c r="H8" i="3"/>
  <c r="H9" i="3"/>
  <c r="H10" i="3"/>
  <c r="H11" i="3"/>
  <c r="H12" i="3"/>
  <c r="H13" i="3"/>
  <c r="H14" i="3"/>
  <c r="H15" i="3"/>
  <c r="H16" i="3"/>
  <c r="H17" i="3"/>
  <c r="H18" i="3"/>
  <c r="H19" i="3"/>
  <c r="H20" i="3"/>
  <c r="H21" i="3"/>
  <c r="H22" i="3"/>
  <c r="H23" i="3"/>
  <c r="H24" i="3"/>
  <c r="H25" i="3"/>
  <c r="H26" i="3"/>
  <c r="H27" i="3"/>
  <c r="H28" i="3"/>
  <c r="H30" i="3"/>
  <c r="H31" i="3"/>
  <c r="H32" i="3"/>
  <c r="H33" i="3"/>
  <c r="H34" i="3"/>
  <c r="H35" i="3"/>
  <c r="H36" i="3"/>
  <c r="H37" i="3"/>
  <c r="H38" i="3"/>
  <c r="H39" i="3"/>
  <c r="H40" i="3"/>
  <c r="H41" i="3"/>
  <c r="H42" i="3"/>
  <c r="H43" i="3"/>
  <c r="H44" i="3"/>
  <c r="H45" i="3"/>
  <c r="H46" i="3"/>
  <c r="H47" i="3"/>
  <c r="J8" i="3"/>
  <c r="J9" i="3"/>
  <c r="J10" i="3"/>
  <c r="J11" i="3"/>
  <c r="J12" i="3"/>
  <c r="J13" i="3"/>
  <c r="J14" i="3"/>
  <c r="J15" i="3"/>
  <c r="J16" i="3"/>
  <c r="J17" i="3"/>
  <c r="J18" i="3"/>
  <c r="J19" i="3"/>
  <c r="J20" i="3"/>
  <c r="J21" i="3"/>
  <c r="J22" i="3"/>
  <c r="J23" i="3"/>
  <c r="J24" i="3"/>
  <c r="J25" i="3"/>
  <c r="J26" i="3"/>
  <c r="J27" i="3"/>
  <c r="J28" i="3"/>
  <c r="J30" i="3"/>
  <c r="J31" i="3"/>
  <c r="J32" i="3"/>
  <c r="J33" i="3"/>
  <c r="J34" i="3"/>
  <c r="J35" i="3"/>
  <c r="J36" i="3"/>
  <c r="J37" i="3"/>
  <c r="J38" i="3"/>
  <c r="J39" i="3"/>
  <c r="J40" i="3"/>
  <c r="J41" i="3"/>
  <c r="J42" i="3"/>
  <c r="J43" i="3"/>
  <c r="J44" i="3"/>
  <c r="J45" i="3"/>
  <c r="J46" i="3"/>
  <c r="J47" i="3"/>
  <c r="J7" i="3"/>
  <c r="H7" i="3"/>
  <c r="F8" i="3"/>
  <c r="F9" i="3"/>
  <c r="F10" i="3"/>
  <c r="F11" i="3"/>
  <c r="F12" i="3"/>
  <c r="F13" i="3"/>
  <c r="F14" i="3"/>
  <c r="F15" i="3"/>
  <c r="F16" i="3"/>
  <c r="F17" i="3"/>
  <c r="F18" i="3"/>
  <c r="F19" i="3"/>
  <c r="F20" i="3"/>
  <c r="F21" i="3"/>
  <c r="F22" i="3"/>
  <c r="F23" i="3"/>
  <c r="F24" i="3"/>
  <c r="F25" i="3"/>
  <c r="F26" i="3"/>
  <c r="F27" i="3"/>
  <c r="F28" i="3"/>
  <c r="F30" i="3"/>
  <c r="F31" i="3"/>
  <c r="F32" i="3"/>
  <c r="F33" i="3"/>
  <c r="F34" i="3"/>
  <c r="F35" i="3"/>
  <c r="F36" i="3"/>
  <c r="F37" i="3"/>
  <c r="F38" i="3"/>
  <c r="F39" i="3"/>
  <c r="F40" i="3"/>
  <c r="F41" i="3"/>
  <c r="F42" i="3"/>
  <c r="F43" i="3"/>
  <c r="F44" i="3"/>
  <c r="F45" i="3"/>
  <c r="F46" i="3"/>
  <c r="F47" i="3"/>
  <c r="F7" i="3"/>
  <c r="D8" i="3" l="1"/>
  <c r="D9" i="3"/>
  <c r="D10" i="3"/>
  <c r="D11" i="3"/>
  <c r="D12" i="3"/>
  <c r="D13" i="3"/>
  <c r="D14" i="3"/>
  <c r="D15" i="3"/>
  <c r="D16" i="3"/>
  <c r="D17" i="3"/>
  <c r="D18" i="3"/>
  <c r="D19" i="3"/>
  <c r="D20" i="3"/>
  <c r="D21" i="3"/>
  <c r="D22" i="3"/>
  <c r="D23" i="3"/>
  <c r="D24" i="3"/>
  <c r="D25" i="3"/>
  <c r="D26" i="3"/>
  <c r="D27" i="3"/>
  <c r="D28" i="3"/>
  <c r="D30" i="3"/>
  <c r="D31" i="3"/>
  <c r="D32" i="3"/>
  <c r="D33" i="3"/>
  <c r="D34" i="3"/>
  <c r="D35" i="3"/>
  <c r="D36" i="3"/>
  <c r="D37" i="3"/>
  <c r="D38" i="3"/>
  <c r="D39" i="3"/>
  <c r="D40" i="3"/>
  <c r="D41" i="3"/>
  <c r="D42" i="3"/>
  <c r="D43" i="3"/>
  <c r="D44" i="3"/>
  <c r="D45" i="3"/>
  <c r="D46" i="3"/>
  <c r="D47" i="3"/>
  <c r="D7" i="3"/>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7" i="2"/>
  <c r="J8" i="1"/>
  <c r="J9" i="1"/>
  <c r="J10" i="1"/>
  <c r="J11" i="1"/>
  <c r="J12" i="1"/>
  <c r="J13" i="1"/>
  <c r="J14" i="1"/>
  <c r="J15" i="1"/>
  <c r="J16" i="1"/>
  <c r="J17" i="1"/>
  <c r="J18" i="1"/>
  <c r="J19" i="1"/>
  <c r="J20" i="1"/>
  <c r="J21" i="1"/>
  <c r="J22" i="1"/>
  <c r="J23" i="1"/>
  <c r="J24" i="1"/>
  <c r="J25" i="1"/>
  <c r="J26" i="1"/>
  <c r="J27" i="1"/>
  <c r="J28" i="1"/>
  <c r="J7" i="1"/>
  <c r="H8" i="1"/>
  <c r="H9" i="1"/>
  <c r="H10" i="1"/>
  <c r="H11" i="1"/>
  <c r="H12" i="1"/>
  <c r="H13" i="1"/>
  <c r="H14" i="1"/>
  <c r="H15" i="1"/>
  <c r="H16" i="1"/>
  <c r="H17" i="1"/>
  <c r="H18" i="1"/>
  <c r="H19" i="1"/>
  <c r="H20" i="1"/>
  <c r="H21" i="1"/>
  <c r="H22" i="1"/>
  <c r="H23" i="1"/>
  <c r="H24" i="1"/>
  <c r="H25" i="1"/>
  <c r="H26" i="1"/>
  <c r="H27" i="1"/>
  <c r="H28" i="1"/>
  <c r="H7" i="1"/>
  <c r="F8" i="1"/>
  <c r="F9" i="1"/>
  <c r="F10" i="1"/>
  <c r="F11" i="1"/>
  <c r="F12" i="1"/>
  <c r="F13" i="1"/>
  <c r="F14" i="1"/>
  <c r="F15" i="1"/>
  <c r="F16" i="1"/>
  <c r="F17" i="1"/>
  <c r="F18" i="1"/>
  <c r="F19" i="1"/>
  <c r="F20" i="1"/>
  <c r="F21" i="1"/>
  <c r="F22" i="1"/>
  <c r="F23" i="1"/>
  <c r="F24" i="1"/>
  <c r="F25" i="1"/>
  <c r="F26" i="1"/>
  <c r="F27" i="1"/>
  <c r="F28" i="1"/>
  <c r="F7" i="1"/>
  <c r="D8" i="1"/>
  <c r="D9" i="1"/>
  <c r="D10" i="1"/>
  <c r="D11" i="1"/>
  <c r="D12" i="1"/>
  <c r="D13" i="1"/>
  <c r="D14" i="1"/>
  <c r="D15" i="1"/>
  <c r="D16" i="1"/>
  <c r="D17" i="1"/>
  <c r="D18" i="1"/>
  <c r="D19" i="1"/>
  <c r="D20" i="1"/>
  <c r="D21" i="1"/>
  <c r="D22" i="1"/>
  <c r="D23" i="1"/>
  <c r="D24" i="1"/>
  <c r="D25" i="1"/>
  <c r="D26" i="1"/>
  <c r="D27" i="1"/>
  <c r="D28" i="1"/>
</calcChain>
</file>

<file path=xl/sharedStrings.xml><?xml version="1.0" encoding="utf-8"?>
<sst xmlns="http://schemas.openxmlformats.org/spreadsheetml/2006/main" count="1225" uniqueCount="679">
  <si>
    <t>Code</t>
  </si>
  <si>
    <t>Explanation</t>
  </si>
  <si>
    <t>Total</t>
  </si>
  <si>
    <t>Affected</t>
  </si>
  <si>
    <t>Vicinity</t>
  </si>
  <si>
    <t>n = 335</t>
  </si>
  <si>
    <t>n = 81</t>
  </si>
  <si>
    <t>n = 97</t>
  </si>
  <si>
    <t>n = 157</t>
  </si>
  <si>
    <t>Antibodies and immunity</t>
  </si>
  <si>
    <t>Success in other countries</t>
  </si>
  <si>
    <t>Success with other diseases</t>
  </si>
  <si>
    <t>So far locally limited</t>
  </si>
  <si>
    <t>Depopulation</t>
  </si>
  <si>
    <t>Not relevant</t>
  </si>
  <si>
    <t>A non-relevant text input to answer the question.</t>
  </si>
  <si>
    <t>Changed conditions</t>
  </si>
  <si>
    <t>Other measures</t>
  </si>
  <si>
    <t>Awareness raising</t>
  </si>
  <si>
    <t>Financial support</t>
  </si>
  <si>
    <t>Changes in Poland</t>
  </si>
  <si>
    <t>Hunters' engagement</t>
  </si>
  <si>
    <t>Use of hunting tools</t>
  </si>
  <si>
    <t>Early preparation</t>
  </si>
  <si>
    <t>Infection of the wild boar population will lead to the development of antibodies against the ASF virus, protecting the wild boar and preventing the spread of ASF.</t>
  </si>
  <si>
    <t>The engagement of hunters at the forefront of prevention and control measures will be the key to success in the fight against ASF.</t>
  </si>
  <si>
    <t>First signs of success</t>
  </si>
  <si>
    <t>In some of the affected areas, the first sings of success in controlling ASF are becoming apparent, for example, a decrease in the number of ASF cases.</t>
  </si>
  <si>
    <t>Vaccination</t>
  </si>
  <si>
    <t xml:space="preserve">Lethality </t>
  </si>
  <si>
    <t>The development of a vaccine will be the key to success in the fight against ASF.</t>
  </si>
  <si>
    <t>Surveillance</t>
  </si>
  <si>
    <t>Due to the high lethality of the virus, the disease will "eradicate itself".</t>
  </si>
  <si>
    <t>Personal conviction and belief that ASF can be controlled, without giving further reasons.</t>
  </si>
  <si>
    <t>Belief</t>
  </si>
  <si>
    <t>Implementation of measures</t>
  </si>
  <si>
    <t>Effectiveness of fences</t>
  </si>
  <si>
    <t>Team spirit</t>
  </si>
  <si>
    <t>n = 657</t>
  </si>
  <si>
    <t>n = 188</t>
  </si>
  <si>
    <t>n = 182</t>
  </si>
  <si>
    <t>n = 287</t>
  </si>
  <si>
    <t>Spread too fast</t>
  </si>
  <si>
    <t xml:space="preserve">Eradication of wild boar </t>
  </si>
  <si>
    <t>Not possible in wild animals</t>
  </si>
  <si>
    <t>Failure to control other diseases</t>
  </si>
  <si>
    <t>Failure of other countries</t>
  </si>
  <si>
    <t>No success so far</t>
  </si>
  <si>
    <t>Bureaucracy</t>
  </si>
  <si>
    <t>Lack of education/awareness</t>
  </si>
  <si>
    <t>Federalism</t>
  </si>
  <si>
    <t>Domestic pigs</t>
  </si>
  <si>
    <t xml:space="preserve">Immunity </t>
  </si>
  <si>
    <t>Infection pressure from Eastern Europe</t>
  </si>
  <si>
    <t>Hunting tourism</t>
  </si>
  <si>
    <t>Carcasses</t>
  </si>
  <si>
    <t>No therapy</t>
  </si>
  <si>
    <t>Agriculture</t>
  </si>
  <si>
    <t>Lack of hunters' participation</t>
  </si>
  <si>
    <t>Lack of support for hunters</t>
  </si>
  <si>
    <t>Lack of surveillance</t>
  </si>
  <si>
    <t>Measures not implemented consistently</t>
  </si>
  <si>
    <t>Measures inappropriate</t>
  </si>
  <si>
    <t>New entry possible</t>
  </si>
  <si>
    <t>Political decisions</t>
  </si>
  <si>
    <t>Population control not possible</t>
  </si>
  <si>
    <t>Predators as vectors</t>
  </si>
  <si>
    <t>Lack of resources</t>
  </si>
  <si>
    <t>Poor management by authorities</t>
  </si>
  <si>
    <t>Tenacity of virus</t>
  </si>
  <si>
    <t>Transmission routes too diverse</t>
  </si>
  <si>
    <t>Inappropriate hunting strategies</t>
  </si>
  <si>
    <t>Slowdown possible</t>
  </si>
  <si>
    <t>Wild boar movement</t>
  </si>
  <si>
    <t>Fences ineffective</t>
  </si>
  <si>
    <t>Too late</t>
  </si>
  <si>
    <t>The example of other diseases (e.g. Corona) shows that it is not possible to completely eradicate a virus.</t>
  </si>
  <si>
    <t>Other countries have also failed to control ASF for many years, such as Poland or the Baltic States.</t>
  </si>
  <si>
    <t>So far, no success in controlling ASF in Germany is apparent.</t>
  </si>
  <si>
    <t>Humans are an important and uncontrollable factor in the transmission of ASF, for example through immigration, tourism or contamination of highway rest areas/forests with infectious waste.</t>
  </si>
  <si>
    <t>Humans</t>
  </si>
  <si>
    <t>German federalism leads to a lack of nationwide uniform regulations and strategies and causes a lack of cooperation between federal states.</t>
  </si>
  <si>
    <t>Unnatural</t>
  </si>
  <si>
    <t>The spread of the ASF virus is a natural process that cannot be stopped.</t>
  </si>
  <si>
    <t>ASF cannot be controlled in the wild boar population, so priority should be given to the protection of domestic pig populations.</t>
  </si>
  <si>
    <t>Not all hunters participate consistently in the implementation and enforcement of prevention and control measures.</t>
  </si>
  <si>
    <t>There is not enough support for the hunting community to carry out measures to prevent and control ASF.</t>
  </si>
  <si>
    <t>Surveillance is not comprehensive or is ineffective.</t>
  </si>
  <si>
    <t>Prevention and control measures are not implemented consistently, comprehensively and quickly.</t>
  </si>
  <si>
    <t>The control and prevention measures that are currently in place are not effective or well targeted.</t>
  </si>
  <si>
    <t>At any time, new ASF entries are possible.</t>
  </si>
  <si>
    <t>Political decisions on ASF prevention and control measures are not effective, are taken too late or too slowly, or do not sufficiently involve the hunting community.</t>
  </si>
  <si>
    <t>It is not possible to reduce the wild boar population enough to eradicate ASF, since the population is too large, not all hunting grounds are huntable and in some cases, hunting is restricted.</t>
  </si>
  <si>
    <t>Predators that cannot be controlled, such as wolves or birds of prey, act as mechanical vectors of ASF, even over long distances.</t>
  </si>
  <si>
    <t>Lack of financial and human resources are hampering the fight against ASF.</t>
  </si>
  <si>
    <t>Authorities manage ASF prevention and control too poorly: late response, lack of communication among themselves/externally, poor implementation of measures, unclear responsibilities.</t>
  </si>
  <si>
    <t>Survivors</t>
  </si>
  <si>
    <t>ASF is transmitted by many different routes which cannot be controlled or contained, making it impossible to eradicate.</t>
  </si>
  <si>
    <t>The currently applied hunting strategies for population control and reduction are unsuitable to prevent the spread of ASF or to achieve the eradication of the virus.</t>
  </si>
  <si>
    <t>Limiting or slowing down the spread of ASF is possible, but eradicating the virus is not.</t>
  </si>
  <si>
    <t>Fences are ineffective or do not fulfil their purpose because they are leaky.</t>
  </si>
  <si>
    <t>n = 113</t>
  </si>
  <si>
    <t>Use of hunting tools limited</t>
  </si>
  <si>
    <t>Success control questionable</t>
  </si>
  <si>
    <t>ASF control is a major challenge.</t>
  </si>
  <si>
    <t>Major challenge</t>
  </si>
  <si>
    <t>Uncertainty</t>
  </si>
  <si>
    <t>Uncertainty in assessing the future success/failure of ASF control.</t>
  </si>
  <si>
    <t>n = 31</t>
  </si>
  <si>
    <t>n = 37</t>
  </si>
  <si>
    <t>n = 45</t>
  </si>
  <si>
    <t>n = 976</t>
  </si>
  <si>
    <t>n = 262</t>
  </si>
  <si>
    <t>n = 263</t>
  </si>
  <si>
    <t>n = 451</t>
  </si>
  <si>
    <t>Number and area</t>
  </si>
  <si>
    <t>Example of other diseases</t>
  </si>
  <si>
    <t>Hunting strategies inappropriate</t>
  </si>
  <si>
    <t>Involvement of professional hunters</t>
  </si>
  <si>
    <t>Experience and skills</t>
  </si>
  <si>
    <t>Hunting vs. animal disease control</t>
  </si>
  <si>
    <t>Hunters as a spreading risk</t>
  </si>
  <si>
    <t>No interest in population reduction</t>
  </si>
  <si>
    <t>No alternatives</t>
  </si>
  <si>
    <t>Local knowledge of hunting grounds</t>
  </si>
  <si>
    <t>Population reduction and control</t>
  </si>
  <si>
    <t>Rapid and local response</t>
  </si>
  <si>
    <t>Interaction of factors</t>
  </si>
  <si>
    <t>Lack of time</t>
  </si>
  <si>
    <t>Cooperation with authorities</t>
  </si>
  <si>
    <t xml:space="preserve">Other actors </t>
  </si>
  <si>
    <t>Education</t>
  </si>
  <si>
    <t>Carcass search and reporting</t>
  </si>
  <si>
    <t>Lack of involvement</t>
  </si>
  <si>
    <t xml:space="preserve">Transmission routes </t>
  </si>
  <si>
    <t>Knowledge about wild boar</t>
  </si>
  <si>
    <t>Prevention and control of ASF cannot be carried out by hunters alone; other stakeholders are also required and must be involved, e.g. agriculture, the military, nature conservationists.</t>
  </si>
  <si>
    <t>The hunting community contributes to informing the population about ASF and protective measures.</t>
  </si>
  <si>
    <t>Other animal diseases have also been eradicated through the efforts of hunters, e.g. Rabies or Classical Swine Fever.</t>
  </si>
  <si>
    <t>The currently implemented hunting strategies are inappropriate and will not lead to success.</t>
  </si>
  <si>
    <t>The prevention and control of ASF should primarily involve professional hunters.</t>
  </si>
  <si>
    <t>Commitment</t>
  </si>
  <si>
    <t>Hunters have the necessary experience and skills to control ASF.</t>
  </si>
  <si>
    <t>In some of the affected areas, the first sings of success caused by hunters commitment in controlling ASF are becoming apparent.</t>
  </si>
  <si>
    <t>Hunters take part in carcass search and reporting of carcasses.</t>
  </si>
  <si>
    <t>Hunters, by sampling and detecting anomalies in their territory, play a key role in the early detection and surveillance of ASF.</t>
  </si>
  <si>
    <t>Early detection and surveillance</t>
  </si>
  <si>
    <t>For hunters, hunting is a hobby (or even a passion) which is not about animal disease control.</t>
  </si>
  <si>
    <t>Hunting can contribute to the spread of ASF, e.g. through poor hygiene or hunting tourism.</t>
  </si>
  <si>
    <t>Some hunters have no interest in reducing the population in their area as fewer animals mean fewer opportunities to hunt.</t>
  </si>
  <si>
    <t>No one other than the hunting community has the necessary expertise and skills to combat ASF.</t>
  </si>
  <si>
    <t>The hunting community is not sufficiently involved in the planning of prevention and control measures.</t>
  </si>
  <si>
    <t>Hunters are a key player in ASF prevention and control because they have the authority, knowledge and equipment to reduce the wild boar population.</t>
  </si>
  <si>
    <t>Hunters can be deployed quickly and locally in the affected area for ASF control.</t>
  </si>
  <si>
    <t>ASF is transmitted by many different routes (humans or other vectors) which cannot be controlled or contained by hunters.</t>
  </si>
  <si>
    <t>The hunting community is responsible for implementing the prevention and control measures against ASF in their territory.</t>
  </si>
  <si>
    <t>Hunters can contribute to delay or slowing down the spread of ASF, but eradication cannot be achieved.</t>
  </si>
  <si>
    <t>Hunters are important, but not decisive or solely responsible for success or failure of ASF control. It is the interaction of different factors and stakeholders.</t>
  </si>
  <si>
    <t>Due to lack of time, not all hunters can participate fully in the prevention and control measures.</t>
  </si>
  <si>
    <t>Hunters are crucial as they cooperate with and support authorities.</t>
  </si>
  <si>
    <t>n = 187</t>
  </si>
  <si>
    <t>n = 62</t>
  </si>
  <si>
    <t>n = 55</t>
  </si>
  <si>
    <t>n = 70</t>
  </si>
  <si>
    <t xml:space="preserve">Authorities </t>
  </si>
  <si>
    <t>The competent local authorities, like the veterinary authority, are responsible for implementing prevention and control measures.</t>
  </si>
  <si>
    <t>ASF control not possible</t>
  </si>
  <si>
    <t>The control of ASF in Germany is not possible - regardless of the participation of the hunting community.</t>
  </si>
  <si>
    <t>ASF control not necessary</t>
  </si>
  <si>
    <t>The control of ASF is not necessary in Germany.</t>
  </si>
  <si>
    <t>Involvement of military/police</t>
  </si>
  <si>
    <t>Lack of wild boar marketing</t>
  </si>
  <si>
    <t>There is a lack of sufficient marketing opportunities for increased amount of wild boar meat and products. Wasting of negatively tested wild boar is rejected.</t>
  </si>
  <si>
    <t>The prevention and control of ASF in domestic pig holdings is the priority on which the measures to combat ASF should be focused.</t>
  </si>
  <si>
    <t>Immunity</t>
  </si>
  <si>
    <t>ASF can only be eradicated with a vaccine.</t>
  </si>
  <si>
    <t>Increased hunting will not lead to the eradication of the ASF virus, so hunters are not crucial either.</t>
  </si>
  <si>
    <t>Hunting will not stop ASF</t>
  </si>
  <si>
    <t>Agriculture decisive</t>
  </si>
  <si>
    <t>The hunting community must be systematically trained and involved.</t>
  </si>
  <si>
    <t>Education of hunting community</t>
  </si>
  <si>
    <t>Hunting is important, but wild boar populations are too large and cannot be controlled.</t>
  </si>
  <si>
    <t>Eradication of diseases in wild animals is not possible.</t>
  </si>
  <si>
    <t>No other than the hunting community has the necessary expertise and skills to combat ASF.</t>
  </si>
  <si>
    <t>Professional connection</t>
  </si>
  <si>
    <t>Knowledge gained on the job or during studies.</t>
  </si>
  <si>
    <t>Personal experience</t>
  </si>
  <si>
    <t>Personal experience through participation in prevention and control measures.</t>
  </si>
  <si>
    <t>Exercise</t>
  </si>
  <si>
    <t>Participation in exercises/seminars/workshops on ASF prevention and control.</t>
  </si>
  <si>
    <t>Scientific publications</t>
  </si>
  <si>
    <t>Scientific publications in professional journals.</t>
  </si>
  <si>
    <t>Information from other authorities</t>
  </si>
  <si>
    <t>Contact to other authorities such as hunting authority or forestry authority.</t>
  </si>
  <si>
    <t>Other websites</t>
  </si>
  <si>
    <t>Websites other than those already mentioned.</t>
  </si>
  <si>
    <t>Agricultural media</t>
  </si>
  <si>
    <t>Websites, journals, magazines for agriculture.</t>
  </si>
  <si>
    <t>Personal conversations with vet</t>
  </si>
  <si>
    <t>Contact to clinical veterinarians (not from a veterinary authority).</t>
  </si>
  <si>
    <t>Information from ministry</t>
  </si>
  <si>
    <t>Websites, newsletter or written information from responsible ministries.</t>
  </si>
  <si>
    <t>Personal conversations with farmers</t>
  </si>
  <si>
    <t>Contact to farmers or other people working in agriculture.</t>
  </si>
  <si>
    <t>Personal conversations with scientists</t>
  </si>
  <si>
    <t>Contact to scientists working on ASF.</t>
  </si>
  <si>
    <t>Books and press</t>
  </si>
  <si>
    <t>Books and newspapers other than those already mentioned.</t>
  </si>
  <si>
    <t>Veterinary media</t>
  </si>
  <si>
    <t>Websites, journals, magazines for veterinary medicine.</t>
  </si>
  <si>
    <t>Repetition</t>
  </si>
  <si>
    <t>Repetition of already mentioned options in the question.</t>
  </si>
  <si>
    <t>Contributing to informing the general public or other hunters about ASF and protective measures.</t>
  </si>
  <si>
    <t xml:space="preserve">Sampling </t>
  </si>
  <si>
    <t>Usage of drones</t>
  </si>
  <si>
    <t>Driven hunt</t>
  </si>
  <si>
    <t>Usage of cameras</t>
  </si>
  <si>
    <t>Harvest hunting</t>
  </si>
  <si>
    <t>Hygiene</t>
  </si>
  <si>
    <t>Night hunting</t>
  </si>
  <si>
    <t>Other</t>
  </si>
  <si>
    <t>Participation in seminars or lectures</t>
  </si>
  <si>
    <t>Sampling of all hunted wild boar, not only wild boar that appeared sick.</t>
  </si>
  <si>
    <t>Giving advice and cooperating with authorities in terms of ASF prevention and control.</t>
  </si>
  <si>
    <t>Using drones to assist carcass search or hunting.</t>
  </si>
  <si>
    <t>None</t>
  </si>
  <si>
    <t>n = 391</t>
  </si>
  <si>
    <t>n = 109</t>
  </si>
  <si>
    <t>n = 122</t>
  </si>
  <si>
    <t>n = 160</t>
  </si>
  <si>
    <t>No further measures implemented.</t>
  </si>
  <si>
    <t>Participating in night hunts and purchase of technology for night hunting (e.g. night vision, thermal imaging)</t>
  </si>
  <si>
    <t>Participating in seminars or lectures to learn about ASF.</t>
  </si>
  <si>
    <t>Other measures implemented.</t>
  </si>
  <si>
    <t>Increased application of hygiene measures, such as cleaning and disinfection, during or after hunting.</t>
  </si>
  <si>
    <t>Search dogs</t>
  </si>
  <si>
    <t>n = 388</t>
  </si>
  <si>
    <t>n = 107</t>
  </si>
  <si>
    <t>n = 168</t>
  </si>
  <si>
    <t>Education of hunters</t>
  </si>
  <si>
    <t>Education of the population</t>
  </si>
  <si>
    <t>Hunting predators/scavengers</t>
  </si>
  <si>
    <t>Use of military/police</t>
  </si>
  <si>
    <t>Use of search dogs</t>
  </si>
  <si>
    <t>Compensation of hunters</t>
  </si>
  <si>
    <t>Border controls</t>
  </si>
  <si>
    <t>Other individual approaches</t>
  </si>
  <si>
    <t>Ban of baiting</t>
  </si>
  <si>
    <t>Compulsory preparation</t>
  </si>
  <si>
    <t>Compulsory hunting</t>
  </si>
  <si>
    <t>Ban on hunting tourism</t>
  </si>
  <si>
    <t>Support wild boar marketing</t>
  </si>
  <si>
    <t>Increased hunting of predators and scavengers (especially wolves) to prevent them from spreading ASF.</t>
  </si>
  <si>
    <t>Bans on entering the forest</t>
  </si>
  <si>
    <t>Provide a nationwide overarching management for the prevention and control of ASF.</t>
  </si>
  <si>
    <t>Nationwide management</t>
  </si>
  <si>
    <t>Population reduction should be coordinated and supported by the military or police.</t>
  </si>
  <si>
    <t>Increased training and use of carcass search dogs.</t>
  </si>
  <si>
    <t>Financial compensation or incentives or paid time off for hunters who support prevention and control measures.</t>
  </si>
  <si>
    <t>Implementation of border controls, especially on the imports of food products that may be contaminated.</t>
  </si>
  <si>
    <t>Support the development of vaccines to enable the vaccination as soon as possible.</t>
  </si>
  <si>
    <t>Provision of carcass containers/confiscate bins for the hygienic and safe disposal of carcasses.</t>
  </si>
  <si>
    <t>Baiting</t>
  </si>
  <si>
    <t>Rapid co-ordination and better communication between all the stakeholders</t>
  </si>
  <si>
    <t>The example of other diseases (e.g. Sars-Cov-2) shows that it is not possible to completely eradicate a virus.</t>
  </si>
  <si>
    <t>Periodically check rest areas/parking lots for litter, food waste, etc. and empty bins to stop the spread of ASF via contaminated waste.</t>
  </si>
  <si>
    <t>Implementation of measures relating to agriculture, e.g. reduction in the cultivation of maize and oilseed rape or creation of hunting corridors in fields.</t>
  </si>
  <si>
    <t>No ASF control</t>
  </si>
  <si>
    <t>ASF in wild boar should not be controlled. Infection of the wild boar population will lead to the development of antibodies against the ASF virus, protecting the wild boar and preventing the spread of ASF.</t>
  </si>
  <si>
    <t>Unbureaucratic cooperation and communication between the different hunting districts.</t>
  </si>
  <si>
    <t>Cooperation between hunting districts</t>
  </si>
  <si>
    <t>Faster sample testing and reporting or better communicating results.</t>
  </si>
  <si>
    <t>Faster reporting</t>
  </si>
  <si>
    <t>Ban on hunting tourism.</t>
  </si>
  <si>
    <t>Ban on baiting and bait hunting.</t>
  </si>
  <si>
    <t>Implementation of intensified hunting and compulsory participation ordered by the authorities</t>
  </si>
  <si>
    <t>Obliging counties to prepare for possible ASF cases by setting up a crisis team and catalogue of measures, etc.</t>
  </si>
  <si>
    <t>n = 148</t>
  </si>
  <si>
    <t>n = 58</t>
  </si>
  <si>
    <t>n = 35</t>
  </si>
  <si>
    <t>Ethical conflict</t>
  </si>
  <si>
    <t>Trapping</t>
  </si>
  <si>
    <t>Foreign control</t>
  </si>
  <si>
    <t>Social hunts</t>
  </si>
  <si>
    <t>Conflicts with other groups</t>
  </si>
  <si>
    <t>Personal restrictions</t>
  </si>
  <si>
    <t>Change Wild boar</t>
  </si>
  <si>
    <t>The hunting community has to educate the general public to raise awareness about ASF.</t>
  </si>
  <si>
    <t>Disturbance of other game species due to ASP prevention and control measures e.g. hunting or fencing.</t>
  </si>
  <si>
    <t>Disturbance</t>
  </si>
  <si>
    <t>Use of dogs</t>
  </si>
  <si>
    <t>Intensified use and training of dogs for carcass search.</t>
  </si>
  <si>
    <t>Increased use of wild boar traps and culling of animals.</t>
  </si>
  <si>
    <t>Feeling of foreign control, through obligatory ASP prevention and control measures.</t>
  </si>
  <si>
    <t>Increased participation in social hunting.</t>
  </si>
  <si>
    <t>Fewer or no opportunities to sell wild boar meat and products as well as reduces prices for wild boar meat.</t>
  </si>
  <si>
    <t>No sales opportunities</t>
  </si>
  <si>
    <t xml:space="preserve">Conflicts with other stakeholders (e.g. forestry, animal-rights activists) and private conflicts e.g. with employer or family. </t>
  </si>
  <si>
    <t>Personal restrictions on hunting, agriculture and forestry as a result of ASF prevention and control measures.</t>
  </si>
  <si>
    <t>Fragmentation of the hunting ground</t>
  </si>
  <si>
    <t>Fragmentation of the hunting ground due to fence construction.</t>
  </si>
  <si>
    <t>n = 193</t>
  </si>
  <si>
    <t>n = 48</t>
  </si>
  <si>
    <t>n = 54</t>
  </si>
  <si>
    <t>n = 91</t>
  </si>
  <si>
    <t>Change of hunting law</t>
  </si>
  <si>
    <t>Use of drones</t>
  </si>
  <si>
    <t>Disposal options</t>
  </si>
  <si>
    <t>Information flow</t>
  </si>
  <si>
    <t>Restricted areas</t>
  </si>
  <si>
    <t>Support for trapping</t>
  </si>
  <si>
    <t>Insurance</t>
  </si>
  <si>
    <t>Thermal imaging equipment</t>
  </si>
  <si>
    <t>Hunting corridors</t>
  </si>
  <si>
    <t>Supply of cleaning and disinfection materials for hunting equipment, clothes, vehicles etc.</t>
  </si>
  <si>
    <t>Involvement of hunters</t>
  </si>
  <si>
    <t>Increased involvement of hunters in the planning of ASF prevention and control measures.</t>
  </si>
  <si>
    <t xml:space="preserve">Establishment of uniform national rules and policies regarding ASF prevention and control measures. </t>
  </si>
  <si>
    <t>Exemption from, or a subsidy in respect of, the trichinae examination fee.</t>
  </si>
  <si>
    <t>Fee for Trichinae examination</t>
  </si>
  <si>
    <t>Take paid time off or make alternative arrangements with the employer to support ASF prevention and control measures.</t>
  </si>
  <si>
    <t>Providing affordable ammunition.</t>
  </si>
  <si>
    <t>Ammunition</t>
  </si>
  <si>
    <t>Improved flow of information from the veterinary authorities to the hunters on the number of ASF cases or on the location of positive carcasses in the district.</t>
  </si>
  <si>
    <t>Communication</t>
  </si>
  <si>
    <t>Control of rest areas/parking lots</t>
  </si>
  <si>
    <t>Creation of hunting corridors in fields.</t>
  </si>
  <si>
    <t>Use of trail cameras</t>
  </si>
  <si>
    <t>Using trail cameras for population control.</t>
  </si>
  <si>
    <t>Hunting hides</t>
  </si>
  <si>
    <t>Increase in the number of hunting hides to support hide hunting.</t>
  </si>
  <si>
    <t>Adjustment of the opening hours of sample collection sites to allow or facilitate the submission of samples in the evening or at weekends.</t>
  </si>
  <si>
    <t xml:space="preserve">Opening hours </t>
  </si>
  <si>
    <t>Support the use of thermal imaging devices.</t>
  </si>
  <si>
    <t>Hunting districts</t>
  </si>
  <si>
    <t>Incentives for every hunter</t>
  </si>
  <si>
    <t>Payment of premiums to wild boar hunters, irrespective of whether they are hunting lease holders, hunting ground owners or hunting guests.</t>
  </si>
  <si>
    <t>Paid time off</t>
  </si>
  <si>
    <t>Increase of training opportunities to educate hunters on ASF and prevention and control measures.</t>
  </si>
  <si>
    <t>Establish restricted areas where only hunters have access and are allowed to hunt wild boar, search for carcasses etc.</t>
  </si>
  <si>
    <t>Tax-free incentives</t>
  </si>
  <si>
    <t>Exempt the incentives from the tax.</t>
  </si>
  <si>
    <t>Imposition of sanctions if ASF prevention and control measures are not in place.</t>
  </si>
  <si>
    <t>Sanctions</t>
  </si>
  <si>
    <t>Increased support from and cooperation with the local forest service authorities.</t>
  </si>
  <si>
    <t>Forest service authorities</t>
  </si>
  <si>
    <t>Support for trapping to cull wild boar.</t>
  </si>
  <si>
    <t>Support for dogs</t>
  </si>
  <si>
    <t>Clarification of the insurance status when carrying out prevention and control measures.</t>
  </si>
  <si>
    <t>Selling negative wild boar meat and products</t>
  </si>
  <si>
    <t>The possibility to make use of and sell negatively tested wild boar meat and products.</t>
  </si>
  <si>
    <t>n = 63</t>
  </si>
  <si>
    <t>n = 19</t>
  </si>
  <si>
    <t>n = 25</t>
  </si>
  <si>
    <t>Hunting vs. Culling</t>
  </si>
  <si>
    <t>For hunters, hunting is a hobby (or even a passion). Increased hunting of wild boar in terms of ASF control is more "culling" than "hunting".</t>
  </si>
  <si>
    <t>Experiencing an ethical dilemma regarding the need for increased hunting of wild boar to control ASF. Animal disease control is more "culling" than "hunting".</t>
  </si>
  <si>
    <t>Increased hunting will not lead to the eradication of the ASF virus.</t>
  </si>
  <si>
    <t>Hunters' duty</t>
  </si>
  <si>
    <t>It is hunters' duty to participate in ASF prevention and control, therefore no additional motivation is needed to increase hunting.</t>
  </si>
  <si>
    <t>No wild boar</t>
  </si>
  <si>
    <t>There is only little or even no wild boar in the hunting area.</t>
  </si>
  <si>
    <t>No hunting opportunity</t>
  </si>
  <si>
    <t>No opportunity available to participate in wild boar hunting.</t>
  </si>
  <si>
    <t>No time</t>
  </si>
  <si>
    <t>Hunting is already as frequent as it can be. There is no free time for increased hunting.</t>
  </si>
  <si>
    <t>n = 127</t>
  </si>
  <si>
    <t>n = 33</t>
  </si>
  <si>
    <t>n = 49</t>
  </si>
  <si>
    <t>n = 163</t>
  </si>
  <si>
    <t>n = 69</t>
  </si>
  <si>
    <t>n = 57</t>
  </si>
  <si>
    <t>Not effective</t>
  </si>
  <si>
    <t>Carcass search is not an effective measure to control ASF.</t>
  </si>
  <si>
    <t>Incentives</t>
  </si>
  <si>
    <t>Training of carcass search dogs</t>
  </si>
  <si>
    <t xml:space="preserve">Increased opportunities to train dogs to search for carcasses and support for hunting dogs (e.g. in form of exemption from dog tax) </t>
  </si>
  <si>
    <t>Supply of material</t>
  </si>
  <si>
    <t>Increased opportunities and support to train dogs to search for carcasses.</t>
  </si>
  <si>
    <t>Raising public awareness of the measures taken to control ASF and increasing appreciation of hunters work.</t>
  </si>
  <si>
    <t>Payment of incentives for carcass search per hours of search (not depending on the number of carcasses found).</t>
  </si>
  <si>
    <t>Veterinary authority</t>
  </si>
  <si>
    <t>Improved cooperation with the veterinary authorities, especially regarding the information flow and coordination of control measures.</t>
  </si>
  <si>
    <t>Support carcass disposal</t>
  </si>
  <si>
    <t>Assistance from authorities to hunters for disposal of carcasses.</t>
  </si>
  <si>
    <t>ASF cases</t>
  </si>
  <si>
    <t>It is hunters' duty to participate in ASF prevention and control, therefore no additional motivation is needed to increase participation in carcass search.</t>
  </si>
  <si>
    <t>Participation is already as frequent as possible. There is no free time for increased participation in carcass search.</t>
  </si>
  <si>
    <t>Not affected</t>
  </si>
  <si>
    <t>The area is so far not affected by ASF, therefore there is no need to search for carcasses.</t>
  </si>
  <si>
    <t>Not interested</t>
  </si>
  <si>
    <t>No interest in supporting the carcass search.</t>
  </si>
  <si>
    <t>Afraid of consequences</t>
  </si>
  <si>
    <t>Afraid of consequences of positive findings.</t>
  </si>
  <si>
    <t>n = 294</t>
  </si>
  <si>
    <t>No further effective measures known.</t>
  </si>
  <si>
    <t>No further consequences experienced.</t>
  </si>
  <si>
    <t>No further comments.</t>
  </si>
  <si>
    <t>Criticism of the questionnaire</t>
  </si>
  <si>
    <t>Criticism of the questionnaire or individual questions.</t>
  </si>
  <si>
    <t>Praise of the questionnaire</t>
  </si>
  <si>
    <t>n = 112</t>
  </si>
  <si>
    <t>Rejection of traps</t>
  </si>
  <si>
    <t>Change of hunting strategies</t>
  </si>
  <si>
    <t>The currently applied hunting strategies for population control and reduction are unsuitable to prevent the spread of ASF or to achieve the eradication of the virus and need to be changed.</t>
  </si>
  <si>
    <t>Changing the hunting law, e.g. to create more flexible hunting opportunities, to change the hunting district system ("Reviersystem") or to allow night hunting of other game species.</t>
  </si>
  <si>
    <t>Change of the system of hunting districts ("Reviersystem") like more flexible opportunities to hunt in other hunting districts and implementation of measures across different hunting districts.</t>
  </si>
  <si>
    <t>Involvement</t>
  </si>
  <si>
    <t>Immunity and antibodies</t>
  </si>
  <si>
    <t>Disposal of carcasses</t>
  </si>
  <si>
    <t>Hunting bans</t>
  </si>
  <si>
    <t>Hunters criticize or reject hunting bans.</t>
  </si>
  <si>
    <t>Fencing</t>
  </si>
  <si>
    <t>Hunters criticize fencing since they cause fragmentation of the hunting ground and can have negative effects on wild life.</t>
  </si>
  <si>
    <t>Reduction of wild boar population</t>
  </si>
  <si>
    <t>A reduction of the local wild boar population is noticed.</t>
  </si>
  <si>
    <t>Improvement of sampling</t>
  </si>
  <si>
    <t>Hunters would like to see improvements to the wild boar sampling process, such as more opportunities to drop off samples, adjustments to the hours of operation, or faster reporting of results.</t>
  </si>
  <si>
    <t>Hunters would like to see changes regarding the payment of incentives, e.g. payment of incentives for every hunter or faster payment.</t>
  </si>
  <si>
    <t>Ban of hunting tourism</t>
  </si>
  <si>
    <t>Hunters would like to ban hunting tourism to areas that are affected by ASF.</t>
  </si>
  <si>
    <t>Use wild boar meat and products</t>
  </si>
  <si>
    <t>Hunters wish to make use of and sell negatively tested wild boar meat.</t>
  </si>
  <si>
    <t>Preparation</t>
  </si>
  <si>
    <t>Hunters see the need for previously unaffected counties to prepare for possible ASF by getting trained or putting together a catalog of measures.</t>
  </si>
  <si>
    <t>Appreciation</t>
  </si>
  <si>
    <t>The hunters would like their work to be more widely appreciated by the general public.</t>
  </si>
  <si>
    <t>Wolf</t>
  </si>
  <si>
    <t>The hunting community is satisfied with the local situation.</t>
  </si>
  <si>
    <t>Satisfaction</t>
  </si>
  <si>
    <t xml:space="preserve">The hunting community would like to see a different set of rules for how to deal with wolves in the hunting area. </t>
  </si>
  <si>
    <t>Provision of facilities for the free and professional disposal of waste materials, like confiscate bins.</t>
  </si>
  <si>
    <t>n = 22</t>
  </si>
  <si>
    <t>n = 41</t>
  </si>
  <si>
    <t>n = 30</t>
  </si>
  <si>
    <t>n = 23</t>
  </si>
  <si>
    <t>n = 17</t>
  </si>
  <si>
    <t>n = 15</t>
  </si>
  <si>
    <t xml:space="preserve">n = 7 </t>
  </si>
  <si>
    <t>n = 14</t>
  </si>
  <si>
    <t>Professional hunter</t>
  </si>
  <si>
    <t>Conservation officer</t>
  </si>
  <si>
    <t>Other individual answers that were only mentioned once.</t>
  </si>
  <si>
    <t>Guest</t>
  </si>
  <si>
    <t>A regular or irregular guest in a hunting district.</t>
  </si>
  <si>
    <t>Administrator of proprietary hunting districts</t>
  </si>
  <si>
    <t>Hunters who operate as administrator of proprietary hunting districts.</t>
  </si>
  <si>
    <t>Dog handler</t>
  </si>
  <si>
    <t>Hunters who are dog handlers.</t>
  </si>
  <si>
    <t>Leader of local hunting ring</t>
  </si>
  <si>
    <t>%</t>
  </si>
  <si>
    <t>n = 289</t>
  </si>
  <si>
    <t>Participating in "harvest hunting" ("Erntejagd").</t>
  </si>
  <si>
    <t>n = 153</t>
  </si>
  <si>
    <t>n  = 10</t>
  </si>
  <si>
    <t>Authorized hunter</t>
  </si>
  <si>
    <t>Sampling of wild boar (hunted or found dead)</t>
  </si>
  <si>
    <t>Increased hunting of wild boar</t>
  </si>
  <si>
    <t>Increased hunting of young animals</t>
  </si>
  <si>
    <t>Intensive search for and removal of wild boar carcasses</t>
  </si>
  <si>
    <t>Cleaning + disinfection of hunting equipment/clothing and vehicles</t>
  </si>
  <si>
    <t>&lt; 0.001</t>
  </si>
  <si>
    <t>Increased hunting of adult females</t>
  </si>
  <si>
    <t>Use of wild boar traps</t>
  </si>
  <si>
    <t xml:space="preserve">Construction of fences </t>
  </si>
  <si>
    <t>Temporary ban on driven hunts after ASF outbreak</t>
  </si>
  <si>
    <t>Temporary ban on hide hunting after ASF outbreak</t>
  </si>
  <si>
    <t>Permanent ban on driven hunts after ASF outbreak</t>
  </si>
  <si>
    <t>Temporary ban on any hunting activity after ASF outbreak</t>
  </si>
  <si>
    <t>Permanent ban on hide hunting after ASF outbreak</t>
  </si>
  <si>
    <t>Permanent ban on any hunting activity after ASF outbreak</t>
  </si>
  <si>
    <t>Affected/ Vicinity</t>
  </si>
  <si>
    <t>0.620</t>
  </si>
  <si>
    <t>0.120</t>
  </si>
  <si>
    <t>0.240</t>
  </si>
  <si>
    <t>1.000</t>
  </si>
  <si>
    <t>0.180</t>
  </si>
  <si>
    <t>0.720</t>
  </si>
  <si>
    <t>0.020</t>
  </si>
  <si>
    <t>0.990</t>
  </si>
  <si>
    <t>0.270</t>
  </si>
  <si>
    <t>0.040</t>
  </si>
  <si>
    <t>0.580</t>
  </si>
  <si>
    <t>0.600</t>
  </si>
  <si>
    <t>Reduction of the wild boar population in the hunting area</t>
  </si>
  <si>
    <t>Increased personal work and time load</t>
  </si>
  <si>
    <t>Increased personal costs</t>
  </si>
  <si>
    <t>Local restrictions of own hunting activity</t>
  </si>
  <si>
    <t>Increase of own hunting activity (single hunt)</t>
  </si>
  <si>
    <t>Reduction of own hunting activity (single hunt)</t>
  </si>
  <si>
    <t>Conflicts with other hunters</t>
  </si>
  <si>
    <t>Conflicts with farmers</t>
  </si>
  <si>
    <t>Conflicts with veterinary authorities</t>
  </si>
  <si>
    <t>Other consequences</t>
  </si>
  <si>
    <t>No consequences</t>
  </si>
  <si>
    <t>Local veterinary authority</t>
  </si>
  <si>
    <t>Hunting ring</t>
  </si>
  <si>
    <t>State laboratory</t>
  </si>
  <si>
    <t>External forces</t>
  </si>
  <si>
    <t>Local agriculture</t>
  </si>
  <si>
    <t>State hunting association</t>
  </si>
  <si>
    <t>Federal hunting association</t>
  </si>
  <si>
    <t>0.003</t>
  </si>
  <si>
    <t>0.004</t>
  </si>
  <si>
    <t>0.803</t>
  </si>
  <si>
    <t>0.920</t>
  </si>
  <si>
    <t>0.597</t>
  </si>
  <si>
    <t>0.087</t>
  </si>
  <si>
    <t>0.183</t>
  </si>
  <si>
    <t>0.015</t>
  </si>
  <si>
    <t>0.121</t>
  </si>
  <si>
    <t>0.725</t>
  </si>
  <si>
    <t>Payment of appropriate financial incentives</t>
  </si>
  <si>
    <t>Promotion of utilization of wild boar products</t>
  </si>
  <si>
    <t>Less bureaucratic effort for financial incentives</t>
  </si>
  <si>
    <t>Extension of legal permission of night-time hunting devices</t>
  </si>
  <si>
    <t>Provision of additional hunting tools</t>
  </si>
  <si>
    <t>Support for shipping of samples</t>
  </si>
  <si>
    <t>Permission of hunting in restricted areas</t>
  </si>
  <si>
    <t>More storage sites for hunted wild boar</t>
  </si>
  <si>
    <t>Other options</t>
  </si>
  <si>
    <t>None of the above</t>
  </si>
  <si>
    <t>0.485</t>
  </si>
  <si>
    <t>0.029</t>
  </si>
  <si>
    <t>0.201</t>
  </si>
  <si>
    <t>0.001</t>
  </si>
  <si>
    <t>0.702</t>
  </si>
  <si>
    <t>0.213</t>
  </si>
  <si>
    <t>0.677</t>
  </si>
  <si>
    <t>0.365</t>
  </si>
  <si>
    <t>0.189</t>
  </si>
  <si>
    <t>0.141</t>
  </si>
  <si>
    <t>0.041</t>
  </si>
  <si>
    <t>0.516</t>
  </si>
  <si>
    <t>0.122</t>
  </si>
  <si>
    <t>0.827</t>
  </si>
  <si>
    <t>0.157</t>
  </si>
  <si>
    <t>0.093</t>
  </si>
  <si>
    <t>0.207</t>
  </si>
  <si>
    <t>0.765</t>
  </si>
  <si>
    <t>0.301</t>
  </si>
  <si>
    <t>More storage sites for wild boar carcasses</t>
  </si>
  <si>
    <t>Less bureaucratic effort for notification of carcasses</t>
  </si>
  <si>
    <t>Provision of search dogs</t>
  </si>
  <si>
    <t>0.354</t>
  </si>
  <si>
    <t>0.633</t>
  </si>
  <si>
    <t>0.618</t>
  </si>
  <si>
    <t>0.219</t>
  </si>
  <si>
    <t>0.518</t>
  </si>
  <si>
    <t>0.407</t>
  </si>
  <si>
    <t>0.502</t>
  </si>
  <si>
    <t>0.330</t>
  </si>
  <si>
    <t>0.303</t>
  </si>
  <si>
    <t>0.059</t>
  </si>
  <si>
    <t>0.593</t>
  </si>
  <si>
    <t>0.169</t>
  </si>
  <si>
    <t>0.047</t>
  </si>
  <si>
    <t>0.010</t>
  </si>
  <si>
    <t>0.295</t>
  </si>
  <si>
    <t>0.082</t>
  </si>
  <si>
    <t>Number</t>
  </si>
  <si>
    <t xml:space="preserve">Number </t>
  </si>
  <si>
    <t>Affected/ Not affected</t>
  </si>
  <si>
    <t>Vicinity/ Not affected</t>
  </si>
  <si>
    <t>As other countries, such as the Czech Republic and Belgium, have been able to eradicate ASF completely, this will also be possible in Germany.</t>
  </si>
  <si>
    <t>So far, ASF in wild boar in Germany is localized and spreads only slowly.</t>
  </si>
  <si>
    <t>As other countries, such as the Czech Republic and Belgium, have been able to eliminate ASF completely, this will also be possible in Germany.</t>
  </si>
  <si>
    <t>ASF can be successfully eliminated through targeted depopulation or population reduction achieved through intensified hunting.</t>
  </si>
  <si>
    <t>The use of additional hunting tools, such as night vision, silencers or thermal imaging will lead to success in eliminating ASF.</t>
  </si>
  <si>
    <t>ASF can be eliminated by early and best possible preparation for potential outbreaks in currently unaffected areas.</t>
  </si>
  <si>
    <t>ASF will be successfully eliminated through the consistent enforcement and implementation of prevention and control measures.</t>
  </si>
  <si>
    <t xml:space="preserve">ASF will be successfully eliminated by fencing and physical barriers. </t>
  </si>
  <si>
    <t xml:space="preserve">By joining forces and working with each other (hunters, authorities, external forces, etc.) elimination of ASF will be achieved. </t>
  </si>
  <si>
    <t>Elimination of ASF is only possible under changed conditions. Some hunters further explained which conditions need to be changed.</t>
  </si>
  <si>
    <t>Only if prevention and control measures will be changed, the elimination of ASF can be achieved.</t>
  </si>
  <si>
    <t>Only if awareness about ASF is raised among the general public, the elimination of ASF can be achieved.</t>
  </si>
  <si>
    <t>The elimination of ASF can only be achieved with necessary financial support.</t>
  </si>
  <si>
    <t>Infection pressure from Poland hinders successful elimination of ASF in wild boar in Germany. Only if this condition would change, elimination would be possible in Germany.</t>
  </si>
  <si>
    <t>ASF is spreading too fast, since it is highly contagious, which makes the elimination impossible.</t>
  </si>
  <si>
    <t>A lack of public education on ASF transmission routes and prevention and control measures, and the resulting lack of awareness, is hampering the successful elimination of ASF.</t>
  </si>
  <si>
    <t>The successful elimination of ASF in Germany is being hampered by continued infection pressure from Eastern Europe.</t>
  </si>
  <si>
    <t>The transmission of the virus is facilitated and its elimination prevented by unrestricted hunting tourism.</t>
  </si>
  <si>
    <t>ASF-positive wild boar carcasses pose a risk of infection for conspecifics. Not all carcasses can be found and removed. Remaining carcasses  hinder the elimination of ASF in wild boar.</t>
  </si>
  <si>
    <t>The control of ASF and elimination is hampered by agricultural cultivation of maize and oilseed rape.</t>
  </si>
  <si>
    <t>The ASF virus is able to survive in the environment for a long time, which makes elimination impossible.</t>
  </si>
  <si>
    <t>The currently applied hunting strategies for population control and reduction are unsuitable to prevent the spread of ASF or to achieve the elimination of the virus.</t>
  </si>
  <si>
    <t>The movement of wild boar (even across borders) cannot be controlled or restricted, which is an obstacle to the elimination of ASF.</t>
  </si>
  <si>
    <t>Elimination of diseases in wild animals is not possible.</t>
  </si>
  <si>
    <t>Additional hunting tools such as night vision or thermal imaging cannot be used freely and without restrictions. Therefore, ASF cannot be eliminated.</t>
  </si>
  <si>
    <t>ASF can not be eliminated without a vaccine.</t>
  </si>
  <si>
    <t>ASF can not be eliminated because no therapy for wild boar is available.</t>
  </si>
  <si>
    <t>Personal conviction and belief that ASF cannot be eliminated, without giving further reasons.</t>
  </si>
  <si>
    <t>ASF is already too widespread to be eliminated.</t>
  </si>
  <si>
    <t>The successful elimination of ASF is being hindered and slowed down by too many bureaucratic hurdles.</t>
  </si>
  <si>
    <t xml:space="preserve">After infection of the wild boar population, only immune/resistant wild boar will survive. </t>
  </si>
  <si>
    <t>Additional hunting tools such as night vision technology or thermal imaging cannot be used freely and without restrictions. Therefore, ASF cannot be eliminated.</t>
  </si>
  <si>
    <t>It cannot be ensured that ASF has really been eliminated.</t>
  </si>
  <si>
    <t xml:space="preserve">The only way to eliminate ASF would be to eradicate the wild boar population, which is not possible nor ethically desirable. </t>
  </si>
  <si>
    <t>As other diseases, such as Rabies or Classical Swine Fever, have been eliminated successfully in Germany, this will also be possible for ASF.</t>
  </si>
  <si>
    <t>The hunting community is committed to the control of ASF, because they see it as their duty.</t>
  </si>
  <si>
    <t>Hunters know the local conditions and are familiar with the behavior of wild boar in their hunting area.</t>
  </si>
  <si>
    <t>The hunters have the necessary knowledge about the behavior of wild boar in the annual cycle.</t>
  </si>
  <si>
    <t>Raised awareness about ASF as well as control and prevention measures among the general public is necessary for successful control of ASF.</t>
  </si>
  <si>
    <t>German federalism is the main reason to hamper successful eradication of ASF in Germany.</t>
  </si>
  <si>
    <t>Changes in the agriculture (farming) are necessary and decisive to successfully controlling ASF.</t>
  </si>
  <si>
    <t>Although hunters can implement or support measures, the decisive factor for successful control of ASF is politics.</t>
  </si>
  <si>
    <t>Organization of respectively participating in driven hunts.</t>
  </si>
  <si>
    <t>Participation in field exercises</t>
  </si>
  <si>
    <t>Participating in field excursuses to train carcass search, carcass removal or the use of traps.</t>
  </si>
  <si>
    <t>Organization of seminars, lectures or exercises</t>
  </si>
  <si>
    <t>Organization of seminars, lectures, exercises to educate other people/hunters on ASF.</t>
  </si>
  <si>
    <t>Support for the marketing of wild boar meat and products and the possibility to use negatively sampled animals.</t>
  </si>
  <si>
    <t>Educating the hunting community about ASF by organizing information sessions, training courses, etc.</t>
  </si>
  <si>
    <t>Raising awareness and educating the general public about ASF and prevention and control measures.</t>
  </si>
  <si>
    <t>Baiting of wild boar to centralize the population in order to prevent the spread of the animals (and thus ASF) and to facilitate hunting.</t>
  </si>
  <si>
    <t>Increased use or support of night vision and thermal imaging technology and legalization of aiming optics or artificial light sources to facilitate wild boar hunting.</t>
  </si>
  <si>
    <t>Organized hunting</t>
  </si>
  <si>
    <t>Conducting organized hunts, e.g. group hunts, driven hunts, harvest hunts, night hunts.</t>
  </si>
  <si>
    <t>Wild boar behavior is changing as a result of ASF prevention and control measures.</t>
  </si>
  <si>
    <t>Raising public awareness of the measures taken to control ASF, including increased hunting and  increasing appreciation of hunters work.</t>
  </si>
  <si>
    <t>Supply of material for cleaning and disinfection</t>
  </si>
  <si>
    <t>Organization of hunting opportunities across different hunting districts like driven hunts and community hunts.</t>
  </si>
  <si>
    <t>Supply of materials needed for the carcass search e.g. clothing, material for cleaning and disinfection or body bags.</t>
  </si>
  <si>
    <t>Praise for the questionnaire or thanks for the opportunity to participate and express their opions.</t>
  </si>
  <si>
    <t>Vicinity / Not affected</t>
  </si>
  <si>
    <t>Affected / Vicinity</t>
  </si>
  <si>
    <t>Affected / Not affected</t>
  </si>
  <si>
    <t>Rejection of the use of wild boar traps for ethical reasons.</t>
  </si>
  <si>
    <t>Hunters demand increased awareness among the general public about ASF and prevention and control measures.</t>
  </si>
  <si>
    <t>The hunting community wishes to get more involved in the planning of prevention and control measures.</t>
  </si>
  <si>
    <t>The eradication of ASF is hindered and slowed down by too many bureaucratic hurdles.</t>
  </si>
  <si>
    <t>German federalism leads to a lack of uniform nationwide regulations and strategies and causes a lack of cooperation between federal states.</t>
  </si>
  <si>
    <t>Hunters demand more opportunities to educate themselves about ASF and a better flow of information regarding new cases or the implementation of measures.</t>
  </si>
  <si>
    <t>Hunters demand support for the disposal of carcasses, e.g. by an increase in the number of carcass containers/bins or assistance from authorities for the disposal.</t>
  </si>
  <si>
    <t>Hunters demand increased opportunities and support to train dogs to search for carcasses.</t>
  </si>
  <si>
    <t>Hunters demand improved cooperation and changes in agriculture regarding the cultivation of maize and oilseed rape or the establishment of hunting corridors in fields.</t>
  </si>
  <si>
    <t>Hunters demand support of the use of additional hunting tools, such as night vision, thermal imaging or artificial light.</t>
  </si>
  <si>
    <t>Hunters demand better cooperation and communication with authorities.</t>
  </si>
  <si>
    <t>The motivation to search would be given, if positive cases occurred in the area.</t>
  </si>
  <si>
    <t>Exempt the incentives from tax.</t>
  </si>
  <si>
    <t>A ban on entering the forests after an outbreak of ASF.</t>
  </si>
  <si>
    <t xml:space="preserve">Training and using their own dogs for carcass search. </t>
  </si>
  <si>
    <t>Hunters play a key role in the early detection and surveillance of ASF by sampling and detecting anomalies in their hunting grounds.</t>
  </si>
  <si>
    <t>Military or police should be involved in the prevention and control of ASF.</t>
  </si>
  <si>
    <t>There is a large number of hunters throughout the country who can assist with ASP control and who are networked with each other.</t>
  </si>
  <si>
    <t xml:space="preserve">The only way to eliminate ASF is to eradicate the wild boar population, which is not possible nor ethically desirable. </t>
  </si>
  <si>
    <t>As other diseases, such as rabies or Classical Swine Fever, have been eliminated successfully in Germany, this will also be possible for ASF.</t>
  </si>
  <si>
    <t>The successful elimination of ASF in Germany is hampered by continued infection pressure from Eastern Europe.</t>
  </si>
  <si>
    <t>ASF-infected, but surviving, wild boar will spread the virus (undetected).</t>
  </si>
  <si>
    <t>Personal conviction and belief that ASF cannot be eliminated; without giving further reasons.</t>
  </si>
  <si>
    <t>Fences are ineffective or do not fulfil their purpose, because they are leaky.</t>
  </si>
  <si>
    <t>Lack of financial and human resources hamper the fight against ASF.</t>
  </si>
  <si>
    <t>The surveillance strategies implemented, such as sampling of wild boar, are effective in eliminating ASF.</t>
  </si>
  <si>
    <t>Hunters employed by the state forest institutions, communities, hunting districts or other institutions.</t>
  </si>
  <si>
    <t>Hunters who operate as a conservation officers for their local hunting district.</t>
  </si>
  <si>
    <t>Hunters authorized by authorities to hunt in an official hunting ground ("Verwaltungsjagdbezirk").</t>
  </si>
  <si>
    <t>Hunters who lead a local hunting ring.</t>
  </si>
  <si>
    <t>Supplementary Table S6. Analysis of the given free-text reasons why hunters believe that they do not play a crucial role in ASF control in Germany. The code explanation, number of each code and the proportion (of each code in % in relation to total number of free text answers) are displayed for hunters from ASF-affected areas, hunters in the vicinity of ASF and hunters from non-affected areas.</t>
  </si>
  <si>
    <t>Supplementary Table S12. Chi-squared testing of selected consequences of ASF surveillance and control, which hunters from ASF-affected areas, hunters in the vicinity of ASF, and hunters from non-affected areas expect or experience. P-values below 0.017 are shown in bold.</t>
  </si>
  <si>
    <t>Supplementary Table S10. Pairwise Mann-Whitney U testing (with the Bonferroni correction) of the assessment of the effectiveness of different ASF surveillance and control measures. P-values below 0.05 are shown in bold.</t>
  </si>
  <si>
    <t>Supplementary Table S14. Pairwise Mann-Whitney U testing (with the Bonferroni correction) of the assessment of hunters' satisfaction with cooperation with other stakeholders involved in ASF surveillance and control. P-values below 0.05 are shown in bold.</t>
  </si>
  <si>
    <t>Supplementary Table S15. Pairwise Mann-Whitney U testing (with the Bonferroni correction) of the assessment of whether hunters felt appreciated by other stakeholders involved in ASF surveillance and control. P-values below 0.05 are shown in bold.</t>
  </si>
  <si>
    <t>Supplementary Table S1. Analysis of the free-text answers for different options of hunting organization. The code explanations, the total number of each code and the proportion of the respective code of the total number of free-text answers is shown.</t>
  </si>
  <si>
    <t>Supplementary Table S2. Analysis of the given free-text reasons why hunters believe that the elimination of ASF in wild boar in Germany is possible. The code explanation, number of each code and the proportion (of each code in % in relation to total number of free-text answers) are displayed for hunters from ASF-affected areas, hunters in the vicinity of ASF and hunters from non-affected areas.</t>
  </si>
  <si>
    <t>Supplementary Table S3. Analysis of  the given free-text reasons why hunters believe that the elimination of ASF in wild boar in Germany is not possible. The code explanation, number of each code and the proportion (of each code in % in relation to total number of free-text answers) are displayed for hunters from ASF-affected areas, hunters in the vicinity of ASF and hunters from non-affected areas.</t>
  </si>
  <si>
    <t>Supplementary Table S4. Analysis of the given-free text reasons why hunters were unsure whether the elimination of ASF in wild boar in Germany is possible or not. The code explanation, number of each code and the proportion (of each code in % in relation to total number of free-text answers) are displayed for hunters from ASF-affected areas, hunters in the vicinity of ASF and hunters from non-affected areas.</t>
  </si>
  <si>
    <t>Supplementary Table S5. Analysis of the given free-text reasons why hunters believe that they play a crucial role in ASF control in Germany. The code explanation, number of each code and the proportion (of each code in % in relation to total number of free-text answers) are displayed for hunters from ASF-affected areas, hunters in the vicinity of ASF and hunters from non-affected areas.</t>
  </si>
  <si>
    <t>Supplementary Table S7. Analysis of the given free-text reasons why hunters were unsure whether they play a crucial role in ASF control in Germany or not. The code explanation, number of each code and the proportion (of each code in % in relation to total number of free-text answers) are displayed for hunters from ASF-affected areas, hunters in the vicinity of ASF and hunters from non-affected areas.</t>
  </si>
  <si>
    <t xml:space="preserve">Supplementary Table S8. Analysis of the free-text answers for further sources used to obtain knowledge about ASF. The code explanation, number of each code and the proportion of the respective code of the total number of free-text answers are shown. </t>
  </si>
  <si>
    <t>Supplementary Table S9. Analysis of the free-text answers for further measures that were implemented by hunters in terms of ASF surveillance or control. The code explanation, number of each code and the proportion (of each code in % in relation to total number of free-text answers) are displayed for hunters from ASF-affected areas, hunters in the vicinity of ASF and hunters from non-affected areas.</t>
  </si>
  <si>
    <t>Supplementary Table S11. Analysis of the free-text answers for additional effective measures to control ASF. The code explanation, number of each code and the proportion (of each code in % in relation to total number of free-text answers) are displayed for hunters from ASF-affected areas, hunters in the vicinity of ASF and hunters from non-affected areas.</t>
  </si>
  <si>
    <t>Supplementary Table S13. Analysis of the free-text answers for additional consequences of ASF surveillance and control. The code explanation, number of each code and the proportion (of each code in % in relation to total number of free-text answers) are displayed for hunters from ASF-affected areas, hunters in the vicinity of ASF and hunters from non-affected areas.</t>
  </si>
  <si>
    <t>Supplementary Table S16. Analysis of the given free-text reasons why none of the provided options were considered to be motivational to increase participation in wild boar hunting. The code explanation, number of each code and the proportion (of each code in % in relation to total number of free-text answers) are displayed for hunters from ASF-affected areas, hunters in the vicinity of ASF and hunters from non-affected areas.</t>
  </si>
  <si>
    <t>Supplementary Table S17. Chi-squared testing of the selected motivational options that would likely increase hunters’ participation in the increased hunting of wild boar in terms of ASF surveillance and control. P-values below 0.017 are shown in bold.</t>
  </si>
  <si>
    <t>Supplementary Table S18. Analysis of the free-text answers for additional motivational options to increase participation in hunting wild boar. The code explanation, number of each code and the proportion (of each code in % in relation to total number of free-text answers) are displayed for hunters from ASF-affected areas, hunters in the vicinity of ASF and hunters from non-affected areas.</t>
  </si>
  <si>
    <t>Supplementary Table S20. Chi-squared testing of the selected motivational options that would likely increase hunters’ participation in the search for wild boar carcasses in terms of ASF surveillance and control. P-values below 0.05 are shown in bold.</t>
  </si>
  <si>
    <t>Supplementary Table S19. Analysis of the given free-text reasons why none of the provided options were considered to be motivational to increase participation in carcass search. The code explanation, number of each code and the proportion (of each code in % in relation to total number of free-text answers) are displayed for hunters from ASF-affected areas, hunters in the vicinity of ASF and hunters from non-affected areas.</t>
  </si>
  <si>
    <t>Supplementary Table S21. Analysis of the free-text answers for additional motivational options to increase participation in carcass searches. The code explanation, number of each code and the proportion (of each code in % in relation to total number of free-text answers) are displayed for hunters from ASF-affected areas, hunters in the vicinity of ASF and hunters from non-affected areas.</t>
  </si>
  <si>
    <t>Supplementary Table S22. Analysis of the additional free-text remarks or comments on the questionnaire. The code explanation, number of each code and the proportion (of each code in % in relation to total number of free text-answers) are displayed for hunters from ASF-affected areas, hunters in the vicinity of ASF and hunters from non-affected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</si>
</sst>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9" x14ac:knownFonts="1">
    <font>
      <sz val="11"/>
      <color theme="1"/>
      <name val="Calibri"/>
      <family val="2"/>
      <scheme val="minor"/>
    </font>
    <font>
      <sz val="11"/>
      <color rgb="FF006100"/>
      <name val="Calibri"/>
      <family val="2"/>
      <scheme val="minor"/>
    </font>
    <font>
      <sz val="11"/>
      <color rgb="FF9C5700"/>
      <name val="Calibri"/>
      <family val="2"/>
      <scheme val="minor"/>
    </font>
    <font>
      <sz val="11"/>
      <name val="Calibri"/>
      <family val="2"/>
      <scheme val="minor"/>
    </font>
    <font>
      <sz val="11"/>
      <color rgb="FF000000"/>
      <name val="Calibri"/>
      <family val="2"/>
      <scheme val="minor"/>
    </font>
    <font>
      <i/>
      <sz val="9"/>
      <color rgb="FF44546A"/>
      <name val="Calibri"/>
      <family val="2"/>
      <scheme val="minor"/>
    </font>
    <font>
      <i/>
      <sz val="9"/>
      <color theme="3"/>
      <name val="Calibri"/>
      <family val="2"/>
      <scheme val="minor"/>
    </font>
    <font>
      <b/>
      <sz val="11"/>
      <color theme="1"/>
      <name val="Calibri"/>
      <family val="2"/>
      <scheme val="minor"/>
    </font>
    <font>
      <b/>
      <sz val="11"/>
      <color rgb="FF000000"/>
      <name val="Calibri"/>
      <family val="2"/>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theme="0"/>
        <bgColor indexed="64"/>
      </patternFill>
    </fill>
    <fill>
      <patternFill patternType="solid">
        <fgColor theme="0" tint="-4.9989318521683403E-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style="double">
        <color indexed="64"/>
      </right>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bottom/>
      <diagonal/>
    </border>
    <border>
      <left style="thin">
        <color indexed="64"/>
      </left>
      <right style="thin">
        <color indexed="64"/>
      </right>
      <top/>
      <bottom/>
      <diagonal/>
    </border>
    <border>
      <left/>
      <right style="double">
        <color indexed="64"/>
      </right>
      <top/>
      <bottom style="thin">
        <color indexed="64"/>
      </bottom>
      <diagonal/>
    </border>
    <border>
      <left/>
      <right style="double">
        <color indexed="64"/>
      </right>
      <top style="thin">
        <color indexed="64"/>
      </top>
      <bottom style="double">
        <color indexed="64"/>
      </bottom>
      <diagonal/>
    </border>
    <border>
      <left/>
      <right/>
      <top/>
      <bottom style="thin">
        <color indexed="64"/>
      </bottom>
      <diagonal/>
    </border>
    <border>
      <left style="double">
        <color indexed="64"/>
      </left>
      <right style="thin">
        <color indexed="64"/>
      </right>
      <top style="thin">
        <color indexed="64"/>
      </top>
      <bottom style="thin">
        <color indexed="64"/>
      </bottom>
      <diagonal/>
    </border>
    <border>
      <left/>
      <right/>
      <top style="thin">
        <color indexed="64"/>
      </top>
      <bottom/>
      <diagonal/>
    </border>
    <border>
      <left style="double">
        <color indexed="64"/>
      </left>
      <right style="thin">
        <color indexed="64"/>
      </right>
      <top/>
      <bottom/>
      <diagonal/>
    </border>
    <border>
      <left/>
      <right/>
      <top style="thin">
        <color indexed="64"/>
      </top>
      <bottom style="double">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top/>
      <bottom style="thin">
        <color indexed="64"/>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190">
    <xf numFmtId="0" fontId="0" fillId="0" borderId="0" xfId="0"/>
    <xf numFmtId="0" fontId="0" fillId="0" borderId="1" xfId="0" applyBorder="1" applyAlignment="1">
      <alignment vertical="center" wrapText="1"/>
    </xf>
    <xf numFmtId="0" fontId="0" fillId="0" borderId="1" xfId="0" applyBorder="1"/>
    <xf numFmtId="0" fontId="0" fillId="0" borderId="1" xfId="0" applyBorder="1" applyAlignment="1">
      <alignment horizontal="left" vertical="center" wrapText="1" indent="3"/>
    </xf>
    <xf numFmtId="0" fontId="0" fillId="0" borderId="3" xfId="0" applyBorder="1" applyAlignment="1">
      <alignment vertical="center" wrapText="1"/>
    </xf>
    <xf numFmtId="0" fontId="0" fillId="0" borderId="3" xfId="0" applyBorder="1"/>
    <xf numFmtId="0" fontId="0" fillId="0" borderId="2" xfId="0" applyBorder="1" applyAlignment="1">
      <alignment vertical="center" wrapText="1"/>
    </xf>
    <xf numFmtId="0" fontId="0" fillId="0" borderId="2" xfId="0" applyBorder="1"/>
    <xf numFmtId="0" fontId="0" fillId="0" borderId="5" xfId="0" applyBorder="1"/>
    <xf numFmtId="0" fontId="0" fillId="0" borderId="6" xfId="0" applyBorder="1"/>
    <xf numFmtId="0" fontId="0" fillId="0" borderId="7" xfId="0" applyBorder="1"/>
    <xf numFmtId="0" fontId="0" fillId="0" borderId="4"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2" xfId="0" applyBorder="1"/>
    <xf numFmtId="0" fontId="0" fillId="0" borderId="11" xfId="0" applyBorder="1"/>
    <xf numFmtId="0" fontId="0" fillId="0" borderId="16" xfId="0" applyBorder="1" applyAlignment="1">
      <alignment vertical="center" wrapText="1"/>
    </xf>
    <xf numFmtId="0" fontId="0" fillId="0" borderId="17" xfId="0" applyBorder="1" applyAlignment="1">
      <alignment vertical="center" wrapText="1"/>
    </xf>
    <xf numFmtId="0" fontId="0" fillId="0" borderId="16" xfId="0" applyBorder="1"/>
    <xf numFmtId="0" fontId="3" fillId="0" borderId="1" xfId="2" applyFont="1" applyFill="1" applyBorder="1" applyAlignment="1">
      <alignment vertical="center" wrapText="1"/>
    </xf>
    <xf numFmtId="0" fontId="3" fillId="0" borderId="16" xfId="2" applyFont="1" applyFill="1" applyBorder="1" applyAlignment="1">
      <alignment vertical="center" wrapText="1"/>
    </xf>
    <xf numFmtId="0" fontId="0" fillId="0" borderId="18" xfId="0" applyBorder="1"/>
    <xf numFmtId="0" fontId="3" fillId="0" borderId="5" xfId="0" applyFont="1" applyBorder="1"/>
    <xf numFmtId="0" fontId="0" fillId="0" borderId="10" xfId="0" applyBorder="1" applyAlignment="1">
      <alignment vertical="center" wrapText="1"/>
    </xf>
    <xf numFmtId="0" fontId="3" fillId="0" borderId="1" xfId="0" applyFont="1" applyBorder="1"/>
    <xf numFmtId="0" fontId="0" fillId="0" borderId="20" xfId="0" applyBorder="1" applyAlignment="1">
      <alignment vertical="center" wrapText="1"/>
    </xf>
    <xf numFmtId="0" fontId="0" fillId="0" borderId="19" xfId="0" applyBorder="1"/>
    <xf numFmtId="0" fontId="0" fillId="0" borderId="1" xfId="0" applyBorder="1" applyAlignment="1">
      <alignment wrapText="1"/>
    </xf>
    <xf numFmtId="0" fontId="0" fillId="0" borderId="4" xfId="0" applyBorder="1"/>
    <xf numFmtId="0" fontId="0" fillId="0" borderId="4" xfId="0" applyBorder="1" applyAlignment="1">
      <alignment wrapText="1"/>
    </xf>
    <xf numFmtId="0" fontId="0" fillId="0" borderId="1" xfId="0" applyBorder="1" applyAlignment="1">
      <alignment horizontal="left" vertical="top" wrapText="1"/>
    </xf>
    <xf numFmtId="0" fontId="0" fillId="0" borderId="4"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6" xfId="0" applyBorder="1" applyAlignment="1">
      <alignment horizontal="left" vertical="top"/>
    </xf>
    <xf numFmtId="0" fontId="0" fillId="0" borderId="1" xfId="0" applyBorder="1" applyAlignment="1">
      <alignment horizontal="left" vertical="top"/>
    </xf>
    <xf numFmtId="0" fontId="3" fillId="0" borderId="1" xfId="2" applyFont="1" applyFill="1" applyBorder="1" applyAlignment="1">
      <alignment horizontal="left" vertical="top" wrapText="1"/>
    </xf>
    <xf numFmtId="0" fontId="0" fillId="0" borderId="11" xfId="0" applyBorder="1" applyAlignment="1">
      <alignment horizontal="left" vertical="top"/>
    </xf>
    <xf numFmtId="0" fontId="0" fillId="0" borderId="4" xfId="0" applyBorder="1" applyAlignment="1">
      <alignment horizontal="left" vertical="top"/>
    </xf>
    <xf numFmtId="0" fontId="0" fillId="0" borderId="20" xfId="0" applyBorder="1" applyAlignment="1">
      <alignment horizontal="left" vertical="top" wrapText="1"/>
    </xf>
    <xf numFmtId="0" fontId="0" fillId="0" borderId="19" xfId="0" applyBorder="1" applyAlignment="1">
      <alignment horizontal="left" vertical="top"/>
    </xf>
    <xf numFmtId="0" fontId="0" fillId="0" borderId="19" xfId="0" applyBorder="1" applyAlignment="1">
      <alignment vertical="top"/>
    </xf>
    <xf numFmtId="0" fontId="4" fillId="0" borderId="1" xfId="0" applyFont="1" applyBorder="1" applyAlignment="1">
      <alignment vertical="center" wrapText="1"/>
    </xf>
    <xf numFmtId="0" fontId="0" fillId="0" borderId="5" xfId="0" applyBorder="1" applyAlignment="1">
      <alignment horizontal="right" vertical="center" wrapText="1"/>
    </xf>
    <xf numFmtId="0" fontId="4" fillId="0" borderId="4" xfId="0" applyFont="1" applyBorder="1" applyAlignment="1">
      <alignment vertical="center" wrapText="1"/>
    </xf>
    <xf numFmtId="0" fontId="0" fillId="0" borderId="7" xfId="0" applyBorder="1" applyAlignment="1">
      <alignment horizontal="right" vertical="center" wrapText="1"/>
    </xf>
    <xf numFmtId="0" fontId="4" fillId="0" borderId="2" xfId="0" applyFont="1" applyBorder="1" applyAlignment="1">
      <alignment vertical="center" wrapText="1"/>
    </xf>
    <xf numFmtId="0" fontId="4" fillId="0" borderId="8" xfId="0" applyFont="1" applyBorder="1" applyAlignment="1">
      <alignment vertical="center" wrapText="1"/>
    </xf>
    <xf numFmtId="0" fontId="0" fillId="0" borderId="6" xfId="0" applyBorder="1" applyAlignment="1">
      <alignment horizontal="right" vertical="center" wrapText="1"/>
    </xf>
    <xf numFmtId="0" fontId="0" fillId="0" borderId="8" xfId="0" applyBorder="1"/>
    <xf numFmtId="0" fontId="0" fillId="0" borderId="17" xfId="0" applyBorder="1"/>
    <xf numFmtId="0" fontId="3" fillId="0" borderId="11" xfId="0" applyFont="1" applyBorder="1"/>
    <xf numFmtId="0" fontId="0" fillId="4" borderId="1" xfId="0" applyFill="1" applyBorder="1" applyAlignment="1">
      <alignment vertical="center" wrapText="1"/>
    </xf>
    <xf numFmtId="0" fontId="0" fillId="4" borderId="16" xfId="0" applyFill="1" applyBorder="1" applyAlignment="1">
      <alignment vertical="center" wrapText="1"/>
    </xf>
    <xf numFmtId="0" fontId="0" fillId="4" borderId="16" xfId="0" applyFill="1" applyBorder="1" applyAlignment="1">
      <alignment wrapText="1"/>
    </xf>
    <xf numFmtId="0" fontId="0" fillId="0" borderId="8" xfId="0" applyBorder="1" applyAlignment="1">
      <alignment wrapText="1"/>
    </xf>
    <xf numFmtId="0" fontId="0" fillId="0" borderId="17" xfId="0" applyBorder="1" applyAlignment="1">
      <alignment wrapText="1"/>
    </xf>
    <xf numFmtId="0" fontId="0" fillId="0" borderId="8" xfId="0" applyBorder="1" applyAlignment="1">
      <alignment vertical="top" wrapText="1"/>
    </xf>
    <xf numFmtId="0" fontId="3" fillId="0" borderId="6" xfId="0" applyFont="1" applyBorder="1"/>
    <xf numFmtId="0" fontId="3" fillId="0" borderId="7" xfId="0" applyFont="1" applyBorder="1"/>
    <xf numFmtId="0" fontId="3" fillId="0" borderId="0" xfId="0" applyFont="1" applyAlignment="1">
      <alignment horizontal="left"/>
    </xf>
    <xf numFmtId="0" fontId="3" fillId="0" borderId="0" xfId="0" applyFont="1" applyAlignment="1">
      <alignment horizontal="left" wrapText="1"/>
    </xf>
    <xf numFmtId="0" fontId="0" fillId="0" borderId="19" xfId="0" applyBorder="1" applyAlignment="1">
      <alignment vertical="center" wrapText="1"/>
    </xf>
    <xf numFmtId="0" fontId="5" fillId="0" borderId="0" xfId="0" applyFont="1" applyBorder="1" applyAlignment="1">
      <alignment horizontal="center" vertical="center"/>
    </xf>
    <xf numFmtId="0" fontId="0" fillId="0" borderId="21" xfId="0" applyBorder="1" applyAlignment="1">
      <alignment vertical="center" wrapText="1"/>
    </xf>
    <xf numFmtId="0" fontId="0" fillId="0" borderId="23" xfId="0" applyBorder="1" applyAlignment="1">
      <alignment horizontal="right" vertical="center" wrapText="1"/>
    </xf>
    <xf numFmtId="0" fontId="0" fillId="0" borderId="0" xfId="0" applyBorder="1" applyAlignment="1">
      <alignment horizontal="right" vertical="center" wrapText="1"/>
    </xf>
    <xf numFmtId="0" fontId="0" fillId="0" borderId="24" xfId="0" applyBorder="1" applyAlignment="1">
      <alignment horizontal="right" vertical="center" wrapText="1"/>
    </xf>
    <xf numFmtId="0" fontId="0" fillId="0" borderId="26" xfId="0" applyBorder="1" applyAlignment="1">
      <alignment horizontal="right" vertical="center" wrapText="1"/>
    </xf>
    <xf numFmtId="0" fontId="0" fillId="0" borderId="27" xfId="0" applyBorder="1" applyAlignment="1">
      <alignment horizontal="right" vertical="center" wrapText="1"/>
    </xf>
    <xf numFmtId="0" fontId="0" fillId="0" borderId="13" xfId="0" applyBorder="1" applyAlignment="1">
      <alignment horizontal="right" vertical="center" wrapText="1"/>
    </xf>
    <xf numFmtId="2" fontId="4" fillId="0" borderId="1" xfId="0" applyNumberFormat="1" applyFont="1" applyBorder="1" applyAlignment="1">
      <alignment horizontal="right" vertical="center" wrapText="1"/>
    </xf>
    <xf numFmtId="0" fontId="3" fillId="0" borderId="5" xfId="0" applyFont="1" applyFill="1" applyBorder="1"/>
    <xf numFmtId="0" fontId="3" fillId="0" borderId="6" xfId="0" applyFont="1" applyFill="1" applyBorder="1"/>
    <xf numFmtId="0" fontId="0" fillId="0" borderId="1" xfId="0" applyFill="1" applyBorder="1"/>
    <xf numFmtId="0" fontId="3" fillId="0" borderId="4" xfId="0" applyFont="1" applyFill="1" applyBorder="1" applyAlignment="1">
      <alignment vertical="center" wrapText="1"/>
    </xf>
    <xf numFmtId="0" fontId="3" fillId="0" borderId="17" xfId="0" applyFont="1" applyFill="1" applyBorder="1" applyAlignment="1">
      <alignment vertical="center" wrapText="1"/>
    </xf>
    <xf numFmtId="0" fontId="3" fillId="0" borderId="11" xfId="0" applyFont="1" applyFill="1" applyBorder="1"/>
    <xf numFmtId="0" fontId="3" fillId="0" borderId="17" xfId="1" applyFont="1" applyFill="1" applyBorder="1" applyAlignment="1">
      <alignment vertical="center" wrapText="1"/>
    </xf>
    <xf numFmtId="0" fontId="0" fillId="0" borderId="25" xfId="0" applyBorder="1"/>
    <xf numFmtId="164" fontId="3" fillId="0" borderId="4" xfId="0" applyNumberFormat="1" applyFont="1" applyFill="1" applyBorder="1"/>
    <xf numFmtId="164" fontId="3" fillId="0" borderId="4" xfId="1" applyNumberFormat="1" applyFont="1" applyFill="1" applyBorder="1"/>
    <xf numFmtId="164" fontId="3" fillId="0" borderId="8" xfId="0" applyNumberFormat="1" applyFont="1" applyFill="1" applyBorder="1"/>
    <xf numFmtId="164" fontId="0" fillId="0" borderId="9" xfId="0" applyNumberFormat="1" applyBorder="1"/>
    <xf numFmtId="164" fontId="0" fillId="0" borderId="4" xfId="0" applyNumberFormat="1" applyBorder="1"/>
    <xf numFmtId="164" fontId="3" fillId="0" borderId="15" xfId="0" applyNumberFormat="1" applyFont="1" applyFill="1" applyBorder="1"/>
    <xf numFmtId="0" fontId="0" fillId="0" borderId="0" xfId="0" applyBorder="1"/>
    <xf numFmtId="0" fontId="3" fillId="0" borderId="24" xfId="0" applyFont="1" applyFill="1" applyBorder="1"/>
    <xf numFmtId="164" fontId="3" fillId="0" borderId="14" xfId="0" applyNumberFormat="1" applyFont="1" applyFill="1" applyBorder="1"/>
    <xf numFmtId="164" fontId="3" fillId="0" borderId="5" xfId="0" applyNumberFormat="1" applyFont="1" applyFill="1" applyBorder="1"/>
    <xf numFmtId="164" fontId="3" fillId="0" borderId="1" xfId="1" applyNumberFormat="1" applyFont="1" applyFill="1" applyBorder="1"/>
    <xf numFmtId="164" fontId="3" fillId="0" borderId="1" xfId="0" applyNumberFormat="1" applyFont="1" applyFill="1" applyBorder="1"/>
    <xf numFmtId="164" fontId="3" fillId="0" borderId="2" xfId="0" applyNumberFormat="1" applyFont="1" applyFill="1" applyBorder="1"/>
    <xf numFmtId="164" fontId="0" fillId="0" borderId="3" xfId="0" applyNumberFormat="1" applyBorder="1"/>
    <xf numFmtId="164" fontId="0" fillId="0" borderId="1" xfId="0" applyNumberFormat="1" applyBorder="1"/>
    <xf numFmtId="164" fontId="0" fillId="0" borderId="8" xfId="0" applyNumberFormat="1" applyBorder="1"/>
    <xf numFmtId="164" fontId="3" fillId="0" borderId="8" xfId="1" applyNumberFormat="1" applyFont="1" applyFill="1" applyBorder="1"/>
    <xf numFmtId="164" fontId="3" fillId="0" borderId="9" xfId="1" applyNumberFormat="1" applyFont="1" applyFill="1" applyBorder="1"/>
    <xf numFmtId="164" fontId="0" fillId="0" borderId="2" xfId="0" applyNumberFormat="1" applyBorder="1"/>
    <xf numFmtId="164" fontId="3" fillId="0" borderId="9" xfId="0" applyNumberFormat="1" applyFont="1" applyFill="1" applyBorder="1"/>
    <xf numFmtId="164" fontId="3" fillId="0" borderId="3" xfId="0" applyNumberFormat="1" applyFont="1" applyFill="1" applyBorder="1"/>
    <xf numFmtId="0" fontId="3" fillId="0" borderId="1" xfId="2" applyFont="1" applyFill="1" applyBorder="1"/>
    <xf numFmtId="0" fontId="0" fillId="0" borderId="16" xfId="0" applyBorder="1" applyAlignment="1">
      <alignment wrapText="1"/>
    </xf>
    <xf numFmtId="164" fontId="3" fillId="0" borderId="14" xfId="1" applyNumberFormat="1" applyFont="1" applyFill="1" applyBorder="1"/>
    <xf numFmtId="164" fontId="3" fillId="0" borderId="22" xfId="0" applyNumberFormat="1" applyFont="1" applyFill="1" applyBorder="1"/>
    <xf numFmtId="164" fontId="3" fillId="0" borderId="21" xfId="0" applyNumberFormat="1" applyFont="1" applyFill="1" applyBorder="1"/>
    <xf numFmtId="164" fontId="0" fillId="0" borderId="1" xfId="0" applyNumberFormat="1" applyBorder="1" applyAlignment="1">
      <alignment horizontal="right" vertical="center" wrapText="1"/>
    </xf>
    <xf numFmtId="164" fontId="0" fillId="0" borderId="3" xfId="0" applyNumberFormat="1" applyBorder="1" applyAlignment="1">
      <alignment horizontal="right" vertical="center" wrapText="1"/>
    </xf>
    <xf numFmtId="164" fontId="0" fillId="0" borderId="2" xfId="0" applyNumberFormat="1" applyBorder="1" applyAlignment="1">
      <alignment horizontal="right" vertical="center" wrapText="1"/>
    </xf>
    <xf numFmtId="0" fontId="0" fillId="0" borderId="23" xfId="0" applyBorder="1"/>
    <xf numFmtId="164" fontId="3" fillId="0" borderId="2" xfId="1" applyNumberFormat="1" applyFont="1" applyFill="1" applyBorder="1"/>
    <xf numFmtId="164" fontId="3" fillId="0" borderId="3" xfId="1" applyNumberFormat="1" applyFont="1" applyFill="1" applyBorder="1"/>
    <xf numFmtId="164" fontId="3" fillId="0" borderId="0" xfId="0" applyNumberFormat="1" applyFont="1" applyFill="1"/>
    <xf numFmtId="164" fontId="3" fillId="0" borderId="17" xfId="1" applyNumberFormat="1" applyFont="1" applyFill="1" applyBorder="1"/>
    <xf numFmtId="164" fontId="3" fillId="0" borderId="17" xfId="0" applyNumberFormat="1" applyFont="1" applyFill="1" applyBorder="1"/>
    <xf numFmtId="164" fontId="3" fillId="0" borderId="16" xfId="1" applyNumberFormat="1" applyFont="1" applyFill="1" applyBorder="1"/>
    <xf numFmtId="0" fontId="3" fillId="0" borderId="0" xfId="0" applyFont="1"/>
    <xf numFmtId="49" fontId="0" fillId="0" borderId="1" xfId="0" applyNumberFormat="1" applyBorder="1" applyAlignment="1">
      <alignment horizontal="right"/>
    </xf>
    <xf numFmtId="0" fontId="0" fillId="5" borderId="16" xfId="0" applyFill="1" applyBorder="1" applyAlignment="1">
      <alignment horizontal="center" vertical="center" wrapText="1"/>
    </xf>
    <xf numFmtId="0" fontId="0" fillId="5" borderId="17" xfId="0" applyFill="1" applyBorder="1" applyAlignment="1">
      <alignment horizontal="center" vertical="center" wrapText="1"/>
    </xf>
    <xf numFmtId="0" fontId="0" fillId="5" borderId="20"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3" xfId="0" applyFill="1" applyBorder="1" applyAlignment="1">
      <alignment vertical="center" wrapText="1"/>
    </xf>
    <xf numFmtId="0" fontId="0" fillId="5" borderId="9" xfId="0" applyFill="1" applyBorder="1" applyAlignment="1">
      <alignment horizontal="center" vertical="center" wrapText="1"/>
    </xf>
    <xf numFmtId="0" fontId="0" fillId="5" borderId="5" xfId="0" applyFill="1" applyBorder="1" applyAlignment="1">
      <alignment horizontal="center" vertical="center" wrapText="1"/>
    </xf>
    <xf numFmtId="0" fontId="0" fillId="5" borderId="1" xfId="0" applyFill="1" applyBorder="1" applyAlignment="1">
      <alignment horizontal="center" vertical="center" wrapText="1"/>
    </xf>
    <xf numFmtId="0" fontId="4" fillId="5" borderId="16" xfId="0" applyFont="1" applyFill="1" applyBorder="1" applyAlignment="1">
      <alignment horizontal="center" vertical="top" wrapText="1"/>
    </xf>
    <xf numFmtId="0" fontId="4" fillId="5" borderId="17" xfId="0" applyFont="1" applyFill="1" applyBorder="1" applyAlignment="1">
      <alignment horizontal="center" vertical="top" wrapText="1"/>
    </xf>
    <xf numFmtId="0" fontId="4" fillId="5" borderId="20" xfId="0" applyFont="1" applyFill="1" applyBorder="1" applyAlignment="1">
      <alignment horizontal="center" vertical="top" wrapText="1"/>
    </xf>
    <xf numFmtId="0" fontId="4" fillId="5" borderId="19" xfId="0" applyFont="1" applyFill="1" applyBorder="1" applyAlignment="1">
      <alignment horizontal="center" vertical="top" wrapText="1"/>
    </xf>
    <xf numFmtId="0" fontId="4" fillId="5" borderId="3" xfId="0" applyFont="1" applyFill="1" applyBorder="1" applyAlignment="1">
      <alignment horizontal="center" vertical="top" wrapText="1"/>
    </xf>
    <xf numFmtId="0" fontId="4" fillId="5" borderId="9" xfId="0" applyFont="1" applyFill="1" applyBorder="1" applyAlignment="1">
      <alignment horizontal="center" vertical="top" wrapText="1"/>
    </xf>
    <xf numFmtId="0" fontId="4" fillId="5" borderId="25" xfId="0" applyFont="1" applyFill="1" applyBorder="1" applyAlignment="1">
      <alignment horizontal="center" vertical="top" wrapText="1"/>
    </xf>
    <xf numFmtId="0" fontId="4" fillId="5" borderId="1" xfId="0" applyFont="1" applyFill="1" applyBorder="1" applyAlignment="1">
      <alignment horizontal="center" vertical="top" wrapText="1"/>
    </xf>
    <xf numFmtId="0" fontId="0" fillId="5" borderId="3" xfId="0" applyFill="1" applyBorder="1" applyAlignment="1">
      <alignment horizontal="center" vertical="center" wrapText="1"/>
    </xf>
    <xf numFmtId="0" fontId="0" fillId="5" borderId="24"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7" xfId="0" applyFill="1" applyBorder="1" applyAlignment="1">
      <alignment horizontal="center" vertical="center" wrapText="1"/>
    </xf>
    <xf numFmtId="0" fontId="0" fillId="5" borderId="20" xfId="0" applyFill="1" applyBorder="1" applyAlignment="1">
      <alignment horizontal="center" vertical="top" wrapText="1"/>
    </xf>
    <xf numFmtId="0" fontId="0" fillId="5" borderId="9" xfId="0" applyFill="1" applyBorder="1" applyAlignment="1">
      <alignment horizontal="center" vertical="top" wrapText="1"/>
    </xf>
    <xf numFmtId="0" fontId="0" fillId="5" borderId="9" xfId="0" applyFill="1" applyBorder="1" applyAlignment="1">
      <alignment vertical="center" wrapText="1"/>
    </xf>
    <xf numFmtId="0" fontId="0" fillId="5" borderId="16" xfId="0" applyFill="1" applyBorder="1" applyAlignment="1">
      <alignment horizontal="center" vertical="top" wrapText="1"/>
    </xf>
    <xf numFmtId="0" fontId="0" fillId="5" borderId="1" xfId="0" applyFill="1" applyBorder="1" applyAlignment="1">
      <alignment horizontal="center" vertical="top" wrapText="1"/>
    </xf>
    <xf numFmtId="0" fontId="0" fillId="5" borderId="1" xfId="0" applyFill="1" applyBorder="1" applyAlignment="1">
      <alignment horizontal="center" wrapText="1"/>
    </xf>
    <xf numFmtId="0" fontId="0" fillId="5" borderId="5" xfId="0" applyFill="1" applyBorder="1" applyAlignment="1">
      <alignment horizontal="center" vertical="top"/>
    </xf>
    <xf numFmtId="49" fontId="0" fillId="0" borderId="5" xfId="0" applyNumberFormat="1" applyBorder="1" applyAlignment="1">
      <alignment horizontal="right"/>
    </xf>
    <xf numFmtId="0" fontId="0" fillId="5" borderId="4" xfId="0" applyFill="1" applyBorder="1"/>
    <xf numFmtId="49" fontId="7" fillId="0" borderId="5" xfId="0" applyNumberFormat="1" applyFont="1" applyBorder="1" applyAlignment="1">
      <alignment horizontal="right"/>
    </xf>
    <xf numFmtId="49" fontId="7" fillId="0" borderId="1" xfId="0" applyNumberFormat="1" applyFont="1" applyBorder="1" applyAlignment="1">
      <alignment horizontal="right"/>
    </xf>
    <xf numFmtId="0" fontId="0" fillId="5" borderId="3" xfId="0" applyFill="1" applyBorder="1" applyAlignment="1">
      <alignment horizontal="center" vertical="top" wrapText="1"/>
    </xf>
    <xf numFmtId="0" fontId="0" fillId="5" borderId="17" xfId="0" applyFill="1" applyBorder="1"/>
    <xf numFmtId="0" fontId="0" fillId="5" borderId="11" xfId="0" applyFill="1" applyBorder="1" applyAlignment="1">
      <alignment horizontal="center" vertical="top"/>
    </xf>
    <xf numFmtId="0" fontId="0" fillId="5" borderId="16" xfId="0" applyFill="1" applyBorder="1" applyAlignment="1">
      <alignment horizontal="center" wrapText="1"/>
    </xf>
    <xf numFmtId="0" fontId="8" fillId="0" borderId="1" xfId="0" applyFont="1" applyBorder="1" applyAlignment="1">
      <alignment horizontal="right" vertical="center"/>
    </xf>
    <xf numFmtId="0" fontId="4" fillId="0" borderId="1" xfId="0" applyFont="1" applyBorder="1" applyAlignment="1">
      <alignment horizontal="right" vertical="center"/>
    </xf>
    <xf numFmtId="0" fontId="8" fillId="0" borderId="5" xfId="0" applyFont="1" applyBorder="1" applyAlignment="1">
      <alignment horizontal="right" vertical="center"/>
    </xf>
    <xf numFmtId="0" fontId="4" fillId="0" borderId="5" xfId="0" applyFont="1" applyBorder="1" applyAlignment="1">
      <alignment horizontal="right" vertical="center"/>
    </xf>
    <xf numFmtId="49" fontId="8" fillId="0" borderId="1" xfId="0" applyNumberFormat="1" applyFont="1" applyBorder="1" applyAlignment="1">
      <alignment horizontal="right" vertical="center" wrapText="1"/>
    </xf>
    <xf numFmtId="49" fontId="4" fillId="0" borderId="1" xfId="0" applyNumberFormat="1" applyFont="1" applyBorder="1" applyAlignment="1">
      <alignment horizontal="right" vertical="center" wrapText="1"/>
    </xf>
    <xf numFmtId="49" fontId="8" fillId="0" borderId="5" xfId="0" applyNumberFormat="1" applyFont="1" applyBorder="1" applyAlignment="1">
      <alignment horizontal="right" vertical="center" wrapText="1"/>
    </xf>
    <xf numFmtId="49" fontId="4" fillId="0" borderId="5"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2" fontId="4" fillId="0" borderId="2" xfId="0" applyNumberFormat="1" applyFont="1" applyBorder="1" applyAlignment="1">
      <alignment horizontal="right" vertical="center" wrapText="1"/>
    </xf>
    <xf numFmtId="165" fontId="4" fillId="0" borderId="1" xfId="0" applyNumberFormat="1" applyFont="1" applyBorder="1" applyAlignment="1">
      <alignment horizontal="right" vertical="center"/>
    </xf>
    <xf numFmtId="165" fontId="4" fillId="0" borderId="5" xfId="0" applyNumberFormat="1" applyFont="1" applyBorder="1" applyAlignment="1">
      <alignment horizontal="right" vertical="center"/>
    </xf>
    <xf numFmtId="0" fontId="0" fillId="5" borderId="11" xfId="0" applyFill="1" applyBorder="1" applyAlignment="1">
      <alignment horizontal="center" vertical="top" wrapText="1"/>
    </xf>
    <xf numFmtId="0" fontId="0" fillId="5" borderId="5" xfId="0" applyFill="1" applyBorder="1" applyAlignment="1">
      <alignment horizontal="center" vertical="top" wrapText="1"/>
    </xf>
    <xf numFmtId="49" fontId="0" fillId="0" borderId="4" xfId="0" applyNumberFormat="1" applyBorder="1" applyAlignment="1">
      <alignment vertical="center" wrapText="1"/>
    </xf>
    <xf numFmtId="0" fontId="6" fillId="0" borderId="0" xfId="0" applyFont="1" applyAlignment="1">
      <alignment horizontal="left" vertical="top" wrapText="1"/>
    </xf>
    <xf numFmtId="0" fontId="4" fillId="5" borderId="30" xfId="0" applyFont="1" applyFill="1" applyBorder="1" applyAlignment="1">
      <alignment horizontal="center" vertical="top" wrapText="1"/>
    </xf>
    <xf numFmtId="0" fontId="4" fillId="5" borderId="7" xfId="0" applyFont="1" applyFill="1" applyBorder="1" applyAlignment="1">
      <alignment horizontal="center" vertical="top" wrapText="1"/>
    </xf>
    <xf numFmtId="0" fontId="4" fillId="5" borderId="29" xfId="0" applyFont="1" applyFill="1" applyBorder="1" applyAlignment="1">
      <alignment horizontal="center" vertical="top" wrapText="1"/>
    </xf>
    <xf numFmtId="0" fontId="4" fillId="5" borderId="11" xfId="0" applyFont="1" applyFill="1" applyBorder="1" applyAlignment="1">
      <alignment horizontal="center" vertical="top" wrapText="1"/>
    </xf>
    <xf numFmtId="0" fontId="6" fillId="0" borderId="0" xfId="0" applyFont="1" applyAlignment="1">
      <alignment horizontal="left" vertical="center" wrapText="1"/>
    </xf>
    <xf numFmtId="0" fontId="0" fillId="0" borderId="0" xfId="0" applyAlignment="1">
      <alignment horizontal="left" vertical="center" wrapText="1"/>
    </xf>
    <xf numFmtId="0" fontId="0" fillId="5" borderId="17" xfId="0" applyFill="1" applyBorder="1" applyAlignment="1">
      <alignment horizontal="center" vertical="top" wrapText="1"/>
    </xf>
    <xf numFmtId="0" fontId="0" fillId="5" borderId="19" xfId="0" applyFill="1" applyBorder="1" applyAlignment="1">
      <alignment horizontal="center" vertical="top" wrapText="1"/>
    </xf>
    <xf numFmtId="0" fontId="0" fillId="5" borderId="9" xfId="0" applyFill="1" applyBorder="1" applyAlignment="1">
      <alignment horizontal="center" vertical="top" wrapText="1"/>
    </xf>
    <xf numFmtId="0" fontId="0" fillId="5" borderId="25"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30"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7" xfId="0" applyFill="1" applyBorder="1" applyAlignment="1">
      <alignment horizontal="center" vertical="center" wrapText="1"/>
    </xf>
    <xf numFmtId="0" fontId="0" fillId="5" borderId="29" xfId="0" applyFill="1" applyBorder="1" applyAlignment="1">
      <alignment horizontal="center" vertical="center" wrapText="1"/>
    </xf>
    <xf numFmtId="0" fontId="0" fillId="5" borderId="4" xfId="0" applyFill="1" applyBorder="1" applyAlignment="1">
      <alignment horizontal="center" vertical="top" wrapText="1"/>
    </xf>
    <xf numFmtId="0" fontId="0" fillId="5" borderId="4" xfId="0" applyFill="1" applyBorder="1" applyAlignment="1">
      <alignment horizontal="center" vertical="center" wrapText="1"/>
    </xf>
    <xf numFmtId="0" fontId="0" fillId="5" borderId="17" xfId="0" applyFill="1" applyBorder="1" applyAlignment="1">
      <alignment horizontal="center" vertical="center" wrapText="1"/>
    </xf>
    <xf numFmtId="0" fontId="5" fillId="0" borderId="0" xfId="0" applyFont="1" applyAlignment="1">
      <alignment horizontal="left" vertical="top" wrapText="1"/>
    </xf>
    <xf numFmtId="0" fontId="0" fillId="5" borderId="23" xfId="0" applyFill="1" applyBorder="1" applyAlignment="1">
      <alignment horizontal="center" vertical="center" wrapText="1"/>
    </xf>
  </cellXfs>
  <cellStyles count="3">
    <cellStyle name="Gut" xfId="1" builtinId="26"/>
    <cellStyle name="Neutral" xfId="2" builtinId="2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FDB88-EDDC-494C-AC52-6DD9A5BAEF0E}">
  <sheetPr>
    <pageSetUpPr fitToPage="1"/>
  </sheetPr>
  <dimension ref="A1:D15"/>
  <sheetViews>
    <sheetView workbookViewId="0">
      <selection sqref="A1:D1"/>
    </sheetView>
  </sheetViews>
  <sheetFormatPr baseColWidth="10" defaultRowHeight="15" x14ac:dyDescent="0.25"/>
  <cols>
    <col min="1" max="1" width="17.28515625" customWidth="1"/>
    <col min="2" max="2" width="56" customWidth="1"/>
    <col min="3" max="3" width="8.5703125" customWidth="1"/>
    <col min="4" max="4" width="7.5703125" customWidth="1"/>
  </cols>
  <sheetData>
    <row r="1" spans="1:4" ht="38.25" customHeight="1" x14ac:dyDescent="0.25">
      <c r="A1" s="168" t="s">
        <v>662</v>
      </c>
      <c r="B1" s="168"/>
      <c r="C1" s="168"/>
      <c r="D1" s="168"/>
    </row>
    <row r="2" spans="1:4" x14ac:dyDescent="0.25">
      <c r="A2" s="63"/>
      <c r="B2" s="63"/>
      <c r="C2" s="63"/>
      <c r="D2" s="63"/>
    </row>
    <row r="3" spans="1:4" x14ac:dyDescent="0.25">
      <c r="A3" s="126" t="s">
        <v>0</v>
      </c>
      <c r="B3" s="127" t="s">
        <v>1</v>
      </c>
      <c r="C3" s="171" t="s">
        <v>2</v>
      </c>
      <c r="D3" s="172"/>
    </row>
    <row r="4" spans="1:4" x14ac:dyDescent="0.25">
      <c r="A4" s="128" t="s">
        <v>454</v>
      </c>
      <c r="B4" s="129"/>
      <c r="C4" s="169" t="s">
        <v>453</v>
      </c>
      <c r="D4" s="170"/>
    </row>
    <row r="5" spans="1:4" x14ac:dyDescent="0.25">
      <c r="A5" s="130"/>
      <c r="B5" s="131"/>
      <c r="C5" s="132" t="s">
        <v>560</v>
      </c>
      <c r="D5" s="133" t="s">
        <v>450</v>
      </c>
    </row>
    <row r="6" spans="1:4" ht="30" x14ac:dyDescent="0.25">
      <c r="A6" s="1" t="s">
        <v>440</v>
      </c>
      <c r="B6" s="11" t="s">
        <v>653</v>
      </c>
      <c r="C6" s="70">
        <v>73</v>
      </c>
      <c r="D6" s="71">
        <f xml:space="preserve"> 100/153*C6</f>
        <v>47.712418300653596</v>
      </c>
    </row>
    <row r="7" spans="1:4" ht="30" x14ac:dyDescent="0.25">
      <c r="A7" s="25" t="s">
        <v>441</v>
      </c>
      <c r="B7" s="62" t="s">
        <v>654</v>
      </c>
      <c r="C7" s="65">
        <v>21</v>
      </c>
      <c r="D7" s="71">
        <f t="shared" ref="D7:D15" si="0" xml:space="preserve"> 100/153*C7</f>
        <v>13.725490196078432</v>
      </c>
    </row>
    <row r="8" spans="1:4" x14ac:dyDescent="0.25">
      <c r="A8" s="1" t="s">
        <v>220</v>
      </c>
      <c r="B8" s="11" t="s">
        <v>442</v>
      </c>
      <c r="C8" s="70">
        <v>18</v>
      </c>
      <c r="D8" s="71">
        <f t="shared" si="0"/>
        <v>11.764705882352942</v>
      </c>
    </row>
    <row r="9" spans="1:4" x14ac:dyDescent="0.25">
      <c r="A9" s="1" t="s">
        <v>443</v>
      </c>
      <c r="B9" s="62" t="s">
        <v>444</v>
      </c>
      <c r="C9" s="70">
        <v>10</v>
      </c>
      <c r="D9" s="71">
        <f t="shared" si="0"/>
        <v>6.5359477124183005</v>
      </c>
    </row>
    <row r="10" spans="1:4" ht="30" x14ac:dyDescent="0.25">
      <c r="A10" s="25" t="s">
        <v>455</v>
      </c>
      <c r="B10" s="11" t="s">
        <v>655</v>
      </c>
      <c r="C10" s="70">
        <v>7</v>
      </c>
      <c r="D10" s="71">
        <f t="shared" si="0"/>
        <v>4.5751633986928102</v>
      </c>
    </row>
    <row r="11" spans="1:4" ht="45" x14ac:dyDescent="0.25">
      <c r="A11" s="1" t="s">
        <v>445</v>
      </c>
      <c r="B11" s="62" t="s">
        <v>446</v>
      </c>
      <c r="C11" s="66">
        <v>6</v>
      </c>
      <c r="D11" s="71">
        <f t="shared" si="0"/>
        <v>3.9215686274509807</v>
      </c>
    </row>
    <row r="12" spans="1:4" x14ac:dyDescent="0.25">
      <c r="A12" s="1" t="s">
        <v>447</v>
      </c>
      <c r="B12" s="17" t="s">
        <v>448</v>
      </c>
      <c r="C12" s="43">
        <v>4</v>
      </c>
      <c r="D12" s="71">
        <f t="shared" si="0"/>
        <v>2.6143790849673203</v>
      </c>
    </row>
    <row r="13" spans="1:4" ht="30.75" thickBot="1" x14ac:dyDescent="0.3">
      <c r="A13" s="6" t="s">
        <v>449</v>
      </c>
      <c r="B13" s="12" t="s">
        <v>656</v>
      </c>
      <c r="C13" s="69">
        <v>2</v>
      </c>
      <c r="D13" s="162">
        <f t="shared" si="0"/>
        <v>1.3071895424836601</v>
      </c>
    </row>
    <row r="14" spans="1:4" ht="15.75" thickTop="1" x14ac:dyDescent="0.25">
      <c r="A14" s="25" t="s">
        <v>14</v>
      </c>
      <c r="B14" s="13" t="s">
        <v>15</v>
      </c>
      <c r="C14" s="68">
        <v>7</v>
      </c>
      <c r="D14" s="161">
        <f t="shared" si="0"/>
        <v>4.5751633986928102</v>
      </c>
    </row>
    <row r="15" spans="1:4" x14ac:dyDescent="0.25">
      <c r="A15" s="1" t="s">
        <v>210</v>
      </c>
      <c r="B15" s="64" t="s">
        <v>211</v>
      </c>
      <c r="C15" s="67">
        <v>5</v>
      </c>
      <c r="D15" s="71">
        <f t="shared" si="0"/>
        <v>3.2679738562091503</v>
      </c>
    </row>
  </sheetData>
  <mergeCells count="3">
    <mergeCell ref="A1:D1"/>
    <mergeCell ref="C4:D4"/>
    <mergeCell ref="C3:D3"/>
  </mergeCells>
  <pageMargins left="0.7" right="0.7" top="0.78740157499999996" bottom="0.78740157499999996" header="0.3" footer="0.3"/>
  <pageSetup paperSize="9" orientation="landscape"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F39A8-8E75-45D4-ADAE-5995783665A1}">
  <dimension ref="A1:D18"/>
  <sheetViews>
    <sheetView workbookViewId="0">
      <selection sqref="A1:D1"/>
    </sheetView>
  </sheetViews>
  <sheetFormatPr baseColWidth="10" defaultRowHeight="15" x14ac:dyDescent="0.25"/>
  <cols>
    <col min="1" max="1" width="37.85546875" customWidth="1"/>
    <col min="2" max="2" width="16.5703125" customWidth="1"/>
    <col min="3" max="3" width="14.42578125" bestFit="1" customWidth="1"/>
    <col min="4" max="4" width="13.42578125" bestFit="1" customWidth="1"/>
  </cols>
  <sheetData>
    <row r="1" spans="1:4" ht="30.75" customHeight="1" x14ac:dyDescent="0.25">
      <c r="A1" s="188" t="s">
        <v>659</v>
      </c>
      <c r="B1" s="188"/>
      <c r="C1" s="188"/>
      <c r="D1" s="188"/>
    </row>
    <row r="3" spans="1:4" ht="30" x14ac:dyDescent="0.25">
      <c r="A3" s="146"/>
      <c r="B3" s="144" t="s">
        <v>471</v>
      </c>
      <c r="C3" s="142" t="s">
        <v>562</v>
      </c>
      <c r="D3" s="143" t="s">
        <v>563</v>
      </c>
    </row>
    <row r="4" spans="1:4" ht="30" x14ac:dyDescent="0.25">
      <c r="A4" s="29" t="s">
        <v>456</v>
      </c>
      <c r="B4" s="145" t="s">
        <v>472</v>
      </c>
      <c r="C4" s="117" t="s">
        <v>477</v>
      </c>
      <c r="D4" s="117" t="s">
        <v>477</v>
      </c>
    </row>
    <row r="5" spans="1:4" x14ac:dyDescent="0.25">
      <c r="A5" s="29" t="s">
        <v>457</v>
      </c>
      <c r="B5" s="145" t="s">
        <v>473</v>
      </c>
      <c r="C5" s="117" t="s">
        <v>475</v>
      </c>
      <c r="D5" s="117" t="s">
        <v>480</v>
      </c>
    </row>
    <row r="6" spans="1:4" x14ac:dyDescent="0.25">
      <c r="A6" s="29" t="s">
        <v>458</v>
      </c>
      <c r="B6" s="145">
        <v>0.38600000000000001</v>
      </c>
      <c r="C6" s="148">
        <v>2.5999999999999999E-2</v>
      </c>
      <c r="D6" s="117">
        <v>0.83799999999999997</v>
      </c>
    </row>
    <row r="7" spans="1:4" ht="30" x14ac:dyDescent="0.25">
      <c r="A7" s="29" t="s">
        <v>459</v>
      </c>
      <c r="B7" s="145" t="s">
        <v>474</v>
      </c>
      <c r="C7" s="148" t="s">
        <v>478</v>
      </c>
      <c r="D7" s="117" t="s">
        <v>475</v>
      </c>
    </row>
    <row r="8" spans="1:4" ht="30" x14ac:dyDescent="0.25">
      <c r="A8" s="29" t="s">
        <v>460</v>
      </c>
      <c r="B8" s="147" t="s">
        <v>461</v>
      </c>
      <c r="C8" s="148" t="s">
        <v>461</v>
      </c>
      <c r="D8" s="148" t="s">
        <v>481</v>
      </c>
    </row>
    <row r="9" spans="1:4" x14ac:dyDescent="0.25">
      <c r="A9" s="29" t="s">
        <v>462</v>
      </c>
      <c r="B9" s="145">
        <v>0.93300000000000005</v>
      </c>
      <c r="C9" s="117">
        <v>8.3000000000000004E-2</v>
      </c>
      <c r="D9" s="117">
        <v>0.85499999999999998</v>
      </c>
    </row>
    <row r="10" spans="1:4" x14ac:dyDescent="0.25">
      <c r="A10" s="29" t="s">
        <v>463</v>
      </c>
      <c r="B10" s="145" t="s">
        <v>475</v>
      </c>
      <c r="C10" s="117" t="s">
        <v>475</v>
      </c>
      <c r="D10" s="117" t="s">
        <v>482</v>
      </c>
    </row>
    <row r="11" spans="1:4" x14ac:dyDescent="0.25">
      <c r="A11" s="29" t="s">
        <v>464</v>
      </c>
      <c r="B11" s="145" t="s">
        <v>476</v>
      </c>
      <c r="C11" s="117" t="s">
        <v>479</v>
      </c>
      <c r="D11" s="117" t="s">
        <v>483</v>
      </c>
    </row>
    <row r="12" spans="1:4" ht="30" x14ac:dyDescent="0.25">
      <c r="A12" s="29" t="s">
        <v>465</v>
      </c>
      <c r="B12" s="147" t="s">
        <v>461</v>
      </c>
      <c r="C12" s="148" t="s">
        <v>461</v>
      </c>
      <c r="D12" s="117" t="s">
        <v>475</v>
      </c>
    </row>
    <row r="13" spans="1:4" ht="30" x14ac:dyDescent="0.25">
      <c r="A13" s="29" t="s">
        <v>466</v>
      </c>
      <c r="B13" s="147" t="s">
        <v>461</v>
      </c>
      <c r="C13" s="148" t="s">
        <v>461</v>
      </c>
      <c r="D13" s="117" t="s">
        <v>475</v>
      </c>
    </row>
    <row r="14" spans="1:4" ht="30" x14ac:dyDescent="0.25">
      <c r="A14" s="29" t="s">
        <v>467</v>
      </c>
      <c r="B14" s="147" t="s">
        <v>461</v>
      </c>
      <c r="C14" s="148" t="s">
        <v>461</v>
      </c>
      <c r="D14" s="117" t="s">
        <v>475</v>
      </c>
    </row>
    <row r="15" spans="1:4" ht="30" x14ac:dyDescent="0.25">
      <c r="A15" s="29" t="s">
        <v>468</v>
      </c>
      <c r="B15" s="147" t="s">
        <v>461</v>
      </c>
      <c r="C15" s="148" t="s">
        <v>461</v>
      </c>
      <c r="D15" s="117" t="s">
        <v>475</v>
      </c>
    </row>
    <row r="16" spans="1:4" ht="30" x14ac:dyDescent="0.25">
      <c r="A16" s="29" t="s">
        <v>469</v>
      </c>
      <c r="B16" s="147" t="s">
        <v>461</v>
      </c>
      <c r="C16" s="148" t="s">
        <v>461</v>
      </c>
      <c r="D16" s="117" t="s">
        <v>475</v>
      </c>
    </row>
    <row r="17" spans="1:4" ht="30" x14ac:dyDescent="0.25">
      <c r="A17" s="29" t="s">
        <v>470</v>
      </c>
      <c r="B17" s="147" t="s">
        <v>461</v>
      </c>
      <c r="C17" s="148" t="s">
        <v>461</v>
      </c>
      <c r="D17" s="117" t="s">
        <v>475</v>
      </c>
    </row>
    <row r="18" spans="1:4" x14ac:dyDescent="0.25">
      <c r="A18" s="79"/>
      <c r="B18" s="79"/>
    </row>
  </sheetData>
  <mergeCells count="1">
    <mergeCell ref="A1:D1"/>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61B0C-3900-4812-BDA6-45017AFF8F42}">
  <sheetPr>
    <pageSetUpPr fitToPage="1"/>
  </sheetPr>
  <dimension ref="A1:J36"/>
  <sheetViews>
    <sheetView zoomScale="110" zoomScaleNormal="110" workbookViewId="0">
      <selection sqref="A1:J1"/>
    </sheetView>
  </sheetViews>
  <sheetFormatPr baseColWidth="10" defaultRowHeight="15" x14ac:dyDescent="0.25"/>
  <cols>
    <col min="1" max="1" width="28.140625" customWidth="1"/>
    <col min="2" max="2" width="85.85546875" customWidth="1"/>
    <col min="3" max="3" width="8.28515625" customWidth="1"/>
    <col min="4" max="5" width="8" customWidth="1"/>
    <col min="6" max="6" width="8.42578125" customWidth="1"/>
    <col min="7" max="7" width="8" customWidth="1"/>
    <col min="8" max="8" width="7.140625" customWidth="1"/>
    <col min="9" max="9" width="8.7109375" customWidth="1"/>
    <col min="10" max="10" width="7.42578125" customWidth="1"/>
  </cols>
  <sheetData>
    <row r="1" spans="1:10" ht="27.75" customHeight="1" x14ac:dyDescent="0.25">
      <c r="A1" s="168" t="s">
        <v>670</v>
      </c>
      <c r="B1" s="168"/>
      <c r="C1" s="168"/>
      <c r="D1" s="168"/>
      <c r="E1" s="168"/>
      <c r="F1" s="168"/>
      <c r="G1" s="168"/>
      <c r="H1" s="168"/>
      <c r="I1" s="168"/>
      <c r="J1" s="168"/>
    </row>
    <row r="2" spans="1:10" x14ac:dyDescent="0.25">
      <c r="B2" s="109"/>
    </row>
    <row r="3" spans="1:10" ht="15" customHeight="1" x14ac:dyDescent="0.25">
      <c r="A3" s="118" t="s">
        <v>0</v>
      </c>
      <c r="B3" s="186" t="s">
        <v>1</v>
      </c>
      <c r="C3" s="178" t="s">
        <v>2</v>
      </c>
      <c r="D3" s="179"/>
      <c r="E3" s="178" t="s">
        <v>3</v>
      </c>
      <c r="F3" s="179"/>
      <c r="G3" s="178" t="s">
        <v>4</v>
      </c>
      <c r="H3" s="179"/>
      <c r="I3" s="178" t="s">
        <v>388</v>
      </c>
      <c r="J3" s="182"/>
    </row>
    <row r="4" spans="1:10" x14ac:dyDescent="0.25">
      <c r="A4" s="120" t="s">
        <v>108</v>
      </c>
      <c r="B4" s="187"/>
      <c r="C4" s="180" t="s">
        <v>236</v>
      </c>
      <c r="D4" s="181"/>
      <c r="E4" s="180" t="s">
        <v>101</v>
      </c>
      <c r="F4" s="181"/>
      <c r="G4" s="180" t="s">
        <v>237</v>
      </c>
      <c r="H4" s="181"/>
      <c r="I4" s="180" t="s">
        <v>238</v>
      </c>
      <c r="J4" s="183"/>
    </row>
    <row r="5" spans="1:10" ht="30" x14ac:dyDescent="0.25">
      <c r="A5" s="134"/>
      <c r="B5" s="140"/>
      <c r="C5" s="135" t="s">
        <v>560</v>
      </c>
      <c r="D5" s="136" t="s">
        <v>450</v>
      </c>
      <c r="E5" s="135" t="s">
        <v>560</v>
      </c>
      <c r="F5" s="136" t="s">
        <v>450</v>
      </c>
      <c r="G5" s="135" t="s">
        <v>560</v>
      </c>
      <c r="H5" s="136" t="s">
        <v>450</v>
      </c>
      <c r="I5" s="135" t="s">
        <v>560</v>
      </c>
      <c r="J5" s="137" t="s">
        <v>450</v>
      </c>
    </row>
    <row r="6" spans="1:10" ht="30" x14ac:dyDescent="0.25">
      <c r="A6" s="52" t="s">
        <v>251</v>
      </c>
      <c r="B6" s="11" t="s">
        <v>611</v>
      </c>
      <c r="C6" s="8">
        <v>10</v>
      </c>
      <c r="D6" s="80">
        <f>100/388*C6</f>
        <v>2.5773195876288657</v>
      </c>
      <c r="E6" s="22">
        <v>8</v>
      </c>
      <c r="F6" s="81">
        <f>100/113*E6</f>
        <v>7.0796460176991154</v>
      </c>
      <c r="G6" s="22">
        <v>1</v>
      </c>
      <c r="H6" s="80">
        <f>100/107*G6</f>
        <v>0.93457943925233644</v>
      </c>
      <c r="I6" s="22">
        <v>1</v>
      </c>
      <c r="J6" s="90">
        <f>100/168*I6</f>
        <v>0.59523809523809523</v>
      </c>
    </row>
    <row r="7" spans="1:10" ht="30" x14ac:dyDescent="0.25">
      <c r="A7" s="1" t="s">
        <v>239</v>
      </c>
      <c r="B7" s="11" t="s">
        <v>612</v>
      </c>
      <c r="C7" s="8">
        <v>13</v>
      </c>
      <c r="D7" s="80">
        <f t="shared" ref="D7:D32" si="0">100/388*C7</f>
        <v>3.3505154639175254</v>
      </c>
      <c r="E7" s="22">
        <v>1</v>
      </c>
      <c r="F7" s="81">
        <f>100/113*E7</f>
        <v>0.88495575221238942</v>
      </c>
      <c r="G7" s="22">
        <v>1</v>
      </c>
      <c r="H7" s="80">
        <f t="shared" ref="H7:H25" si="1">100/107*G7</f>
        <v>0.93457943925233644</v>
      </c>
      <c r="I7" s="22">
        <v>11</v>
      </c>
      <c r="J7" s="90">
        <f t="shared" ref="J7:J25" si="2">100/168*I7</f>
        <v>6.5476190476190474</v>
      </c>
    </row>
    <row r="8" spans="1:10" ht="30" x14ac:dyDescent="0.25">
      <c r="A8" s="1" t="s">
        <v>240</v>
      </c>
      <c r="B8" s="11" t="s">
        <v>613</v>
      </c>
      <c r="C8" s="8">
        <v>33</v>
      </c>
      <c r="D8" s="81">
        <f t="shared" si="0"/>
        <v>8.5051546391752559</v>
      </c>
      <c r="E8" s="22">
        <v>6</v>
      </c>
      <c r="F8" s="81">
        <f t="shared" ref="F8:F25" si="3">100/113*E8</f>
        <v>5.3097345132743365</v>
      </c>
      <c r="G8" s="22">
        <v>8</v>
      </c>
      <c r="H8" s="80">
        <f t="shared" si="1"/>
        <v>7.4766355140186915</v>
      </c>
      <c r="I8" s="22">
        <v>19</v>
      </c>
      <c r="J8" s="90">
        <f t="shared" si="2"/>
        <v>11.30952380952381</v>
      </c>
    </row>
    <row r="9" spans="1:10" ht="30" x14ac:dyDescent="0.25">
      <c r="A9" s="1" t="s">
        <v>241</v>
      </c>
      <c r="B9" s="11" t="s">
        <v>252</v>
      </c>
      <c r="C9" s="8">
        <v>13</v>
      </c>
      <c r="D9" s="80">
        <f t="shared" si="0"/>
        <v>3.3505154639175254</v>
      </c>
      <c r="E9" s="22">
        <v>5</v>
      </c>
      <c r="F9" s="81">
        <f t="shared" si="3"/>
        <v>4.4247787610619476</v>
      </c>
      <c r="G9" s="22">
        <v>5</v>
      </c>
      <c r="H9" s="80">
        <f t="shared" si="1"/>
        <v>4.6728971962616823</v>
      </c>
      <c r="I9" s="22">
        <v>3</v>
      </c>
      <c r="J9" s="90">
        <f t="shared" si="2"/>
        <v>1.7857142857142856</v>
      </c>
    </row>
    <row r="10" spans="1:10" x14ac:dyDescent="0.25">
      <c r="A10" s="52" t="s">
        <v>253</v>
      </c>
      <c r="B10" s="11" t="s">
        <v>640</v>
      </c>
      <c r="C10" s="8">
        <v>29</v>
      </c>
      <c r="D10" s="81">
        <f t="shared" si="0"/>
        <v>7.4742268041237105</v>
      </c>
      <c r="E10" s="22">
        <v>5</v>
      </c>
      <c r="F10" s="81">
        <f t="shared" si="3"/>
        <v>4.4247787610619476</v>
      </c>
      <c r="G10" s="22">
        <v>10</v>
      </c>
      <c r="H10" s="81">
        <f t="shared" si="1"/>
        <v>9.3457943925233646</v>
      </c>
      <c r="I10" s="22">
        <v>14</v>
      </c>
      <c r="J10" s="90">
        <f t="shared" si="2"/>
        <v>8.3333333333333339</v>
      </c>
    </row>
    <row r="11" spans="1:10" x14ac:dyDescent="0.25">
      <c r="A11" s="1" t="s">
        <v>255</v>
      </c>
      <c r="B11" s="11" t="s">
        <v>254</v>
      </c>
      <c r="C11" s="8">
        <v>2</v>
      </c>
      <c r="D11" s="80">
        <f t="shared" si="0"/>
        <v>0.51546391752577314</v>
      </c>
      <c r="E11" s="22">
        <v>0</v>
      </c>
      <c r="F11" s="81">
        <f t="shared" si="3"/>
        <v>0</v>
      </c>
      <c r="G11" s="22">
        <v>1</v>
      </c>
      <c r="H11" s="80">
        <f t="shared" si="1"/>
        <v>0.93457943925233644</v>
      </c>
      <c r="I11" s="22">
        <v>1</v>
      </c>
      <c r="J11" s="90">
        <f t="shared" si="2"/>
        <v>0.59523809523809523</v>
      </c>
    </row>
    <row r="12" spans="1:10" x14ac:dyDescent="0.25">
      <c r="A12" s="1" t="s">
        <v>242</v>
      </c>
      <c r="B12" s="11" t="s">
        <v>256</v>
      </c>
      <c r="C12" s="8">
        <v>4</v>
      </c>
      <c r="D12" s="80">
        <f t="shared" si="0"/>
        <v>1.0309278350515463</v>
      </c>
      <c r="E12" s="22">
        <v>1</v>
      </c>
      <c r="F12" s="81">
        <f t="shared" si="3"/>
        <v>0.88495575221238942</v>
      </c>
      <c r="G12" s="22">
        <v>1</v>
      </c>
      <c r="H12" s="80">
        <f t="shared" si="1"/>
        <v>0.93457943925233644</v>
      </c>
      <c r="I12" s="22">
        <v>2</v>
      </c>
      <c r="J12" s="90">
        <f t="shared" si="2"/>
        <v>1.1904761904761905</v>
      </c>
    </row>
    <row r="13" spans="1:10" x14ac:dyDescent="0.25">
      <c r="A13" s="1" t="s">
        <v>243</v>
      </c>
      <c r="B13" s="11" t="s">
        <v>257</v>
      </c>
      <c r="C13" s="8">
        <v>8</v>
      </c>
      <c r="D13" s="80">
        <f t="shared" si="0"/>
        <v>2.0618556701030926</v>
      </c>
      <c r="E13" s="22">
        <v>2</v>
      </c>
      <c r="F13" s="81">
        <f t="shared" si="3"/>
        <v>1.7699115044247788</v>
      </c>
      <c r="G13" s="22">
        <v>2</v>
      </c>
      <c r="H13" s="80">
        <f t="shared" si="1"/>
        <v>1.8691588785046729</v>
      </c>
      <c r="I13" s="22">
        <v>4</v>
      </c>
      <c r="J13" s="90">
        <f t="shared" si="2"/>
        <v>2.3809523809523809</v>
      </c>
    </row>
    <row r="14" spans="1:10" x14ac:dyDescent="0.25">
      <c r="A14" s="1" t="s">
        <v>327</v>
      </c>
      <c r="B14" s="11" t="s">
        <v>328</v>
      </c>
      <c r="C14" s="8">
        <v>6</v>
      </c>
      <c r="D14" s="80">
        <f t="shared" si="0"/>
        <v>1.5463917525773194</v>
      </c>
      <c r="E14" s="22">
        <v>3</v>
      </c>
      <c r="F14" s="81">
        <f t="shared" si="3"/>
        <v>2.6548672566371683</v>
      </c>
      <c r="G14" s="22">
        <v>0</v>
      </c>
      <c r="H14" s="80">
        <f t="shared" si="1"/>
        <v>0</v>
      </c>
      <c r="I14" s="22">
        <v>3</v>
      </c>
      <c r="J14" s="90">
        <f t="shared" si="2"/>
        <v>1.7857142857142856</v>
      </c>
    </row>
    <row r="15" spans="1:10" ht="30" x14ac:dyDescent="0.25">
      <c r="A15" s="1" t="s">
        <v>244</v>
      </c>
      <c r="B15" s="11" t="s">
        <v>258</v>
      </c>
      <c r="C15" s="8">
        <v>29</v>
      </c>
      <c r="D15" s="81">
        <f t="shared" si="0"/>
        <v>7.4742268041237105</v>
      </c>
      <c r="E15" s="22">
        <v>12</v>
      </c>
      <c r="F15" s="81">
        <f t="shared" si="3"/>
        <v>10.619469026548673</v>
      </c>
      <c r="G15" s="22">
        <v>8</v>
      </c>
      <c r="H15" s="80">
        <f t="shared" si="1"/>
        <v>7.4766355140186915</v>
      </c>
      <c r="I15" s="22">
        <v>9</v>
      </c>
      <c r="J15" s="90">
        <f t="shared" si="2"/>
        <v>5.3571428571428568</v>
      </c>
    </row>
    <row r="16" spans="1:10" ht="30" x14ac:dyDescent="0.25">
      <c r="A16" s="1" t="s">
        <v>245</v>
      </c>
      <c r="B16" s="11" t="s">
        <v>259</v>
      </c>
      <c r="C16" s="8">
        <v>5</v>
      </c>
      <c r="D16" s="80">
        <f t="shared" si="0"/>
        <v>1.2886597938144329</v>
      </c>
      <c r="E16" s="22">
        <v>0</v>
      </c>
      <c r="F16" s="81">
        <f t="shared" si="3"/>
        <v>0</v>
      </c>
      <c r="G16" s="22">
        <v>1</v>
      </c>
      <c r="H16" s="80">
        <f t="shared" si="1"/>
        <v>0.93457943925233644</v>
      </c>
      <c r="I16" s="22">
        <v>4</v>
      </c>
      <c r="J16" s="90">
        <f t="shared" si="2"/>
        <v>2.3809523809523809</v>
      </c>
    </row>
    <row r="17" spans="1:10" ht="30" x14ac:dyDescent="0.25">
      <c r="A17" s="1" t="s">
        <v>51</v>
      </c>
      <c r="B17" s="11" t="s">
        <v>173</v>
      </c>
      <c r="C17" s="8">
        <v>23</v>
      </c>
      <c r="D17" s="80">
        <f t="shared" si="0"/>
        <v>5.9278350515463911</v>
      </c>
      <c r="E17" s="22">
        <v>6</v>
      </c>
      <c r="F17" s="81">
        <f t="shared" si="3"/>
        <v>5.3097345132743365</v>
      </c>
      <c r="G17" s="22">
        <v>6</v>
      </c>
      <c r="H17" s="80">
        <f t="shared" si="1"/>
        <v>5.6074766355140184</v>
      </c>
      <c r="I17" s="22">
        <v>11</v>
      </c>
      <c r="J17" s="90">
        <f t="shared" si="2"/>
        <v>6.5476190476190474</v>
      </c>
    </row>
    <row r="18" spans="1:10" x14ac:dyDescent="0.25">
      <c r="A18" s="1" t="s">
        <v>28</v>
      </c>
      <c r="B18" s="11" t="s">
        <v>260</v>
      </c>
      <c r="C18" s="8">
        <v>15</v>
      </c>
      <c r="D18" s="80">
        <f t="shared" si="0"/>
        <v>3.8659793814432986</v>
      </c>
      <c r="E18" s="22">
        <v>2</v>
      </c>
      <c r="F18" s="81">
        <f t="shared" si="3"/>
        <v>1.7699115044247788</v>
      </c>
      <c r="G18" s="22">
        <v>4</v>
      </c>
      <c r="H18" s="80">
        <f t="shared" si="1"/>
        <v>3.7383177570093458</v>
      </c>
      <c r="I18" s="22">
        <v>9</v>
      </c>
      <c r="J18" s="90">
        <f t="shared" si="2"/>
        <v>5.3571428571428568</v>
      </c>
    </row>
    <row r="19" spans="1:10" x14ac:dyDescent="0.25">
      <c r="A19" s="52" t="s">
        <v>307</v>
      </c>
      <c r="B19" s="11" t="s">
        <v>261</v>
      </c>
      <c r="C19" s="8">
        <v>7</v>
      </c>
      <c r="D19" s="80">
        <f t="shared" si="0"/>
        <v>1.804123711340206</v>
      </c>
      <c r="E19" s="22">
        <v>1</v>
      </c>
      <c r="F19" s="81">
        <f t="shared" si="3"/>
        <v>0.88495575221238942</v>
      </c>
      <c r="G19" s="22">
        <v>3</v>
      </c>
      <c r="H19" s="80">
        <f t="shared" si="1"/>
        <v>2.8037383177570092</v>
      </c>
      <c r="I19" s="22">
        <v>3</v>
      </c>
      <c r="J19" s="90">
        <f t="shared" si="2"/>
        <v>1.7857142857142856</v>
      </c>
    </row>
    <row r="20" spans="1:10" ht="30" x14ac:dyDescent="0.25">
      <c r="A20" s="53" t="s">
        <v>262</v>
      </c>
      <c r="B20" s="17" t="s">
        <v>614</v>
      </c>
      <c r="C20" s="8">
        <v>13</v>
      </c>
      <c r="D20" s="80">
        <f t="shared" si="0"/>
        <v>3.3505154639175254</v>
      </c>
      <c r="E20" s="22">
        <v>2</v>
      </c>
      <c r="F20" s="81">
        <f t="shared" si="3"/>
        <v>1.7699115044247788</v>
      </c>
      <c r="G20" s="22">
        <v>1</v>
      </c>
      <c r="H20" s="80">
        <f t="shared" si="1"/>
        <v>0.93457943925233644</v>
      </c>
      <c r="I20" s="22">
        <v>10</v>
      </c>
      <c r="J20" s="90">
        <f t="shared" si="2"/>
        <v>5.9523809523809526</v>
      </c>
    </row>
    <row r="21" spans="1:10" x14ac:dyDescent="0.25">
      <c r="A21" s="1" t="s">
        <v>324</v>
      </c>
      <c r="B21" s="11" t="s">
        <v>263</v>
      </c>
      <c r="C21" s="8">
        <v>4</v>
      </c>
      <c r="D21" s="80">
        <f t="shared" si="0"/>
        <v>1.0309278350515463</v>
      </c>
      <c r="E21" s="22">
        <v>2</v>
      </c>
      <c r="F21" s="81">
        <f t="shared" si="3"/>
        <v>1.7699115044247788</v>
      </c>
      <c r="G21" s="22">
        <v>1</v>
      </c>
      <c r="H21" s="80">
        <f t="shared" si="1"/>
        <v>0.93457943925233644</v>
      </c>
      <c r="I21" s="22">
        <v>1</v>
      </c>
      <c r="J21" s="90">
        <f t="shared" si="2"/>
        <v>0.59523809523809523</v>
      </c>
    </row>
    <row r="22" spans="1:10" ht="30" x14ac:dyDescent="0.25">
      <c r="A22" s="54" t="s">
        <v>325</v>
      </c>
      <c r="B22" s="29" t="s">
        <v>265</v>
      </c>
      <c r="C22" s="8">
        <v>8</v>
      </c>
      <c r="D22" s="80">
        <f t="shared" si="0"/>
        <v>2.0618556701030926</v>
      </c>
      <c r="E22" s="22">
        <v>0</v>
      </c>
      <c r="F22" s="81">
        <f t="shared" si="3"/>
        <v>0</v>
      </c>
      <c r="G22" s="22">
        <v>2</v>
      </c>
      <c r="H22" s="80">
        <f t="shared" si="1"/>
        <v>1.8691588785046729</v>
      </c>
      <c r="I22" s="22">
        <v>6</v>
      </c>
      <c r="J22" s="90">
        <f t="shared" si="2"/>
        <v>3.5714285714285712</v>
      </c>
    </row>
    <row r="23" spans="1:10" ht="30" x14ac:dyDescent="0.25">
      <c r="A23" s="2" t="s">
        <v>57</v>
      </c>
      <c r="B23" s="29" t="s">
        <v>266</v>
      </c>
      <c r="C23" s="8">
        <v>20</v>
      </c>
      <c r="D23" s="80">
        <f t="shared" si="0"/>
        <v>5.1546391752577314</v>
      </c>
      <c r="E23" s="22">
        <v>6</v>
      </c>
      <c r="F23" s="81">
        <f t="shared" si="3"/>
        <v>5.3097345132743365</v>
      </c>
      <c r="G23" s="22">
        <v>4</v>
      </c>
      <c r="H23" s="80">
        <f t="shared" si="1"/>
        <v>3.7383177570093458</v>
      </c>
      <c r="I23" s="22">
        <v>10</v>
      </c>
      <c r="J23" s="90">
        <f t="shared" si="2"/>
        <v>5.9523809523809526</v>
      </c>
    </row>
    <row r="24" spans="1:10" ht="30" x14ac:dyDescent="0.25">
      <c r="A24" s="1" t="s">
        <v>219</v>
      </c>
      <c r="B24" s="29" t="s">
        <v>615</v>
      </c>
      <c r="C24" s="8">
        <v>45</v>
      </c>
      <c r="D24" s="81">
        <f t="shared" si="0"/>
        <v>11.597938144329895</v>
      </c>
      <c r="E24" s="22">
        <v>14</v>
      </c>
      <c r="F24" s="81">
        <f t="shared" si="3"/>
        <v>12.389380530973451</v>
      </c>
      <c r="G24" s="22">
        <v>10</v>
      </c>
      <c r="H24" s="81">
        <f t="shared" si="1"/>
        <v>9.3457943925233646</v>
      </c>
      <c r="I24" s="22">
        <v>21</v>
      </c>
      <c r="J24" s="90">
        <f t="shared" si="2"/>
        <v>12.5</v>
      </c>
    </row>
    <row r="25" spans="1:10" ht="45" x14ac:dyDescent="0.25">
      <c r="A25" s="1" t="s">
        <v>267</v>
      </c>
      <c r="B25" s="29" t="s">
        <v>268</v>
      </c>
      <c r="C25" s="8">
        <v>6</v>
      </c>
      <c r="D25" s="80">
        <f t="shared" si="0"/>
        <v>1.5463917525773194</v>
      </c>
      <c r="E25" s="22">
        <v>4</v>
      </c>
      <c r="F25" s="81">
        <f t="shared" si="3"/>
        <v>3.5398230088495577</v>
      </c>
      <c r="G25" s="22">
        <v>2</v>
      </c>
      <c r="H25" s="80">
        <f t="shared" si="1"/>
        <v>1.8691588785046729</v>
      </c>
      <c r="I25" s="22">
        <v>0</v>
      </c>
      <c r="J25" s="90">
        <f t="shared" si="2"/>
        <v>0</v>
      </c>
    </row>
    <row r="26" spans="1:10" x14ac:dyDescent="0.25">
      <c r="A26" s="1" t="s">
        <v>616</v>
      </c>
      <c r="B26" s="29" t="s">
        <v>617</v>
      </c>
      <c r="C26" s="8">
        <v>27</v>
      </c>
      <c r="D26" s="80">
        <f t="shared" si="0"/>
        <v>6.9587628865979374</v>
      </c>
      <c r="E26" s="22">
        <v>9</v>
      </c>
      <c r="F26" s="81">
        <f t="shared" ref="F26:F36" si="4">100/113*E26</f>
        <v>7.9646017699115053</v>
      </c>
      <c r="G26" s="22">
        <v>9</v>
      </c>
      <c r="H26" s="81">
        <f t="shared" ref="H26:H36" si="5">100/107*G26</f>
        <v>8.4112149532710276</v>
      </c>
      <c r="I26" s="22">
        <v>9</v>
      </c>
      <c r="J26" s="90">
        <f t="shared" ref="J26:J36" si="6">100/168*I26</f>
        <v>5.3571428571428568</v>
      </c>
    </row>
    <row r="27" spans="1:10" ht="30" x14ac:dyDescent="0.25">
      <c r="A27" s="1" t="s">
        <v>270</v>
      </c>
      <c r="B27" s="28" t="s">
        <v>269</v>
      </c>
      <c r="C27" s="8">
        <v>19</v>
      </c>
      <c r="D27" s="80">
        <f t="shared" si="0"/>
        <v>4.8969072164948448</v>
      </c>
      <c r="E27" s="22">
        <v>3</v>
      </c>
      <c r="F27" s="81">
        <f t="shared" si="4"/>
        <v>2.6548672566371683</v>
      </c>
      <c r="G27" s="22">
        <v>7</v>
      </c>
      <c r="H27" s="80">
        <f t="shared" si="5"/>
        <v>6.5420560747663554</v>
      </c>
      <c r="I27" s="22">
        <v>9</v>
      </c>
      <c r="J27" s="90">
        <f t="shared" si="6"/>
        <v>5.3571428571428568</v>
      </c>
    </row>
    <row r="28" spans="1:10" x14ac:dyDescent="0.25">
      <c r="A28" s="1" t="s">
        <v>272</v>
      </c>
      <c r="B28" s="28" t="s">
        <v>271</v>
      </c>
      <c r="C28" s="8">
        <v>4</v>
      </c>
      <c r="D28" s="80">
        <f t="shared" si="0"/>
        <v>1.0309278350515463</v>
      </c>
      <c r="E28" s="22">
        <v>0</v>
      </c>
      <c r="F28" s="81">
        <f t="shared" si="4"/>
        <v>0</v>
      </c>
      <c r="G28" s="22">
        <v>2</v>
      </c>
      <c r="H28" s="80">
        <f t="shared" si="5"/>
        <v>1.8691588785046729</v>
      </c>
      <c r="I28" s="22">
        <v>2</v>
      </c>
      <c r="J28" s="90">
        <f t="shared" si="6"/>
        <v>1.1904761904761905</v>
      </c>
    </row>
    <row r="29" spans="1:10" x14ac:dyDescent="0.25">
      <c r="A29" s="16" t="s">
        <v>250</v>
      </c>
      <c r="B29" s="50" t="s">
        <v>273</v>
      </c>
      <c r="C29" s="15">
        <v>5</v>
      </c>
      <c r="D29" s="80">
        <f>100/388*C29</f>
        <v>1.2886597938144329</v>
      </c>
      <c r="E29" s="51">
        <v>1</v>
      </c>
      <c r="F29" s="81">
        <f t="shared" si="4"/>
        <v>0.88495575221238942</v>
      </c>
      <c r="G29" s="51">
        <v>2</v>
      </c>
      <c r="H29" s="80">
        <f t="shared" si="5"/>
        <v>1.8691588785046729</v>
      </c>
      <c r="I29" s="51">
        <v>2</v>
      </c>
      <c r="J29" s="90">
        <f t="shared" si="6"/>
        <v>1.1904761904761905</v>
      </c>
    </row>
    <row r="30" spans="1:10" x14ac:dyDescent="0.25">
      <c r="A30" s="16" t="s">
        <v>247</v>
      </c>
      <c r="B30" s="50" t="s">
        <v>274</v>
      </c>
      <c r="C30" s="15">
        <v>6</v>
      </c>
      <c r="D30" s="80">
        <f t="shared" si="0"/>
        <v>1.5463917525773194</v>
      </c>
      <c r="E30" s="51">
        <v>3</v>
      </c>
      <c r="F30" s="81">
        <f t="shared" si="4"/>
        <v>2.6548672566371683</v>
      </c>
      <c r="G30" s="51">
        <v>1</v>
      </c>
      <c r="H30" s="80">
        <f t="shared" si="5"/>
        <v>0.93457943925233644</v>
      </c>
      <c r="I30" s="51">
        <v>2</v>
      </c>
      <c r="J30" s="90">
        <f t="shared" si="6"/>
        <v>1.1904761904761905</v>
      </c>
    </row>
    <row r="31" spans="1:10" x14ac:dyDescent="0.25">
      <c r="A31" s="16" t="s">
        <v>249</v>
      </c>
      <c r="B31" s="50" t="s">
        <v>275</v>
      </c>
      <c r="C31" s="15">
        <v>10</v>
      </c>
      <c r="D31" s="80">
        <f t="shared" si="0"/>
        <v>2.5773195876288657</v>
      </c>
      <c r="E31" s="51">
        <v>1</v>
      </c>
      <c r="F31" s="81">
        <f t="shared" si="4"/>
        <v>0.88495575221238942</v>
      </c>
      <c r="G31" s="51">
        <v>2</v>
      </c>
      <c r="H31" s="80">
        <f t="shared" si="5"/>
        <v>1.8691588785046729</v>
      </c>
      <c r="I31" s="51">
        <v>7</v>
      </c>
      <c r="J31" s="90">
        <f t="shared" si="6"/>
        <v>4.166666666666667</v>
      </c>
    </row>
    <row r="32" spans="1:10" ht="30.75" thickBot="1" x14ac:dyDescent="0.3">
      <c r="A32" s="6" t="s">
        <v>248</v>
      </c>
      <c r="B32" s="55" t="s">
        <v>276</v>
      </c>
      <c r="C32" s="21">
        <v>6</v>
      </c>
      <c r="D32" s="82">
        <f t="shared" si="0"/>
        <v>1.5463917525773194</v>
      </c>
      <c r="E32" s="9">
        <v>2</v>
      </c>
      <c r="F32" s="96">
        <f t="shared" si="4"/>
        <v>1.7699115044247788</v>
      </c>
      <c r="G32" s="9">
        <v>1</v>
      </c>
      <c r="H32" s="82">
        <f t="shared" si="5"/>
        <v>0.93457943925233644</v>
      </c>
      <c r="I32" s="9">
        <v>3</v>
      </c>
      <c r="J32" s="110">
        <f t="shared" si="6"/>
        <v>1.7857142857142856</v>
      </c>
    </row>
    <row r="33" spans="1:10" ht="15.75" thickTop="1" x14ac:dyDescent="0.25">
      <c r="A33" s="4" t="s">
        <v>14</v>
      </c>
      <c r="B33" s="13" t="s">
        <v>15</v>
      </c>
      <c r="C33" s="10">
        <v>24</v>
      </c>
      <c r="D33" s="99">
        <f t="shared" ref="D33:D36" si="7">100/388*C33</f>
        <v>6.1855670103092777</v>
      </c>
      <c r="E33" s="10">
        <v>8</v>
      </c>
      <c r="F33" s="97">
        <f t="shared" si="4"/>
        <v>7.0796460176991154</v>
      </c>
      <c r="G33" s="10">
        <v>6</v>
      </c>
      <c r="H33" s="99">
        <f t="shared" si="5"/>
        <v>5.6074766355140184</v>
      </c>
      <c r="I33" s="10">
        <v>10</v>
      </c>
      <c r="J33" s="111">
        <f t="shared" si="6"/>
        <v>5.9523809523809526</v>
      </c>
    </row>
    <row r="34" spans="1:10" x14ac:dyDescent="0.25">
      <c r="A34" s="1" t="s">
        <v>225</v>
      </c>
      <c r="B34" s="28" t="s">
        <v>395</v>
      </c>
      <c r="C34" s="8">
        <v>37</v>
      </c>
      <c r="D34" s="80">
        <f t="shared" si="7"/>
        <v>9.5360824742268022</v>
      </c>
      <c r="E34" s="8">
        <v>11</v>
      </c>
      <c r="F34" s="81">
        <f t="shared" si="4"/>
        <v>9.7345132743362832</v>
      </c>
      <c r="G34" s="8">
        <v>11</v>
      </c>
      <c r="H34" s="80">
        <f t="shared" si="5"/>
        <v>10.280373831775702</v>
      </c>
      <c r="I34" s="8">
        <v>15</v>
      </c>
      <c r="J34" s="90">
        <f t="shared" si="6"/>
        <v>8.9285714285714288</v>
      </c>
    </row>
    <row r="35" spans="1:10" x14ac:dyDescent="0.25">
      <c r="A35" s="1" t="s">
        <v>210</v>
      </c>
      <c r="B35" s="11" t="s">
        <v>211</v>
      </c>
      <c r="C35" s="8">
        <v>57</v>
      </c>
      <c r="D35" s="80">
        <f t="shared" si="7"/>
        <v>14.690721649484534</v>
      </c>
      <c r="E35" s="8">
        <v>14</v>
      </c>
      <c r="F35" s="81">
        <f t="shared" si="4"/>
        <v>12.389380530973451</v>
      </c>
      <c r="G35" s="8">
        <v>16</v>
      </c>
      <c r="H35" s="80">
        <f t="shared" si="5"/>
        <v>14.953271028037383</v>
      </c>
      <c r="I35" s="8">
        <v>27</v>
      </c>
      <c r="J35" s="90">
        <f t="shared" si="6"/>
        <v>16.071428571428573</v>
      </c>
    </row>
    <row r="36" spans="1:10" x14ac:dyDescent="0.25">
      <c r="A36" s="1" t="s">
        <v>220</v>
      </c>
      <c r="B36" s="28" t="s">
        <v>246</v>
      </c>
      <c r="C36" s="8">
        <v>7</v>
      </c>
      <c r="D36" s="80">
        <f t="shared" si="7"/>
        <v>1.804123711340206</v>
      </c>
      <c r="E36" s="8">
        <v>1</v>
      </c>
      <c r="F36" s="80">
        <f t="shared" si="4"/>
        <v>0.88495575221238942</v>
      </c>
      <c r="G36" s="8">
        <v>5</v>
      </c>
      <c r="H36" s="80">
        <f t="shared" si="5"/>
        <v>4.6728971962616823</v>
      </c>
      <c r="I36" s="8">
        <v>1</v>
      </c>
      <c r="J36" s="91">
        <f t="shared" si="6"/>
        <v>0.59523809523809523</v>
      </c>
    </row>
  </sheetData>
  <mergeCells count="10">
    <mergeCell ref="A1:J1"/>
    <mergeCell ref="B3:B4"/>
    <mergeCell ref="C3:D3"/>
    <mergeCell ref="E3:F3"/>
    <mergeCell ref="G3:H3"/>
    <mergeCell ref="I3:J3"/>
    <mergeCell ref="C4:D4"/>
    <mergeCell ref="E4:F4"/>
    <mergeCell ref="G4:H4"/>
    <mergeCell ref="I4:J4"/>
  </mergeCells>
  <pageMargins left="0.7" right="0.7" top="0.78740157499999996" bottom="0.78740157499999996" header="0.3" footer="0.3"/>
  <pageSetup paperSize="9" scale="6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F7FA5-995A-4DD5-B106-9D6AB81287B3}">
  <dimension ref="A1:D16"/>
  <sheetViews>
    <sheetView workbookViewId="0">
      <selection sqref="A1:D1"/>
    </sheetView>
  </sheetViews>
  <sheetFormatPr baseColWidth="10" defaultRowHeight="15" x14ac:dyDescent="0.25"/>
  <cols>
    <col min="1" max="1" width="37.85546875" customWidth="1"/>
    <col min="2" max="2" width="16.5703125" customWidth="1"/>
    <col min="3" max="3" width="14.42578125" bestFit="1" customWidth="1"/>
    <col min="4" max="4" width="13.42578125" bestFit="1" customWidth="1"/>
  </cols>
  <sheetData>
    <row r="1" spans="1:4" ht="38.25" customHeight="1" x14ac:dyDescent="0.25">
      <c r="A1" s="188" t="s">
        <v>658</v>
      </c>
      <c r="B1" s="188"/>
      <c r="C1" s="188"/>
      <c r="D1" s="188"/>
    </row>
    <row r="3" spans="1:4" ht="30" x14ac:dyDescent="0.25">
      <c r="A3" s="150"/>
      <c r="B3" s="151" t="s">
        <v>471</v>
      </c>
      <c r="C3" s="141" t="s">
        <v>562</v>
      </c>
      <c r="D3" s="152" t="s">
        <v>563</v>
      </c>
    </row>
    <row r="4" spans="1:4" ht="30" x14ac:dyDescent="0.25">
      <c r="A4" s="44" t="s">
        <v>484</v>
      </c>
      <c r="B4" s="156">
        <v>3.5000000000000003E-2</v>
      </c>
      <c r="C4" s="153">
        <v>3.0000000000000001E-3</v>
      </c>
      <c r="D4" s="154">
        <v>0.53200000000000003</v>
      </c>
    </row>
    <row r="5" spans="1:4" x14ac:dyDescent="0.25">
      <c r="A5" s="44" t="s">
        <v>485</v>
      </c>
      <c r="B5" s="156">
        <v>0.97799999999999998</v>
      </c>
      <c r="C5" s="154">
        <v>4.4999999999999998E-2</v>
      </c>
      <c r="D5" s="154">
        <v>5.1999999999999998E-2</v>
      </c>
    </row>
    <row r="6" spans="1:4" x14ac:dyDescent="0.25">
      <c r="A6" s="44" t="s">
        <v>486</v>
      </c>
      <c r="B6" s="156">
        <v>4.2999999999999997E-2</v>
      </c>
      <c r="C6" s="154">
        <v>6.5000000000000002E-2</v>
      </c>
      <c r="D6" s="154">
        <v>0.746</v>
      </c>
    </row>
    <row r="7" spans="1:4" x14ac:dyDescent="0.25">
      <c r="A7" s="44" t="s">
        <v>487</v>
      </c>
      <c r="B7" s="164">
        <v>0.06</v>
      </c>
      <c r="C7" s="154">
        <v>0.40500000000000003</v>
      </c>
      <c r="D7" s="154">
        <v>0.22700000000000001</v>
      </c>
    </row>
    <row r="8" spans="1:4" ht="30" x14ac:dyDescent="0.25">
      <c r="A8" s="44" t="s">
        <v>488</v>
      </c>
      <c r="B8" s="155" t="s">
        <v>461</v>
      </c>
      <c r="C8" s="153" t="s">
        <v>461</v>
      </c>
      <c r="D8" s="163">
        <v>0.65</v>
      </c>
    </row>
    <row r="9" spans="1:4" ht="30" x14ac:dyDescent="0.25">
      <c r="A9" s="44" t="s">
        <v>489</v>
      </c>
      <c r="B9" s="155" t="s">
        <v>461</v>
      </c>
      <c r="C9" s="153" t="s">
        <v>461</v>
      </c>
      <c r="D9" s="154">
        <v>0.90600000000000003</v>
      </c>
    </row>
    <row r="10" spans="1:4" x14ac:dyDescent="0.25">
      <c r="A10" s="44" t="s">
        <v>490</v>
      </c>
      <c r="B10" s="156">
        <v>0.52500000000000002</v>
      </c>
      <c r="C10" s="154">
        <v>0.60599999999999998</v>
      </c>
      <c r="D10" s="154">
        <v>0.17699999999999999</v>
      </c>
    </row>
    <row r="11" spans="1:4" x14ac:dyDescent="0.25">
      <c r="A11" s="44" t="s">
        <v>491</v>
      </c>
      <c r="B11" s="156">
        <v>6.2E-2</v>
      </c>
      <c r="C11" s="153" t="s">
        <v>461</v>
      </c>
      <c r="D11" s="153">
        <v>1E-3</v>
      </c>
    </row>
    <row r="12" spans="1:4" x14ac:dyDescent="0.25">
      <c r="A12" s="44" t="s">
        <v>492</v>
      </c>
      <c r="B12" s="156">
        <v>0.622</v>
      </c>
      <c r="C12" s="163">
        <v>1</v>
      </c>
      <c r="D12" s="154">
        <v>0.59299999999999997</v>
      </c>
    </row>
    <row r="13" spans="1:4" x14ac:dyDescent="0.25">
      <c r="A13" s="44" t="s">
        <v>493</v>
      </c>
      <c r="B13" s="155">
        <v>4.0000000000000001E-3</v>
      </c>
      <c r="C13" s="153">
        <v>2E-3</v>
      </c>
      <c r="D13" s="154">
        <v>0.871</v>
      </c>
    </row>
    <row r="14" spans="1:4" x14ac:dyDescent="0.25">
      <c r="A14" s="44" t="s">
        <v>494</v>
      </c>
      <c r="B14" s="156">
        <v>3.5000000000000003E-2</v>
      </c>
      <c r="C14" s="153">
        <v>3.0000000000000001E-3</v>
      </c>
      <c r="D14" s="154">
        <v>0.53200000000000003</v>
      </c>
    </row>
    <row r="16" spans="1:4" x14ac:dyDescent="0.25">
      <c r="D16" s="86"/>
    </row>
  </sheetData>
  <mergeCells count="1">
    <mergeCell ref="A1:D1"/>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31DE7-9DFE-4FE7-95C2-734BB256FC59}">
  <sheetPr>
    <pageSetUpPr fitToPage="1"/>
  </sheetPr>
  <dimension ref="A1:J20"/>
  <sheetViews>
    <sheetView workbookViewId="0">
      <selection activeCell="I4" sqref="I4:J4"/>
    </sheetView>
  </sheetViews>
  <sheetFormatPr baseColWidth="10" defaultRowHeight="15" x14ac:dyDescent="0.25"/>
  <cols>
    <col min="1" max="1" width="28.140625" customWidth="1"/>
    <col min="2" max="2" width="85.85546875" customWidth="1"/>
    <col min="3" max="5" width="8" customWidth="1"/>
    <col min="6" max="6" width="8.42578125" customWidth="1"/>
    <col min="7" max="7" width="8" customWidth="1"/>
    <col min="8" max="8" width="7.140625" customWidth="1"/>
    <col min="9" max="9" width="8" customWidth="1"/>
    <col min="10" max="10" width="7.42578125" customWidth="1"/>
  </cols>
  <sheetData>
    <row r="1" spans="1:10" ht="30.75" customHeight="1" x14ac:dyDescent="0.25">
      <c r="A1" s="168" t="s">
        <v>671</v>
      </c>
      <c r="B1" s="168"/>
      <c r="C1" s="168"/>
      <c r="D1" s="168"/>
      <c r="E1" s="168"/>
      <c r="F1" s="168"/>
      <c r="G1" s="168"/>
      <c r="H1" s="168"/>
      <c r="I1" s="168"/>
      <c r="J1" s="168"/>
    </row>
    <row r="3" spans="1:10" ht="15" customHeight="1" x14ac:dyDescent="0.25">
      <c r="A3" s="141" t="s">
        <v>0</v>
      </c>
      <c r="B3" s="185" t="s">
        <v>1</v>
      </c>
      <c r="C3" s="178" t="s">
        <v>2</v>
      </c>
      <c r="D3" s="179"/>
      <c r="E3" s="178" t="s">
        <v>3</v>
      </c>
      <c r="F3" s="179"/>
      <c r="G3" s="178" t="s">
        <v>4</v>
      </c>
      <c r="H3" s="179"/>
      <c r="I3" s="178" t="s">
        <v>388</v>
      </c>
      <c r="J3" s="182"/>
    </row>
    <row r="4" spans="1:10" x14ac:dyDescent="0.25">
      <c r="A4" s="138" t="s">
        <v>437</v>
      </c>
      <c r="B4" s="175"/>
      <c r="C4" s="180" t="s">
        <v>277</v>
      </c>
      <c r="D4" s="181"/>
      <c r="E4" s="180" t="s">
        <v>278</v>
      </c>
      <c r="F4" s="181"/>
      <c r="G4" s="180" t="s">
        <v>279</v>
      </c>
      <c r="H4" s="181"/>
      <c r="I4" s="180" t="s">
        <v>162</v>
      </c>
      <c r="J4" s="183"/>
    </row>
    <row r="5" spans="1:10" ht="30" x14ac:dyDescent="0.25">
      <c r="A5" s="149"/>
      <c r="B5" s="139"/>
      <c r="C5" s="135" t="s">
        <v>560</v>
      </c>
      <c r="D5" s="136" t="s">
        <v>450</v>
      </c>
      <c r="E5" s="135" t="s">
        <v>560</v>
      </c>
      <c r="F5" s="136" t="s">
        <v>450</v>
      </c>
      <c r="G5" s="135" t="s">
        <v>560</v>
      </c>
      <c r="H5" s="136" t="s">
        <v>450</v>
      </c>
      <c r="I5" s="135" t="s">
        <v>560</v>
      </c>
      <c r="J5" s="137" t="s">
        <v>450</v>
      </c>
    </row>
    <row r="6" spans="1:10" x14ac:dyDescent="0.25">
      <c r="A6" s="1" t="s">
        <v>18</v>
      </c>
      <c r="B6" s="11" t="s">
        <v>287</v>
      </c>
      <c r="C6" s="8">
        <v>2</v>
      </c>
      <c r="D6" s="80">
        <f t="shared" ref="D6:D20" si="0">100/148*C6</f>
        <v>1.3513513513513513</v>
      </c>
      <c r="E6" s="22">
        <v>0</v>
      </c>
      <c r="F6" s="81">
        <f t="shared" ref="F6:F20" si="1">100/58*E6</f>
        <v>0</v>
      </c>
      <c r="G6" s="22">
        <v>1</v>
      </c>
      <c r="H6" s="80">
        <f t="shared" ref="H6:H20" si="2">100/35*G6</f>
        <v>2.8571428571428572</v>
      </c>
      <c r="I6" s="22">
        <v>1</v>
      </c>
      <c r="J6" s="90">
        <f t="shared" ref="J6:J20" si="3">100/55*I6</f>
        <v>1.8181818181818181</v>
      </c>
    </row>
    <row r="7" spans="1:10" ht="30" x14ac:dyDescent="0.25">
      <c r="A7" s="1" t="s">
        <v>289</v>
      </c>
      <c r="B7" s="11" t="s">
        <v>288</v>
      </c>
      <c r="C7" s="8">
        <v>22</v>
      </c>
      <c r="D7" s="81">
        <f t="shared" si="0"/>
        <v>14.864864864864865</v>
      </c>
      <c r="E7" s="22">
        <v>16</v>
      </c>
      <c r="F7" s="81">
        <f t="shared" si="1"/>
        <v>27.586206896551722</v>
      </c>
      <c r="G7" s="22">
        <v>5</v>
      </c>
      <c r="H7" s="81">
        <f t="shared" si="2"/>
        <v>14.285714285714286</v>
      </c>
      <c r="I7" s="22">
        <v>1</v>
      </c>
      <c r="J7" s="90">
        <f t="shared" si="3"/>
        <v>1.8181818181818181</v>
      </c>
    </row>
    <row r="8" spans="1:10" x14ac:dyDescent="0.25">
      <c r="A8" s="52" t="s">
        <v>290</v>
      </c>
      <c r="B8" s="11" t="s">
        <v>291</v>
      </c>
      <c r="C8" s="8">
        <v>2</v>
      </c>
      <c r="D8" s="80">
        <f t="shared" si="0"/>
        <v>1.3513513513513513</v>
      </c>
      <c r="E8" s="22">
        <v>0</v>
      </c>
      <c r="F8" s="81">
        <f t="shared" si="1"/>
        <v>0</v>
      </c>
      <c r="G8" s="22">
        <v>0</v>
      </c>
      <c r="H8" s="80">
        <f t="shared" si="2"/>
        <v>0</v>
      </c>
      <c r="I8" s="22">
        <v>2</v>
      </c>
      <c r="J8" s="90">
        <f t="shared" si="3"/>
        <v>3.6363636363636362</v>
      </c>
    </row>
    <row r="9" spans="1:10" ht="30" x14ac:dyDescent="0.25">
      <c r="A9" s="1" t="s">
        <v>280</v>
      </c>
      <c r="B9" s="11" t="s">
        <v>356</v>
      </c>
      <c r="C9" s="8">
        <v>6</v>
      </c>
      <c r="D9" s="80">
        <f t="shared" si="0"/>
        <v>4.0540540540540544</v>
      </c>
      <c r="E9" s="22">
        <v>3</v>
      </c>
      <c r="F9" s="81">
        <f t="shared" si="1"/>
        <v>5.1724137931034484</v>
      </c>
      <c r="G9" s="22">
        <v>1</v>
      </c>
      <c r="H9" s="80">
        <f t="shared" si="2"/>
        <v>2.8571428571428572</v>
      </c>
      <c r="I9" s="22">
        <v>2</v>
      </c>
      <c r="J9" s="90">
        <f t="shared" si="3"/>
        <v>3.6363636363636362</v>
      </c>
    </row>
    <row r="10" spans="1:10" x14ac:dyDescent="0.25">
      <c r="A10" s="1" t="s">
        <v>281</v>
      </c>
      <c r="B10" s="29" t="s">
        <v>292</v>
      </c>
      <c r="C10" s="8">
        <v>1</v>
      </c>
      <c r="D10" s="80">
        <f t="shared" si="0"/>
        <v>0.67567567567567566</v>
      </c>
      <c r="E10" s="22">
        <v>1</v>
      </c>
      <c r="F10" s="81">
        <f t="shared" si="1"/>
        <v>1.7241379310344827</v>
      </c>
      <c r="G10" s="22">
        <v>0</v>
      </c>
      <c r="H10" s="80">
        <f t="shared" si="2"/>
        <v>0</v>
      </c>
      <c r="I10" s="22">
        <v>0</v>
      </c>
      <c r="J10" s="90">
        <f t="shared" si="3"/>
        <v>0</v>
      </c>
    </row>
    <row r="11" spans="1:10" x14ac:dyDescent="0.25">
      <c r="A11" s="1" t="s">
        <v>282</v>
      </c>
      <c r="B11" s="29" t="s">
        <v>293</v>
      </c>
      <c r="C11" s="8">
        <v>4</v>
      </c>
      <c r="D11" s="80">
        <f t="shared" si="0"/>
        <v>2.7027027027027026</v>
      </c>
      <c r="E11" s="22">
        <v>1</v>
      </c>
      <c r="F11" s="81">
        <f t="shared" si="1"/>
        <v>1.7241379310344827</v>
      </c>
      <c r="G11" s="22">
        <v>2</v>
      </c>
      <c r="H11" s="80">
        <f t="shared" si="2"/>
        <v>5.7142857142857144</v>
      </c>
      <c r="I11" s="22">
        <v>1</v>
      </c>
      <c r="J11" s="90">
        <f t="shared" si="3"/>
        <v>1.8181818181818181</v>
      </c>
    </row>
    <row r="12" spans="1:10" x14ac:dyDescent="0.25">
      <c r="A12" s="1" t="s">
        <v>283</v>
      </c>
      <c r="B12" s="28" t="s">
        <v>294</v>
      </c>
      <c r="C12" s="8">
        <v>3</v>
      </c>
      <c r="D12" s="80">
        <f t="shared" si="0"/>
        <v>2.0270270270270272</v>
      </c>
      <c r="E12" s="22">
        <v>1</v>
      </c>
      <c r="F12" s="81">
        <f t="shared" si="1"/>
        <v>1.7241379310344827</v>
      </c>
      <c r="G12" s="22">
        <v>1</v>
      </c>
      <c r="H12" s="80">
        <f t="shared" si="2"/>
        <v>2.8571428571428572</v>
      </c>
      <c r="I12" s="22">
        <v>1</v>
      </c>
      <c r="J12" s="90">
        <f t="shared" si="3"/>
        <v>1.8181818181818181</v>
      </c>
    </row>
    <row r="13" spans="1:10" ht="30" x14ac:dyDescent="0.25">
      <c r="A13" s="1" t="s">
        <v>296</v>
      </c>
      <c r="B13" s="29" t="s">
        <v>295</v>
      </c>
      <c r="C13" s="8">
        <v>15</v>
      </c>
      <c r="D13" s="81">
        <f t="shared" si="0"/>
        <v>10.135135135135135</v>
      </c>
      <c r="E13" s="22">
        <v>7</v>
      </c>
      <c r="F13" s="81">
        <f t="shared" si="1"/>
        <v>12.068965517241379</v>
      </c>
      <c r="G13" s="22">
        <v>4</v>
      </c>
      <c r="H13" s="80">
        <f t="shared" si="2"/>
        <v>11.428571428571429</v>
      </c>
      <c r="I13" s="22">
        <v>4</v>
      </c>
      <c r="J13" s="90">
        <f t="shared" si="3"/>
        <v>7.2727272727272725</v>
      </c>
    </row>
    <row r="14" spans="1:10" ht="30" x14ac:dyDescent="0.25">
      <c r="A14" s="16" t="s">
        <v>284</v>
      </c>
      <c r="B14" s="56" t="s">
        <v>297</v>
      </c>
      <c r="C14" s="15">
        <v>28</v>
      </c>
      <c r="D14" s="81">
        <f t="shared" si="0"/>
        <v>18.918918918918919</v>
      </c>
      <c r="E14" s="51">
        <v>5</v>
      </c>
      <c r="F14" s="81">
        <f t="shared" si="1"/>
        <v>8.6206896551724128</v>
      </c>
      <c r="G14" s="51">
        <v>6</v>
      </c>
      <c r="H14" s="81">
        <f t="shared" si="2"/>
        <v>17.142857142857142</v>
      </c>
      <c r="I14" s="51">
        <v>17</v>
      </c>
      <c r="J14" s="90">
        <f t="shared" si="3"/>
        <v>30.909090909090907</v>
      </c>
    </row>
    <row r="15" spans="1:10" ht="30" x14ac:dyDescent="0.25">
      <c r="A15" s="16" t="s">
        <v>285</v>
      </c>
      <c r="B15" s="56" t="s">
        <v>298</v>
      </c>
      <c r="C15" s="15">
        <v>14</v>
      </c>
      <c r="D15" s="80">
        <f t="shared" si="0"/>
        <v>9.4594594594594597</v>
      </c>
      <c r="E15" s="51">
        <v>4</v>
      </c>
      <c r="F15" s="81">
        <f t="shared" si="1"/>
        <v>6.8965517241379306</v>
      </c>
      <c r="G15" s="51">
        <v>5</v>
      </c>
      <c r="H15" s="81">
        <f t="shared" si="2"/>
        <v>14.285714285714286</v>
      </c>
      <c r="I15" s="51">
        <v>5</v>
      </c>
      <c r="J15" s="90">
        <f t="shared" si="3"/>
        <v>9.0909090909090899</v>
      </c>
    </row>
    <row r="16" spans="1:10" x14ac:dyDescent="0.25">
      <c r="A16" s="16" t="s">
        <v>286</v>
      </c>
      <c r="B16" s="50" t="s">
        <v>618</v>
      </c>
      <c r="C16" s="15">
        <v>3</v>
      </c>
      <c r="D16" s="80">
        <f t="shared" si="0"/>
        <v>2.0270270270270272</v>
      </c>
      <c r="E16" s="51">
        <v>0</v>
      </c>
      <c r="F16" s="81">
        <f t="shared" si="1"/>
        <v>0</v>
      </c>
      <c r="G16" s="51">
        <v>6</v>
      </c>
      <c r="H16" s="81">
        <f t="shared" si="2"/>
        <v>17.142857142857142</v>
      </c>
      <c r="I16" s="51">
        <v>3</v>
      </c>
      <c r="J16" s="90">
        <f t="shared" si="3"/>
        <v>5.4545454545454541</v>
      </c>
    </row>
    <row r="17" spans="1:10" ht="30.75" thickBot="1" x14ac:dyDescent="0.3">
      <c r="A17" s="6" t="s">
        <v>299</v>
      </c>
      <c r="B17" s="57" t="s">
        <v>300</v>
      </c>
      <c r="C17" s="21">
        <v>6</v>
      </c>
      <c r="D17" s="82">
        <f t="shared" si="0"/>
        <v>4.0540540540540544</v>
      </c>
      <c r="E17" s="9">
        <v>4</v>
      </c>
      <c r="F17" s="96">
        <f t="shared" si="1"/>
        <v>6.8965517241379306</v>
      </c>
      <c r="G17" s="9">
        <v>2</v>
      </c>
      <c r="H17" s="82">
        <f t="shared" si="2"/>
        <v>5.7142857142857144</v>
      </c>
      <c r="I17" s="9">
        <v>0</v>
      </c>
      <c r="J17" s="110">
        <f t="shared" si="3"/>
        <v>0</v>
      </c>
    </row>
    <row r="18" spans="1:10" ht="15.75" thickTop="1" x14ac:dyDescent="0.25">
      <c r="A18" s="4" t="s">
        <v>14</v>
      </c>
      <c r="B18" s="13" t="s">
        <v>15</v>
      </c>
      <c r="C18" s="10">
        <v>17</v>
      </c>
      <c r="D18" s="99">
        <f t="shared" si="0"/>
        <v>11.486486486486486</v>
      </c>
      <c r="E18" s="10">
        <v>5</v>
      </c>
      <c r="F18" s="97">
        <f t="shared" si="1"/>
        <v>8.6206896551724128</v>
      </c>
      <c r="G18" s="10">
        <v>2</v>
      </c>
      <c r="H18" s="99">
        <f t="shared" si="2"/>
        <v>5.7142857142857144</v>
      </c>
      <c r="I18" s="10">
        <v>10</v>
      </c>
      <c r="J18" s="111">
        <f t="shared" si="3"/>
        <v>18.18181818181818</v>
      </c>
    </row>
    <row r="19" spans="1:10" x14ac:dyDescent="0.25">
      <c r="A19" s="1" t="s">
        <v>225</v>
      </c>
      <c r="B19" s="28" t="s">
        <v>396</v>
      </c>
      <c r="C19" s="8">
        <v>2</v>
      </c>
      <c r="D19" s="80">
        <f t="shared" si="0"/>
        <v>1.3513513513513513</v>
      </c>
      <c r="E19" s="8">
        <v>1</v>
      </c>
      <c r="F19" s="81">
        <f t="shared" si="1"/>
        <v>1.7241379310344827</v>
      </c>
      <c r="G19" s="8">
        <v>0</v>
      </c>
      <c r="H19" s="80">
        <f t="shared" si="2"/>
        <v>0</v>
      </c>
      <c r="I19" s="8">
        <v>1</v>
      </c>
      <c r="J19" s="90">
        <f t="shared" si="3"/>
        <v>1.8181818181818181</v>
      </c>
    </row>
    <row r="20" spans="1:10" x14ac:dyDescent="0.25">
      <c r="A20" s="1" t="s">
        <v>210</v>
      </c>
      <c r="B20" s="11" t="s">
        <v>211</v>
      </c>
      <c r="C20" s="8">
        <v>28</v>
      </c>
      <c r="D20" s="80">
        <f t="shared" si="0"/>
        <v>18.918918918918919</v>
      </c>
      <c r="E20" s="8">
        <v>14</v>
      </c>
      <c r="F20" s="81">
        <f t="shared" si="1"/>
        <v>24.137931034482758</v>
      </c>
      <c r="G20" s="8">
        <v>6</v>
      </c>
      <c r="H20" s="80">
        <f t="shared" si="2"/>
        <v>17.142857142857142</v>
      </c>
      <c r="I20" s="8">
        <v>8</v>
      </c>
      <c r="J20" s="90">
        <f t="shared" si="3"/>
        <v>14.545454545454545</v>
      </c>
    </row>
  </sheetData>
  <mergeCells count="10">
    <mergeCell ref="A1:J1"/>
    <mergeCell ref="B3:B4"/>
    <mergeCell ref="C3:D3"/>
    <mergeCell ref="E3:F3"/>
    <mergeCell ref="G3:H3"/>
    <mergeCell ref="I3:J3"/>
    <mergeCell ref="C4:D4"/>
    <mergeCell ref="E4:F4"/>
    <mergeCell ref="G4:H4"/>
    <mergeCell ref="I4:J4"/>
  </mergeCells>
  <pageMargins left="0.7" right="0.7" top="0.78740157499999996" bottom="0.78740157499999996" header="0.3" footer="0.3"/>
  <pageSetup paperSize="9" scale="76" orientation="landscape"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94E67-3412-40ED-9FCF-74705D38DDAB}">
  <dimension ref="A1:D10"/>
  <sheetViews>
    <sheetView workbookViewId="0">
      <selection sqref="A1:D1"/>
    </sheetView>
  </sheetViews>
  <sheetFormatPr baseColWidth="10" defaultRowHeight="15" x14ac:dyDescent="0.25"/>
  <cols>
    <col min="1" max="1" width="37.85546875" customWidth="1"/>
    <col min="2" max="2" width="16.5703125" customWidth="1"/>
    <col min="3" max="3" width="14.42578125" bestFit="1" customWidth="1"/>
    <col min="4" max="4" width="13.42578125" bestFit="1" customWidth="1"/>
  </cols>
  <sheetData>
    <row r="1" spans="1:4" ht="36.75" customHeight="1" x14ac:dyDescent="0.25">
      <c r="A1" s="188" t="s">
        <v>660</v>
      </c>
      <c r="B1" s="188"/>
      <c r="C1" s="188"/>
      <c r="D1" s="188"/>
    </row>
    <row r="3" spans="1:4" ht="30" x14ac:dyDescent="0.25">
      <c r="A3" s="150"/>
      <c r="B3" s="151" t="s">
        <v>471</v>
      </c>
      <c r="C3" s="141" t="s">
        <v>562</v>
      </c>
      <c r="D3" s="152" t="s">
        <v>563</v>
      </c>
    </row>
    <row r="4" spans="1:4" x14ac:dyDescent="0.25">
      <c r="A4" s="44" t="s">
        <v>495</v>
      </c>
      <c r="B4" s="159">
        <v>3.0000000000000001E-3</v>
      </c>
      <c r="C4" s="157" t="s">
        <v>461</v>
      </c>
      <c r="D4" s="157">
        <v>3.4000000000000002E-2</v>
      </c>
    </row>
    <row r="5" spans="1:4" x14ac:dyDescent="0.25">
      <c r="A5" s="44" t="s">
        <v>496</v>
      </c>
      <c r="B5" s="160">
        <v>0.26200000000000001</v>
      </c>
      <c r="C5" s="158">
        <v>0.64700000000000002</v>
      </c>
      <c r="D5" s="158" t="s">
        <v>475</v>
      </c>
    </row>
    <row r="6" spans="1:4" x14ac:dyDescent="0.25">
      <c r="A6" s="44" t="s">
        <v>497</v>
      </c>
      <c r="B6" s="160" t="s">
        <v>475</v>
      </c>
      <c r="C6" s="158">
        <v>0.193</v>
      </c>
      <c r="D6" s="158">
        <v>0.59399999999999997</v>
      </c>
    </row>
    <row r="7" spans="1:4" x14ac:dyDescent="0.25">
      <c r="A7" s="44" t="s">
        <v>498</v>
      </c>
      <c r="B7" s="160" t="s">
        <v>475</v>
      </c>
      <c r="C7" s="157">
        <v>1E-3</v>
      </c>
      <c r="D7" s="157">
        <v>2E-3</v>
      </c>
    </row>
    <row r="8" spans="1:4" x14ac:dyDescent="0.25">
      <c r="A8" s="44" t="s">
        <v>499</v>
      </c>
      <c r="B8" s="159">
        <v>1.0999999999999999E-2</v>
      </c>
      <c r="C8" s="157" t="s">
        <v>461</v>
      </c>
      <c r="D8" s="158">
        <v>0.157</v>
      </c>
    </row>
    <row r="9" spans="1:4" x14ac:dyDescent="0.25">
      <c r="A9" s="44" t="s">
        <v>500</v>
      </c>
      <c r="B9" s="160">
        <v>0.91600000000000004</v>
      </c>
      <c r="C9" s="157" t="s">
        <v>461</v>
      </c>
      <c r="D9" s="157" t="s">
        <v>461</v>
      </c>
    </row>
    <row r="10" spans="1:4" x14ac:dyDescent="0.25">
      <c r="A10" s="44" t="s">
        <v>501</v>
      </c>
      <c r="B10" s="160">
        <v>9.9000000000000005E-2</v>
      </c>
      <c r="C10" s="157" t="s">
        <v>461</v>
      </c>
      <c r="D10" s="157" t="s">
        <v>461</v>
      </c>
    </row>
  </sheetData>
  <mergeCells count="1">
    <mergeCell ref="A1:D1"/>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4B7C9-75BE-46ED-90F9-E7670E5DF703}">
  <dimension ref="A1:D10"/>
  <sheetViews>
    <sheetView workbookViewId="0">
      <selection sqref="A1:D1"/>
    </sheetView>
  </sheetViews>
  <sheetFormatPr baseColWidth="10" defaultRowHeight="15" x14ac:dyDescent="0.25"/>
  <cols>
    <col min="1" max="1" width="37.85546875" customWidth="1"/>
    <col min="2" max="2" width="16.5703125" customWidth="1"/>
    <col min="3" max="3" width="14.42578125" bestFit="1" customWidth="1"/>
    <col min="4" max="4" width="13.42578125" bestFit="1" customWidth="1"/>
  </cols>
  <sheetData>
    <row r="1" spans="1:4" ht="36" customHeight="1" x14ac:dyDescent="0.25">
      <c r="A1" s="188" t="s">
        <v>661</v>
      </c>
      <c r="B1" s="188"/>
      <c r="C1" s="188"/>
      <c r="D1" s="188"/>
    </row>
    <row r="3" spans="1:4" ht="30" x14ac:dyDescent="0.25">
      <c r="A3" s="150"/>
      <c r="B3" s="151" t="s">
        <v>471</v>
      </c>
      <c r="C3" s="141" t="s">
        <v>562</v>
      </c>
      <c r="D3" s="152" t="s">
        <v>563</v>
      </c>
    </row>
    <row r="4" spans="1:4" x14ac:dyDescent="0.25">
      <c r="A4" s="44" t="s">
        <v>495</v>
      </c>
      <c r="B4" s="159" t="s">
        <v>503</v>
      </c>
      <c r="C4" s="157" t="s">
        <v>461</v>
      </c>
      <c r="D4" s="157" t="s">
        <v>504</v>
      </c>
    </row>
    <row r="5" spans="1:4" x14ac:dyDescent="0.25">
      <c r="A5" s="44" t="s">
        <v>496</v>
      </c>
      <c r="B5" s="160" t="s">
        <v>505</v>
      </c>
      <c r="C5" s="158" t="s">
        <v>506</v>
      </c>
      <c r="D5" s="158" t="s">
        <v>481</v>
      </c>
    </row>
    <row r="6" spans="1:4" x14ac:dyDescent="0.25">
      <c r="A6" s="44" t="s">
        <v>497</v>
      </c>
      <c r="B6" s="160" t="s">
        <v>475</v>
      </c>
      <c r="C6" s="158" t="s">
        <v>475</v>
      </c>
      <c r="D6" s="158" t="s">
        <v>475</v>
      </c>
    </row>
    <row r="7" spans="1:4" x14ac:dyDescent="0.25">
      <c r="A7" s="44" t="s">
        <v>498</v>
      </c>
      <c r="B7" s="160" t="s">
        <v>475</v>
      </c>
      <c r="C7" s="157" t="s">
        <v>507</v>
      </c>
      <c r="D7" s="157" t="s">
        <v>508</v>
      </c>
    </row>
    <row r="8" spans="1:4" x14ac:dyDescent="0.25">
      <c r="A8" s="44" t="s">
        <v>499</v>
      </c>
      <c r="B8" s="159" t="s">
        <v>475</v>
      </c>
      <c r="C8" s="157" t="s">
        <v>509</v>
      </c>
      <c r="D8" s="158" t="s">
        <v>510</v>
      </c>
    </row>
    <row r="9" spans="1:4" x14ac:dyDescent="0.25">
      <c r="A9" s="44" t="s">
        <v>500</v>
      </c>
      <c r="B9" s="160" t="s">
        <v>475</v>
      </c>
      <c r="C9" s="157" t="s">
        <v>461</v>
      </c>
      <c r="D9" s="157" t="s">
        <v>461</v>
      </c>
    </row>
    <row r="10" spans="1:4" x14ac:dyDescent="0.25">
      <c r="A10" s="44" t="s">
        <v>501</v>
      </c>
      <c r="B10" s="160" t="s">
        <v>511</v>
      </c>
      <c r="C10" s="157" t="s">
        <v>461</v>
      </c>
      <c r="D10" s="157" t="s">
        <v>461</v>
      </c>
    </row>
  </sheetData>
  <mergeCells count="1">
    <mergeCell ref="A1:D1"/>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63F88-9721-4A47-9C27-CCC51CB4E6EE}">
  <sheetPr>
    <pageSetUpPr fitToPage="1"/>
  </sheetPr>
  <dimension ref="A1:J17"/>
  <sheetViews>
    <sheetView zoomScale="106" workbookViewId="0">
      <selection activeCell="B14" sqref="B14"/>
    </sheetView>
  </sheetViews>
  <sheetFormatPr baseColWidth="10" defaultRowHeight="15" x14ac:dyDescent="0.25"/>
  <cols>
    <col min="1" max="1" width="28.140625" customWidth="1"/>
    <col min="2" max="2" width="85.85546875" customWidth="1"/>
    <col min="3" max="3" width="8.140625" customWidth="1"/>
    <col min="4" max="5" width="8" customWidth="1"/>
    <col min="6" max="6" width="8.42578125" customWidth="1"/>
    <col min="7" max="7" width="8" customWidth="1"/>
    <col min="8" max="8" width="7.140625" customWidth="1"/>
    <col min="9" max="9" width="8" customWidth="1"/>
    <col min="10" max="10" width="7.42578125" customWidth="1"/>
  </cols>
  <sheetData>
    <row r="1" spans="1:10" ht="29.25" customHeight="1" x14ac:dyDescent="0.25">
      <c r="A1" s="168" t="s">
        <v>672</v>
      </c>
      <c r="B1" s="168"/>
      <c r="C1" s="168"/>
      <c r="D1" s="168"/>
      <c r="E1" s="168"/>
      <c r="F1" s="168"/>
      <c r="G1" s="168"/>
      <c r="H1" s="168"/>
      <c r="I1" s="168"/>
      <c r="J1" s="168"/>
    </row>
    <row r="3" spans="1:10" ht="15" customHeight="1" x14ac:dyDescent="0.25">
      <c r="A3" s="118" t="s">
        <v>0</v>
      </c>
      <c r="B3" s="185" t="s">
        <v>1</v>
      </c>
      <c r="C3" s="178" t="s">
        <v>2</v>
      </c>
      <c r="D3" s="179"/>
      <c r="E3" s="178" t="s">
        <v>3</v>
      </c>
      <c r="F3" s="179"/>
      <c r="G3" s="178" t="s">
        <v>4</v>
      </c>
      <c r="H3" s="179"/>
      <c r="I3" s="178" t="s">
        <v>388</v>
      </c>
      <c r="J3" s="182"/>
    </row>
    <row r="4" spans="1:10" x14ac:dyDescent="0.25">
      <c r="A4" s="120" t="s">
        <v>438</v>
      </c>
      <c r="B4" s="175"/>
      <c r="C4" s="180" t="s">
        <v>351</v>
      </c>
      <c r="D4" s="181"/>
      <c r="E4" s="180" t="s">
        <v>352</v>
      </c>
      <c r="F4" s="181"/>
      <c r="G4" s="180" t="s">
        <v>352</v>
      </c>
      <c r="H4" s="181"/>
      <c r="I4" s="180" t="s">
        <v>353</v>
      </c>
      <c r="J4" s="183"/>
    </row>
    <row r="5" spans="1:10" ht="30" x14ac:dyDescent="0.25">
      <c r="A5" s="134"/>
      <c r="B5" s="123"/>
      <c r="C5" s="135" t="s">
        <v>560</v>
      </c>
      <c r="D5" s="136" t="s">
        <v>450</v>
      </c>
      <c r="E5" s="135" t="s">
        <v>560</v>
      </c>
      <c r="F5" s="136" t="s">
        <v>450</v>
      </c>
      <c r="G5" s="135" t="s">
        <v>560</v>
      </c>
      <c r="H5" s="136" t="s">
        <v>450</v>
      </c>
      <c r="I5" s="135" t="s">
        <v>560</v>
      </c>
      <c r="J5" s="137" t="s">
        <v>450</v>
      </c>
    </row>
    <row r="6" spans="1:10" ht="30" x14ac:dyDescent="0.25">
      <c r="A6" s="1" t="s">
        <v>280</v>
      </c>
      <c r="B6" s="11" t="s">
        <v>356</v>
      </c>
      <c r="C6" s="8">
        <v>11</v>
      </c>
      <c r="D6" s="81">
        <f>100/63*C6</f>
        <v>17.460317460317459</v>
      </c>
      <c r="E6" s="22">
        <v>4</v>
      </c>
      <c r="F6" s="81">
        <f>100/19*E6</f>
        <v>21.05263157894737</v>
      </c>
      <c r="G6" s="22">
        <v>7</v>
      </c>
      <c r="H6" s="81">
        <f>100/19*G6</f>
        <v>36.842105263157897</v>
      </c>
      <c r="I6" s="22">
        <v>0</v>
      </c>
      <c r="J6" s="90">
        <f>100/25*I6</f>
        <v>0</v>
      </c>
    </row>
    <row r="7" spans="1:10" x14ac:dyDescent="0.25">
      <c r="A7" s="30" t="s">
        <v>177</v>
      </c>
      <c r="B7" s="31" t="s">
        <v>357</v>
      </c>
      <c r="C7" s="8">
        <v>13</v>
      </c>
      <c r="D7" s="81">
        <f t="shared" ref="D7:D12" si="0">100/63*C7</f>
        <v>20.634920634920633</v>
      </c>
      <c r="E7" s="22">
        <v>5</v>
      </c>
      <c r="F7" s="81">
        <f t="shared" ref="F7:F12" si="1">100/19*E7</f>
        <v>26.315789473684212</v>
      </c>
      <c r="G7" s="22">
        <v>3</v>
      </c>
      <c r="H7" s="81">
        <f t="shared" ref="H7:H12" si="2">100/19*G7</f>
        <v>15.789473684210527</v>
      </c>
      <c r="I7" s="22">
        <v>5</v>
      </c>
      <c r="J7" s="90">
        <f t="shared" ref="J7:J12" si="3">100/25*I7</f>
        <v>20</v>
      </c>
    </row>
    <row r="8" spans="1:10" ht="30" x14ac:dyDescent="0.25">
      <c r="A8" s="1" t="s">
        <v>358</v>
      </c>
      <c r="B8" s="11" t="s">
        <v>359</v>
      </c>
      <c r="C8" s="8">
        <v>12</v>
      </c>
      <c r="D8" s="81">
        <f t="shared" si="0"/>
        <v>19.047619047619047</v>
      </c>
      <c r="E8" s="22">
        <v>2</v>
      </c>
      <c r="F8" s="81">
        <f t="shared" si="1"/>
        <v>10.526315789473685</v>
      </c>
      <c r="G8" s="22">
        <v>3</v>
      </c>
      <c r="H8" s="81">
        <f t="shared" si="2"/>
        <v>15.789473684210527</v>
      </c>
      <c r="I8" s="22">
        <v>7</v>
      </c>
      <c r="J8" s="90">
        <f t="shared" si="3"/>
        <v>28</v>
      </c>
    </row>
    <row r="9" spans="1:10" x14ac:dyDescent="0.25">
      <c r="A9" s="1" t="s">
        <v>360</v>
      </c>
      <c r="B9" s="11" t="s">
        <v>361</v>
      </c>
      <c r="C9" s="8">
        <v>3</v>
      </c>
      <c r="D9" s="81">
        <f t="shared" si="0"/>
        <v>4.7619047619047619</v>
      </c>
      <c r="E9" s="22">
        <v>2</v>
      </c>
      <c r="F9" s="81">
        <f t="shared" si="1"/>
        <v>10.526315789473685</v>
      </c>
      <c r="G9" s="22">
        <v>0</v>
      </c>
      <c r="H9" s="80">
        <f t="shared" si="2"/>
        <v>0</v>
      </c>
      <c r="I9" s="22">
        <v>1</v>
      </c>
      <c r="J9" s="90">
        <f t="shared" si="3"/>
        <v>4</v>
      </c>
    </row>
    <row r="10" spans="1:10" x14ac:dyDescent="0.25">
      <c r="A10" s="16" t="s">
        <v>362</v>
      </c>
      <c r="B10" s="17" t="s">
        <v>363</v>
      </c>
      <c r="C10" s="15">
        <v>1</v>
      </c>
      <c r="D10" s="113">
        <f t="shared" si="0"/>
        <v>1.5873015873015872</v>
      </c>
      <c r="E10" s="51">
        <v>1</v>
      </c>
      <c r="F10" s="113">
        <f t="shared" si="1"/>
        <v>5.2631578947368425</v>
      </c>
      <c r="G10" s="51">
        <v>0</v>
      </c>
      <c r="H10" s="114">
        <f t="shared" si="2"/>
        <v>0</v>
      </c>
      <c r="I10" s="51">
        <v>0</v>
      </c>
      <c r="J10" s="115">
        <f t="shared" si="3"/>
        <v>0</v>
      </c>
    </row>
    <row r="11" spans="1:10" ht="15.75" thickBot="1" x14ac:dyDescent="0.3">
      <c r="A11" s="6" t="s">
        <v>364</v>
      </c>
      <c r="B11" s="12" t="s">
        <v>365</v>
      </c>
      <c r="C11" s="9">
        <v>14</v>
      </c>
      <c r="D11" s="96">
        <f t="shared" si="0"/>
        <v>22.222222222222221</v>
      </c>
      <c r="E11" s="58">
        <v>3</v>
      </c>
      <c r="F11" s="96">
        <f t="shared" si="1"/>
        <v>15.789473684210527</v>
      </c>
      <c r="G11" s="58">
        <v>5</v>
      </c>
      <c r="H11" s="96">
        <f t="shared" si="2"/>
        <v>26.315789473684212</v>
      </c>
      <c r="I11" s="58">
        <v>6</v>
      </c>
      <c r="J11" s="110">
        <f t="shared" si="3"/>
        <v>24</v>
      </c>
    </row>
    <row r="12" spans="1:10" ht="15.75" thickTop="1" x14ac:dyDescent="0.25">
      <c r="A12" s="4" t="s">
        <v>14</v>
      </c>
      <c r="B12" s="13" t="s">
        <v>15</v>
      </c>
      <c r="C12" s="10">
        <v>10</v>
      </c>
      <c r="D12" s="97">
        <f t="shared" si="0"/>
        <v>15.873015873015872</v>
      </c>
      <c r="E12" s="10">
        <v>2</v>
      </c>
      <c r="F12" s="97">
        <f t="shared" si="1"/>
        <v>10.526315789473685</v>
      </c>
      <c r="G12" s="10">
        <v>2</v>
      </c>
      <c r="H12" s="99">
        <f t="shared" si="2"/>
        <v>10.526315789473685</v>
      </c>
      <c r="I12" s="10">
        <v>6</v>
      </c>
      <c r="J12" s="111">
        <f t="shared" si="3"/>
        <v>24</v>
      </c>
    </row>
    <row r="17" spans="5:5" x14ac:dyDescent="0.25">
      <c r="E17" s="112"/>
    </row>
  </sheetData>
  <mergeCells count="10">
    <mergeCell ref="I4:J4"/>
    <mergeCell ref="A1:J1"/>
    <mergeCell ref="B3:B4"/>
    <mergeCell ref="C3:D3"/>
    <mergeCell ref="E3:F3"/>
    <mergeCell ref="G3:H3"/>
    <mergeCell ref="I3:J3"/>
    <mergeCell ref="C4:D4"/>
    <mergeCell ref="E4:F4"/>
    <mergeCell ref="G4:H4"/>
  </mergeCells>
  <pageMargins left="0.7" right="0.7" top="0.78740157499999996" bottom="0.78740157499999996" header="0.3" footer="0.3"/>
  <pageSetup paperSize="9" scale="7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0FC6C-86E3-46EC-B2F4-DB830CFD5796}">
  <dimension ref="A1:D13"/>
  <sheetViews>
    <sheetView workbookViewId="0">
      <selection sqref="A1:D1"/>
    </sheetView>
  </sheetViews>
  <sheetFormatPr baseColWidth="10" defaultRowHeight="15" x14ac:dyDescent="0.25"/>
  <cols>
    <col min="1" max="1" width="40.5703125" customWidth="1"/>
    <col min="2" max="2" width="16.5703125" customWidth="1"/>
    <col min="3" max="3" width="14.42578125" bestFit="1" customWidth="1"/>
    <col min="4" max="4" width="14" customWidth="1"/>
  </cols>
  <sheetData>
    <row r="1" spans="1:4" ht="36" customHeight="1" x14ac:dyDescent="0.25">
      <c r="A1" s="188" t="s">
        <v>673</v>
      </c>
      <c r="B1" s="188"/>
      <c r="C1" s="188"/>
      <c r="D1" s="188"/>
    </row>
    <row r="3" spans="1:4" ht="30" x14ac:dyDescent="0.25">
      <c r="A3" s="150"/>
      <c r="B3" s="165" t="s">
        <v>625</v>
      </c>
      <c r="C3" s="141" t="s">
        <v>624</v>
      </c>
      <c r="D3" s="152" t="s">
        <v>626</v>
      </c>
    </row>
    <row r="4" spans="1:4" x14ac:dyDescent="0.25">
      <c r="A4" s="44" t="s">
        <v>512</v>
      </c>
      <c r="B4" s="160" t="s">
        <v>522</v>
      </c>
      <c r="C4" s="158" t="s">
        <v>523</v>
      </c>
      <c r="D4" s="158" t="s">
        <v>524</v>
      </c>
    </row>
    <row r="5" spans="1:4" ht="30" x14ac:dyDescent="0.25">
      <c r="A5" s="44" t="s">
        <v>513</v>
      </c>
      <c r="B5" s="159" t="s">
        <v>525</v>
      </c>
      <c r="C5" s="158" t="s">
        <v>526</v>
      </c>
      <c r="D5" s="157" t="s">
        <v>461</v>
      </c>
    </row>
    <row r="6" spans="1:4" ht="30" x14ac:dyDescent="0.25">
      <c r="A6" s="44" t="s">
        <v>514</v>
      </c>
      <c r="B6" s="160" t="s">
        <v>527</v>
      </c>
      <c r="C6" s="158" t="s">
        <v>528</v>
      </c>
      <c r="D6" s="158" t="s">
        <v>529</v>
      </c>
    </row>
    <row r="7" spans="1:4" ht="30" x14ac:dyDescent="0.25">
      <c r="A7" s="44" t="s">
        <v>515</v>
      </c>
      <c r="B7" s="160" t="s">
        <v>530</v>
      </c>
      <c r="C7" s="158" t="s">
        <v>531</v>
      </c>
      <c r="D7" s="158" t="s">
        <v>475</v>
      </c>
    </row>
    <row r="8" spans="1:4" x14ac:dyDescent="0.25">
      <c r="A8" s="44" t="s">
        <v>516</v>
      </c>
      <c r="B8" s="160" t="s">
        <v>532</v>
      </c>
      <c r="C8" s="158" t="s">
        <v>533</v>
      </c>
      <c r="D8" s="158" t="s">
        <v>534</v>
      </c>
    </row>
    <row r="9" spans="1:4" x14ac:dyDescent="0.25">
      <c r="A9" s="44" t="s">
        <v>517</v>
      </c>
      <c r="B9" s="160" t="s">
        <v>535</v>
      </c>
      <c r="C9" s="158" t="s">
        <v>536</v>
      </c>
      <c r="D9" s="158" t="s">
        <v>537</v>
      </c>
    </row>
    <row r="10" spans="1:4" x14ac:dyDescent="0.25">
      <c r="A10" s="44" t="s">
        <v>518</v>
      </c>
      <c r="B10" s="160" t="s">
        <v>538</v>
      </c>
      <c r="C10" s="158" t="s">
        <v>539</v>
      </c>
      <c r="D10" s="158" t="s">
        <v>540</v>
      </c>
    </row>
    <row r="11" spans="1:4" x14ac:dyDescent="0.25">
      <c r="A11" s="28" t="s">
        <v>519</v>
      </c>
      <c r="B11" s="8">
        <v>0.84399999999999997</v>
      </c>
      <c r="C11" s="2">
        <v>0.13800000000000001</v>
      </c>
      <c r="D11" s="2">
        <v>0.253</v>
      </c>
    </row>
    <row r="12" spans="1:4" x14ac:dyDescent="0.25">
      <c r="A12" s="28" t="s">
        <v>520</v>
      </c>
      <c r="B12" s="145" t="s">
        <v>475</v>
      </c>
      <c r="C12" s="2">
        <v>0.505</v>
      </c>
      <c r="D12" s="2">
        <v>0.45300000000000001</v>
      </c>
    </row>
    <row r="13" spans="1:4" x14ac:dyDescent="0.25">
      <c r="A13" s="28" t="s">
        <v>521</v>
      </c>
      <c r="B13" s="8">
        <v>0.88400000000000001</v>
      </c>
      <c r="C13" s="2">
        <v>0.79100000000000004</v>
      </c>
      <c r="D13" s="2">
        <v>0.55100000000000005</v>
      </c>
    </row>
  </sheetData>
  <mergeCells count="1">
    <mergeCell ref="A1:D1"/>
  </mergeCell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F8658-AB39-45E4-B5D3-EF43F6D0A97A}">
  <sheetPr>
    <pageSetUpPr fitToPage="1"/>
  </sheetPr>
  <dimension ref="A1:L35"/>
  <sheetViews>
    <sheetView zoomScale="96" zoomScaleNormal="96" workbookViewId="0">
      <selection activeCell="L1" sqref="L1"/>
    </sheetView>
  </sheetViews>
  <sheetFormatPr baseColWidth="10" defaultRowHeight="15" x14ac:dyDescent="0.25"/>
  <cols>
    <col min="1" max="1" width="28.140625" customWidth="1"/>
    <col min="2" max="2" width="85.85546875" customWidth="1"/>
    <col min="3" max="5" width="8" customWidth="1"/>
    <col min="6" max="6" width="8.42578125" customWidth="1"/>
    <col min="7" max="7" width="8.140625" customWidth="1"/>
    <col min="8" max="8" width="7.140625" customWidth="1"/>
    <col min="9" max="9" width="7.5703125" customWidth="1"/>
    <col min="10" max="10" width="7.42578125" customWidth="1"/>
  </cols>
  <sheetData>
    <row r="1" spans="1:12" ht="33" customHeight="1" x14ac:dyDescent="0.25">
      <c r="A1" s="168" t="s">
        <v>674</v>
      </c>
      <c r="B1" s="168"/>
      <c r="C1" s="168"/>
      <c r="D1" s="168"/>
      <c r="E1" s="168"/>
      <c r="F1" s="168"/>
      <c r="G1" s="168"/>
      <c r="H1" s="168"/>
      <c r="I1" s="168"/>
      <c r="J1" s="168"/>
    </row>
    <row r="3" spans="1:12" ht="15" customHeight="1" x14ac:dyDescent="0.25">
      <c r="A3" s="118" t="s">
        <v>0</v>
      </c>
      <c r="B3" s="186" t="s">
        <v>1</v>
      </c>
      <c r="C3" s="178" t="s">
        <v>2</v>
      </c>
      <c r="D3" s="179"/>
      <c r="E3" s="178" t="s">
        <v>3</v>
      </c>
      <c r="F3" s="179"/>
      <c r="G3" s="178" t="s">
        <v>4</v>
      </c>
      <c r="H3" s="179"/>
      <c r="I3" s="184" t="s">
        <v>388</v>
      </c>
      <c r="J3" s="182"/>
    </row>
    <row r="4" spans="1:12" x14ac:dyDescent="0.25">
      <c r="A4" s="120" t="s">
        <v>434</v>
      </c>
      <c r="B4" s="187"/>
      <c r="C4" s="180" t="s">
        <v>301</v>
      </c>
      <c r="D4" s="181"/>
      <c r="E4" s="180" t="s">
        <v>302</v>
      </c>
      <c r="F4" s="181"/>
      <c r="G4" s="180" t="s">
        <v>303</v>
      </c>
      <c r="H4" s="181"/>
      <c r="I4" s="180" t="s">
        <v>304</v>
      </c>
      <c r="J4" s="183"/>
    </row>
    <row r="5" spans="1:12" ht="30" x14ac:dyDescent="0.25">
      <c r="A5" s="134"/>
      <c r="B5" s="140"/>
      <c r="C5" s="135" t="s">
        <v>560</v>
      </c>
      <c r="D5" s="136" t="s">
        <v>450</v>
      </c>
      <c r="E5" s="135" t="s">
        <v>560</v>
      </c>
      <c r="F5" s="136" t="s">
        <v>450</v>
      </c>
      <c r="G5" s="135" t="s">
        <v>560</v>
      </c>
      <c r="H5" s="136" t="s">
        <v>450</v>
      </c>
      <c r="I5" s="135" t="s">
        <v>560</v>
      </c>
      <c r="J5" s="137" t="s">
        <v>450</v>
      </c>
      <c r="L5" s="86"/>
    </row>
    <row r="6" spans="1:12" ht="30" x14ac:dyDescent="0.25">
      <c r="A6" s="1" t="s">
        <v>305</v>
      </c>
      <c r="B6" s="11" t="s">
        <v>405</v>
      </c>
      <c r="C6" s="8">
        <v>15</v>
      </c>
      <c r="D6" s="81">
        <f>100/193*C6</f>
        <v>7.7720207253886002</v>
      </c>
      <c r="E6" s="22">
        <v>6</v>
      </c>
      <c r="F6" s="81">
        <f>100/48*E6</f>
        <v>12.5</v>
      </c>
      <c r="G6" s="22">
        <v>0</v>
      </c>
      <c r="H6" s="80">
        <f>100/54*G6</f>
        <v>0</v>
      </c>
      <c r="I6" s="22">
        <v>9</v>
      </c>
      <c r="J6" s="90">
        <f>100/91*I6</f>
        <v>9.8901098901098905</v>
      </c>
    </row>
    <row r="7" spans="1:12" ht="30" x14ac:dyDescent="0.25">
      <c r="A7" s="1" t="s">
        <v>18</v>
      </c>
      <c r="B7" s="11" t="s">
        <v>619</v>
      </c>
      <c r="C7" s="8">
        <v>8</v>
      </c>
      <c r="D7" s="80">
        <f t="shared" ref="D7:D35" si="0">100/193*C7</f>
        <v>4.1450777202072535</v>
      </c>
      <c r="E7" s="22">
        <v>0</v>
      </c>
      <c r="F7" s="81">
        <f t="shared" ref="F7:F35" si="1">100/48*E7</f>
        <v>0</v>
      </c>
      <c r="G7" s="22">
        <v>2</v>
      </c>
      <c r="H7" s="80">
        <f t="shared" ref="H7:H35" si="2">100/54*G7</f>
        <v>3.7037037037037037</v>
      </c>
      <c r="I7" s="22">
        <v>6</v>
      </c>
      <c r="J7" s="90">
        <f t="shared" ref="J7:J35" si="3">100/91*I7</f>
        <v>6.593406593406594</v>
      </c>
    </row>
    <row r="8" spans="1:12" ht="30" x14ac:dyDescent="0.25">
      <c r="A8" s="1" t="s">
        <v>620</v>
      </c>
      <c r="B8" s="11" t="s">
        <v>314</v>
      </c>
      <c r="C8" s="8">
        <v>1</v>
      </c>
      <c r="D8" s="80">
        <f t="shared" si="0"/>
        <v>0.51813471502590669</v>
      </c>
      <c r="E8" s="22">
        <v>0</v>
      </c>
      <c r="F8" s="81">
        <f t="shared" si="1"/>
        <v>0</v>
      </c>
      <c r="G8" s="22">
        <v>0</v>
      </c>
      <c r="H8" s="80">
        <f t="shared" si="2"/>
        <v>0</v>
      </c>
      <c r="I8" s="22">
        <v>1</v>
      </c>
      <c r="J8" s="90">
        <f t="shared" si="3"/>
        <v>1.098901098901099</v>
      </c>
    </row>
    <row r="9" spans="1:12" x14ac:dyDescent="0.25">
      <c r="A9" s="1" t="s">
        <v>315</v>
      </c>
      <c r="B9" s="11" t="s">
        <v>316</v>
      </c>
      <c r="C9" s="8">
        <v>7</v>
      </c>
      <c r="D9" s="80">
        <f t="shared" si="0"/>
        <v>3.6269430051813467</v>
      </c>
      <c r="E9" s="22">
        <v>1</v>
      </c>
      <c r="F9" s="81">
        <f t="shared" si="1"/>
        <v>2.0833333333333335</v>
      </c>
      <c r="G9" s="22">
        <v>3</v>
      </c>
      <c r="H9" s="80">
        <f t="shared" si="2"/>
        <v>5.5555555555555554</v>
      </c>
      <c r="I9" s="22">
        <v>3</v>
      </c>
      <c r="J9" s="90">
        <f t="shared" si="3"/>
        <v>3.296703296703297</v>
      </c>
    </row>
    <row r="10" spans="1:12" ht="30" x14ac:dyDescent="0.25">
      <c r="A10" s="1" t="s">
        <v>255</v>
      </c>
      <c r="B10" s="11" t="s">
        <v>317</v>
      </c>
      <c r="C10" s="8">
        <v>1</v>
      </c>
      <c r="D10" s="80">
        <f t="shared" si="0"/>
        <v>0.51813471502590669</v>
      </c>
      <c r="E10" s="22">
        <v>0</v>
      </c>
      <c r="F10" s="81">
        <f t="shared" si="1"/>
        <v>0</v>
      </c>
      <c r="G10" s="22">
        <v>0</v>
      </c>
      <c r="H10" s="80">
        <f t="shared" si="2"/>
        <v>0</v>
      </c>
      <c r="I10" s="22">
        <v>1</v>
      </c>
      <c r="J10" s="90">
        <f t="shared" si="3"/>
        <v>1.098901098901099</v>
      </c>
    </row>
    <row r="11" spans="1:12" x14ac:dyDescent="0.25">
      <c r="A11" s="1" t="s">
        <v>306</v>
      </c>
      <c r="B11" s="11" t="s">
        <v>224</v>
      </c>
      <c r="C11" s="8">
        <v>4</v>
      </c>
      <c r="D11" s="80">
        <f t="shared" si="0"/>
        <v>2.0725388601036268</v>
      </c>
      <c r="E11" s="22">
        <v>2</v>
      </c>
      <c r="F11" s="81">
        <f t="shared" si="1"/>
        <v>4.166666666666667</v>
      </c>
      <c r="G11" s="22">
        <v>0</v>
      </c>
      <c r="H11" s="80">
        <f t="shared" si="2"/>
        <v>0</v>
      </c>
      <c r="I11" s="22">
        <v>2</v>
      </c>
      <c r="J11" s="90">
        <f t="shared" si="3"/>
        <v>2.197802197802198</v>
      </c>
    </row>
    <row r="12" spans="1:12" x14ac:dyDescent="0.25">
      <c r="A12" s="1" t="s">
        <v>327</v>
      </c>
      <c r="B12" s="11" t="s">
        <v>328</v>
      </c>
      <c r="C12" s="8">
        <v>3</v>
      </c>
      <c r="D12" s="80">
        <f t="shared" si="0"/>
        <v>1.55440414507772</v>
      </c>
      <c r="E12" s="22">
        <v>0</v>
      </c>
      <c r="F12" s="81">
        <f t="shared" si="1"/>
        <v>0</v>
      </c>
      <c r="G12" s="22">
        <v>2</v>
      </c>
      <c r="H12" s="80">
        <f t="shared" si="2"/>
        <v>3.7037037037037037</v>
      </c>
      <c r="I12" s="22">
        <v>1</v>
      </c>
      <c r="J12" s="90">
        <f t="shared" si="3"/>
        <v>1.098901098901099</v>
      </c>
    </row>
    <row r="13" spans="1:12" ht="30" x14ac:dyDescent="0.25">
      <c r="A13" s="1" t="s">
        <v>307</v>
      </c>
      <c r="B13" s="11" t="s">
        <v>431</v>
      </c>
      <c r="C13" s="8">
        <v>16</v>
      </c>
      <c r="D13" s="81">
        <f t="shared" si="0"/>
        <v>8.290155440414507</v>
      </c>
      <c r="E13" s="22">
        <v>3</v>
      </c>
      <c r="F13" s="81">
        <f t="shared" si="1"/>
        <v>6.25</v>
      </c>
      <c r="G13" s="22">
        <v>4</v>
      </c>
      <c r="H13" s="81">
        <f t="shared" si="2"/>
        <v>7.4074074074074074</v>
      </c>
      <c r="I13" s="22">
        <v>9</v>
      </c>
      <c r="J13" s="90">
        <f t="shared" si="3"/>
        <v>9.8901098901098905</v>
      </c>
    </row>
    <row r="14" spans="1:12" x14ac:dyDescent="0.25">
      <c r="A14" s="1" t="s">
        <v>319</v>
      </c>
      <c r="B14" s="11" t="s">
        <v>318</v>
      </c>
      <c r="C14" s="8">
        <v>9</v>
      </c>
      <c r="D14" s="80">
        <f t="shared" si="0"/>
        <v>4.6632124352331603</v>
      </c>
      <c r="E14" s="22">
        <v>0</v>
      </c>
      <c r="F14" s="81">
        <f t="shared" si="1"/>
        <v>0</v>
      </c>
      <c r="G14" s="22">
        <v>2</v>
      </c>
      <c r="H14" s="80">
        <f t="shared" si="2"/>
        <v>3.7037037037037037</v>
      </c>
      <c r="I14" s="22">
        <v>7</v>
      </c>
      <c r="J14" s="90">
        <f t="shared" si="3"/>
        <v>7.6923076923076934</v>
      </c>
    </row>
    <row r="15" spans="1:12" ht="30" x14ac:dyDescent="0.25">
      <c r="A15" s="1" t="s">
        <v>337</v>
      </c>
      <c r="B15" s="11" t="s">
        <v>320</v>
      </c>
      <c r="C15" s="8">
        <v>17</v>
      </c>
      <c r="D15" s="81">
        <f t="shared" si="0"/>
        <v>8.8082901554404138</v>
      </c>
      <c r="E15" s="22">
        <v>3</v>
      </c>
      <c r="F15" s="81">
        <f t="shared" si="1"/>
        <v>6.25</v>
      </c>
      <c r="G15" s="22">
        <v>4</v>
      </c>
      <c r="H15" s="81">
        <f t="shared" si="2"/>
        <v>7.4074074074074074</v>
      </c>
      <c r="I15" s="22">
        <v>10</v>
      </c>
      <c r="J15" s="90">
        <f t="shared" si="3"/>
        <v>10.989010989010989</v>
      </c>
    </row>
    <row r="16" spans="1:12" x14ac:dyDescent="0.25">
      <c r="A16" s="1" t="s">
        <v>322</v>
      </c>
      <c r="B16" s="11" t="s">
        <v>321</v>
      </c>
      <c r="C16" s="8">
        <v>1</v>
      </c>
      <c r="D16" s="80">
        <f t="shared" si="0"/>
        <v>0.51813471502590669</v>
      </c>
      <c r="E16" s="22">
        <v>0</v>
      </c>
      <c r="F16" s="81">
        <f t="shared" si="1"/>
        <v>0</v>
      </c>
      <c r="G16" s="22">
        <v>0</v>
      </c>
      <c r="H16" s="80">
        <f t="shared" si="2"/>
        <v>0</v>
      </c>
      <c r="I16" s="22">
        <v>1</v>
      </c>
      <c r="J16" s="90">
        <f t="shared" si="3"/>
        <v>1.098901098901099</v>
      </c>
    </row>
    <row r="17" spans="1:10" ht="30" x14ac:dyDescent="0.25">
      <c r="A17" s="1" t="s">
        <v>308</v>
      </c>
      <c r="B17" s="11" t="s">
        <v>323</v>
      </c>
      <c r="C17" s="8">
        <v>1</v>
      </c>
      <c r="D17" s="80">
        <f t="shared" si="0"/>
        <v>0.51813471502590669</v>
      </c>
      <c r="E17" s="22">
        <v>1</v>
      </c>
      <c r="F17" s="81">
        <f t="shared" si="1"/>
        <v>2.0833333333333335</v>
      </c>
      <c r="G17" s="22">
        <v>0</v>
      </c>
      <c r="H17" s="80">
        <f t="shared" si="2"/>
        <v>0</v>
      </c>
      <c r="I17" s="22">
        <v>0</v>
      </c>
      <c r="J17" s="90">
        <f t="shared" si="3"/>
        <v>0</v>
      </c>
    </row>
    <row r="18" spans="1:10" x14ac:dyDescent="0.25">
      <c r="A18" s="1" t="s">
        <v>313</v>
      </c>
      <c r="B18" s="11" t="s">
        <v>326</v>
      </c>
      <c r="C18" s="8">
        <v>4</v>
      </c>
      <c r="D18" s="80">
        <f t="shared" si="0"/>
        <v>2.0725388601036268</v>
      </c>
      <c r="E18" s="22">
        <v>1</v>
      </c>
      <c r="F18" s="81">
        <f t="shared" si="1"/>
        <v>2.0833333333333335</v>
      </c>
      <c r="G18" s="22">
        <v>2</v>
      </c>
      <c r="H18" s="80">
        <f t="shared" si="2"/>
        <v>3.7037037037037037</v>
      </c>
      <c r="I18" s="22">
        <v>1</v>
      </c>
      <c r="J18" s="90">
        <f t="shared" si="3"/>
        <v>1.098901098901099</v>
      </c>
    </row>
    <row r="19" spans="1:10" x14ac:dyDescent="0.25">
      <c r="A19" s="1" t="s">
        <v>329</v>
      </c>
      <c r="B19" s="11" t="s">
        <v>330</v>
      </c>
      <c r="C19" s="8">
        <v>2</v>
      </c>
      <c r="D19" s="80">
        <f t="shared" si="0"/>
        <v>1.0362694300518134</v>
      </c>
      <c r="E19" s="22">
        <v>0</v>
      </c>
      <c r="F19" s="81">
        <f t="shared" si="1"/>
        <v>0</v>
      </c>
      <c r="G19" s="22">
        <v>1</v>
      </c>
      <c r="H19" s="80">
        <f t="shared" si="2"/>
        <v>1.8518518518518519</v>
      </c>
      <c r="I19" s="22">
        <v>1</v>
      </c>
      <c r="J19" s="90">
        <f t="shared" si="3"/>
        <v>1.098901098901099</v>
      </c>
    </row>
    <row r="20" spans="1:10" ht="30" x14ac:dyDescent="0.25">
      <c r="A20" s="1" t="s">
        <v>332</v>
      </c>
      <c r="B20" s="11" t="s">
        <v>331</v>
      </c>
      <c r="C20" s="8">
        <v>10</v>
      </c>
      <c r="D20" s="80">
        <f t="shared" si="0"/>
        <v>5.1813471502590671</v>
      </c>
      <c r="E20" s="22">
        <v>4</v>
      </c>
      <c r="F20" s="81">
        <f t="shared" si="1"/>
        <v>8.3333333333333339</v>
      </c>
      <c r="G20" s="22">
        <v>1</v>
      </c>
      <c r="H20" s="80">
        <f t="shared" si="2"/>
        <v>1.8518518518518519</v>
      </c>
      <c r="I20" s="22">
        <v>5</v>
      </c>
      <c r="J20" s="90">
        <f t="shared" si="3"/>
        <v>5.4945054945054945</v>
      </c>
    </row>
    <row r="21" spans="1:10" ht="30" x14ac:dyDescent="0.25">
      <c r="A21" s="1" t="s">
        <v>616</v>
      </c>
      <c r="B21" s="11" t="s">
        <v>621</v>
      </c>
      <c r="C21" s="8">
        <v>9</v>
      </c>
      <c r="D21" s="80">
        <f t="shared" si="0"/>
        <v>4.6632124352331603</v>
      </c>
      <c r="E21" s="22">
        <v>1</v>
      </c>
      <c r="F21" s="81">
        <f t="shared" si="1"/>
        <v>2.0833333333333335</v>
      </c>
      <c r="G21" s="22">
        <v>3</v>
      </c>
      <c r="H21" s="80">
        <f t="shared" si="2"/>
        <v>5.5555555555555554</v>
      </c>
      <c r="I21" s="22">
        <v>5</v>
      </c>
      <c r="J21" s="90">
        <f t="shared" si="3"/>
        <v>5.4945054945054945</v>
      </c>
    </row>
    <row r="22" spans="1:10" ht="30" x14ac:dyDescent="0.25">
      <c r="A22" s="1" t="s">
        <v>335</v>
      </c>
      <c r="B22" s="11" t="s">
        <v>336</v>
      </c>
      <c r="C22" s="8">
        <v>5</v>
      </c>
      <c r="D22" s="80">
        <f t="shared" si="0"/>
        <v>2.5906735751295336</v>
      </c>
      <c r="E22" s="22">
        <v>1</v>
      </c>
      <c r="F22" s="81">
        <f>100/48*E22</f>
        <v>2.0833333333333335</v>
      </c>
      <c r="G22" s="22">
        <v>4</v>
      </c>
      <c r="H22" s="81">
        <f t="shared" si="2"/>
        <v>7.4074074074074074</v>
      </c>
      <c r="I22" s="22">
        <v>0</v>
      </c>
      <c r="J22" s="90">
        <f t="shared" si="3"/>
        <v>0</v>
      </c>
    </row>
    <row r="23" spans="1:10" x14ac:dyDescent="0.25">
      <c r="A23" s="1" t="s">
        <v>272</v>
      </c>
      <c r="B23" s="28" t="s">
        <v>271</v>
      </c>
      <c r="C23" s="8">
        <v>11</v>
      </c>
      <c r="D23" s="80">
        <f t="shared" si="0"/>
        <v>5.6994818652849739</v>
      </c>
      <c r="E23" s="22">
        <v>7</v>
      </c>
      <c r="F23" s="81">
        <f t="shared" si="1"/>
        <v>14.583333333333334</v>
      </c>
      <c r="G23" s="22">
        <v>2</v>
      </c>
      <c r="H23" s="80">
        <f t="shared" si="2"/>
        <v>3.7037037037037037</v>
      </c>
      <c r="I23" s="22">
        <v>2</v>
      </c>
      <c r="J23" s="90">
        <f t="shared" si="3"/>
        <v>2.197802197802198</v>
      </c>
    </row>
    <row r="24" spans="1:10" ht="30" x14ac:dyDescent="0.25">
      <c r="A24" s="1" t="s">
        <v>239</v>
      </c>
      <c r="B24" s="11" t="s">
        <v>338</v>
      </c>
      <c r="C24" s="8">
        <v>4</v>
      </c>
      <c r="D24" s="80">
        <f t="shared" si="0"/>
        <v>2.0725388601036268</v>
      </c>
      <c r="E24" s="22">
        <v>1</v>
      </c>
      <c r="F24" s="81">
        <f t="shared" si="1"/>
        <v>2.0833333333333335</v>
      </c>
      <c r="G24" s="22">
        <v>1</v>
      </c>
      <c r="H24" s="80">
        <f t="shared" si="2"/>
        <v>1.8518518518518519</v>
      </c>
      <c r="I24" s="22">
        <v>2</v>
      </c>
      <c r="J24" s="90">
        <f t="shared" si="3"/>
        <v>2.197802197802198</v>
      </c>
    </row>
    <row r="25" spans="1:10" ht="30" x14ac:dyDescent="0.25">
      <c r="A25" s="1" t="s">
        <v>309</v>
      </c>
      <c r="B25" s="11" t="s">
        <v>339</v>
      </c>
      <c r="C25" s="8">
        <v>1</v>
      </c>
      <c r="D25" s="80">
        <f t="shared" si="0"/>
        <v>0.51813471502590669</v>
      </c>
      <c r="E25" s="22">
        <v>1</v>
      </c>
      <c r="F25" s="81">
        <f t="shared" si="1"/>
        <v>2.0833333333333335</v>
      </c>
      <c r="G25" s="22">
        <v>0</v>
      </c>
      <c r="H25" s="80">
        <f t="shared" si="2"/>
        <v>0</v>
      </c>
      <c r="I25" s="22">
        <v>0</v>
      </c>
      <c r="J25" s="90">
        <f>100/91*I25</f>
        <v>0</v>
      </c>
    </row>
    <row r="26" spans="1:10" x14ac:dyDescent="0.25">
      <c r="A26" s="1" t="s">
        <v>340</v>
      </c>
      <c r="B26" s="11" t="s">
        <v>639</v>
      </c>
      <c r="C26" s="8">
        <v>2</v>
      </c>
      <c r="D26" s="80">
        <f t="shared" si="0"/>
        <v>1.0362694300518134</v>
      </c>
      <c r="E26" s="22">
        <v>1</v>
      </c>
      <c r="F26" s="81">
        <f t="shared" si="1"/>
        <v>2.0833333333333335</v>
      </c>
      <c r="G26" s="22">
        <v>1</v>
      </c>
      <c r="H26" s="80">
        <f>100/54*G26</f>
        <v>1.8518518518518519</v>
      </c>
      <c r="I26" s="22">
        <v>0</v>
      </c>
      <c r="J26" s="90">
        <f t="shared" si="3"/>
        <v>0</v>
      </c>
    </row>
    <row r="27" spans="1:10" x14ac:dyDescent="0.25">
      <c r="A27" s="1" t="s">
        <v>343</v>
      </c>
      <c r="B27" s="11" t="s">
        <v>342</v>
      </c>
      <c r="C27" s="8">
        <v>3</v>
      </c>
      <c r="D27" s="80">
        <f t="shared" si="0"/>
        <v>1.55440414507772</v>
      </c>
      <c r="E27" s="22">
        <v>0</v>
      </c>
      <c r="F27" s="81">
        <f t="shared" si="1"/>
        <v>0</v>
      </c>
      <c r="G27" s="22">
        <v>2</v>
      </c>
      <c r="H27" s="80">
        <f t="shared" si="2"/>
        <v>3.7037037037037037</v>
      </c>
      <c r="I27" s="22">
        <v>1</v>
      </c>
      <c r="J27" s="90">
        <f t="shared" si="3"/>
        <v>1.098901098901099</v>
      </c>
    </row>
    <row r="28" spans="1:10" x14ac:dyDescent="0.25">
      <c r="A28" s="1" t="s">
        <v>345</v>
      </c>
      <c r="B28" s="11" t="s">
        <v>344</v>
      </c>
      <c r="C28" s="8">
        <v>3</v>
      </c>
      <c r="D28" s="80">
        <f t="shared" si="0"/>
        <v>1.55440414507772</v>
      </c>
      <c r="E28" s="22">
        <v>0</v>
      </c>
      <c r="F28" s="81">
        <f t="shared" si="1"/>
        <v>0</v>
      </c>
      <c r="G28" s="22">
        <v>0</v>
      </c>
      <c r="H28" s="80">
        <f t="shared" si="2"/>
        <v>0</v>
      </c>
      <c r="I28" s="22">
        <v>3</v>
      </c>
      <c r="J28" s="90">
        <f t="shared" si="3"/>
        <v>3.296703296703297</v>
      </c>
    </row>
    <row r="29" spans="1:10" x14ac:dyDescent="0.25">
      <c r="A29" s="1" t="s">
        <v>310</v>
      </c>
      <c r="B29" s="11" t="s">
        <v>346</v>
      </c>
      <c r="C29" s="8">
        <v>4</v>
      </c>
      <c r="D29" s="80">
        <f>100/193*C29</f>
        <v>2.0725388601036268</v>
      </c>
      <c r="E29" s="22">
        <v>2</v>
      </c>
      <c r="F29" s="81">
        <f t="shared" si="1"/>
        <v>4.166666666666667</v>
      </c>
      <c r="G29" s="22">
        <v>2</v>
      </c>
      <c r="H29" s="80">
        <f t="shared" si="2"/>
        <v>3.7037037037037037</v>
      </c>
      <c r="I29" s="22">
        <v>0</v>
      </c>
      <c r="J29" s="90">
        <f t="shared" si="3"/>
        <v>0</v>
      </c>
    </row>
    <row r="30" spans="1:10" ht="30" x14ac:dyDescent="0.25">
      <c r="A30" s="1" t="s">
        <v>347</v>
      </c>
      <c r="B30" s="11" t="s">
        <v>376</v>
      </c>
      <c r="C30" s="8">
        <v>2</v>
      </c>
      <c r="D30" s="80">
        <f t="shared" si="0"/>
        <v>1.0362694300518134</v>
      </c>
      <c r="E30" s="22">
        <v>0</v>
      </c>
      <c r="F30" s="81">
        <f t="shared" si="1"/>
        <v>0</v>
      </c>
      <c r="G30" s="22">
        <v>0</v>
      </c>
      <c r="H30" s="80">
        <f t="shared" si="2"/>
        <v>0</v>
      </c>
      <c r="I30" s="22">
        <v>2</v>
      </c>
      <c r="J30" s="90">
        <f t="shared" si="3"/>
        <v>2.197802197802198</v>
      </c>
    </row>
    <row r="31" spans="1:10" x14ac:dyDescent="0.25">
      <c r="A31" s="52" t="s">
        <v>311</v>
      </c>
      <c r="B31" s="11" t="s">
        <v>348</v>
      </c>
      <c r="C31" s="8">
        <v>1</v>
      </c>
      <c r="D31" s="80">
        <f t="shared" si="0"/>
        <v>0.51813471502590669</v>
      </c>
      <c r="E31" s="22">
        <v>0</v>
      </c>
      <c r="F31" s="81">
        <f t="shared" si="1"/>
        <v>0</v>
      </c>
      <c r="G31" s="22">
        <v>0</v>
      </c>
      <c r="H31" s="80">
        <f t="shared" si="2"/>
        <v>0</v>
      </c>
      <c r="I31" s="22">
        <v>1</v>
      </c>
      <c r="J31" s="90">
        <f t="shared" si="3"/>
        <v>1.098901098901099</v>
      </c>
    </row>
    <row r="32" spans="1:10" ht="30" x14ac:dyDescent="0.25">
      <c r="A32" s="1" t="s">
        <v>349</v>
      </c>
      <c r="B32" s="11" t="s">
        <v>350</v>
      </c>
      <c r="C32" s="8">
        <v>14</v>
      </c>
      <c r="D32" s="80">
        <f t="shared" si="0"/>
        <v>7.2538860103626934</v>
      </c>
      <c r="E32" s="22">
        <v>10</v>
      </c>
      <c r="F32" s="81">
        <f t="shared" si="1"/>
        <v>20.833333333333336</v>
      </c>
      <c r="G32" s="22">
        <v>2</v>
      </c>
      <c r="H32" s="80">
        <f t="shared" si="2"/>
        <v>3.7037037037037037</v>
      </c>
      <c r="I32" s="22">
        <v>2</v>
      </c>
      <c r="J32" s="90">
        <f t="shared" si="3"/>
        <v>2.197802197802198</v>
      </c>
    </row>
    <row r="33" spans="1:10" ht="15.75" thickBot="1" x14ac:dyDescent="0.3">
      <c r="A33" s="6" t="s">
        <v>312</v>
      </c>
      <c r="B33" s="55" t="s">
        <v>333</v>
      </c>
      <c r="C33" s="21">
        <v>4</v>
      </c>
      <c r="D33" s="82">
        <f t="shared" si="0"/>
        <v>2.0725388601036268</v>
      </c>
      <c r="E33" s="58">
        <v>1</v>
      </c>
      <c r="F33" s="96">
        <f t="shared" si="1"/>
        <v>2.0833333333333335</v>
      </c>
      <c r="G33" s="58">
        <v>1</v>
      </c>
      <c r="H33" s="82">
        <f t="shared" si="2"/>
        <v>1.8518518518518519</v>
      </c>
      <c r="I33" s="58">
        <v>2</v>
      </c>
      <c r="J33" s="110">
        <f t="shared" si="3"/>
        <v>2.197802197802198</v>
      </c>
    </row>
    <row r="34" spans="1:10" ht="15.75" thickTop="1" x14ac:dyDescent="0.25">
      <c r="A34" s="4" t="s">
        <v>14</v>
      </c>
      <c r="B34" s="13" t="s">
        <v>15</v>
      </c>
      <c r="C34" s="10">
        <v>19</v>
      </c>
      <c r="D34" s="99">
        <f t="shared" si="0"/>
        <v>9.8445595854922274</v>
      </c>
      <c r="E34" s="10">
        <v>4</v>
      </c>
      <c r="F34" s="97">
        <f t="shared" si="1"/>
        <v>8.3333333333333339</v>
      </c>
      <c r="G34" s="10">
        <v>9</v>
      </c>
      <c r="H34" s="99">
        <f t="shared" si="2"/>
        <v>16.666666666666668</v>
      </c>
      <c r="I34" s="10">
        <v>6</v>
      </c>
      <c r="J34" s="111">
        <f t="shared" si="3"/>
        <v>6.593406593406594</v>
      </c>
    </row>
    <row r="35" spans="1:10" x14ac:dyDescent="0.25">
      <c r="A35" s="1" t="s">
        <v>210</v>
      </c>
      <c r="B35" s="11" t="s">
        <v>211</v>
      </c>
      <c r="C35" s="8">
        <v>29</v>
      </c>
      <c r="D35" s="80">
        <f t="shared" si="0"/>
        <v>15.025906735751294</v>
      </c>
      <c r="E35" s="8">
        <v>3</v>
      </c>
      <c r="F35" s="81">
        <f t="shared" si="1"/>
        <v>6.25</v>
      </c>
      <c r="G35" s="8">
        <v>9</v>
      </c>
      <c r="H35" s="80">
        <f t="shared" si="2"/>
        <v>16.666666666666668</v>
      </c>
      <c r="I35" s="8">
        <v>17</v>
      </c>
      <c r="J35" s="90">
        <f t="shared" si="3"/>
        <v>18.681318681318682</v>
      </c>
    </row>
  </sheetData>
  <mergeCells count="10">
    <mergeCell ref="I4:J4"/>
    <mergeCell ref="A1:J1"/>
    <mergeCell ref="B3:B4"/>
    <mergeCell ref="C3:D3"/>
    <mergeCell ref="E3:F3"/>
    <mergeCell ref="G3:H3"/>
    <mergeCell ref="I3:J3"/>
    <mergeCell ref="C4:D4"/>
    <mergeCell ref="E4:F4"/>
    <mergeCell ref="G4:H4"/>
  </mergeCells>
  <pageMargins left="0.7" right="0.7" top="0.78740157499999996" bottom="0.78740157499999996" header="0.3" footer="0.3"/>
  <pageSetup paperSize="9" scale="66" orientation="landscape"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E7431-0138-4D35-99F3-9033703B38BD}">
  <sheetPr>
    <pageSetUpPr fitToPage="1"/>
  </sheetPr>
  <dimension ref="A1:J18"/>
  <sheetViews>
    <sheetView zoomScale="93" workbookViewId="0">
      <selection sqref="A1:J1"/>
    </sheetView>
  </sheetViews>
  <sheetFormatPr baseColWidth="10" defaultRowHeight="15" x14ac:dyDescent="0.25"/>
  <cols>
    <col min="1" max="1" width="28.140625" customWidth="1"/>
    <col min="2" max="2" width="85.85546875" customWidth="1"/>
    <col min="3" max="3" width="8.140625" customWidth="1"/>
    <col min="4" max="5" width="8" customWidth="1"/>
    <col min="6" max="6" width="8.42578125" customWidth="1"/>
    <col min="7" max="7" width="8.140625" customWidth="1"/>
    <col min="8" max="8" width="7.140625" customWidth="1"/>
    <col min="9" max="9" width="8.140625" customWidth="1"/>
    <col min="10" max="10" width="7.42578125" customWidth="1"/>
  </cols>
  <sheetData>
    <row r="1" spans="1:10" ht="30" customHeight="1" x14ac:dyDescent="0.25">
      <c r="A1" s="168" t="s">
        <v>676</v>
      </c>
      <c r="B1" s="168"/>
      <c r="C1" s="168"/>
      <c r="D1" s="168"/>
      <c r="E1" s="168"/>
      <c r="F1" s="168"/>
      <c r="G1" s="168"/>
      <c r="H1" s="168"/>
      <c r="I1" s="168"/>
      <c r="J1" s="168"/>
    </row>
    <row r="3" spans="1:10" ht="15" customHeight="1" x14ac:dyDescent="0.25">
      <c r="A3" s="141" t="s">
        <v>0</v>
      </c>
      <c r="B3" s="185" t="s">
        <v>1</v>
      </c>
      <c r="C3" s="178" t="s">
        <v>2</v>
      </c>
      <c r="D3" s="179"/>
      <c r="E3" s="178" t="s">
        <v>3</v>
      </c>
      <c r="F3" s="179"/>
      <c r="G3" s="178" t="s">
        <v>4</v>
      </c>
      <c r="H3" s="179"/>
      <c r="I3" s="178" t="s">
        <v>388</v>
      </c>
      <c r="J3" s="182"/>
    </row>
    <row r="4" spans="1:10" x14ac:dyDescent="0.25">
      <c r="A4" s="138" t="s">
        <v>438</v>
      </c>
      <c r="B4" s="175"/>
      <c r="C4" s="180" t="s">
        <v>369</v>
      </c>
      <c r="D4" s="181"/>
      <c r="E4" s="180" t="s">
        <v>371</v>
      </c>
      <c r="F4" s="181"/>
      <c r="G4" s="180" t="s">
        <v>109</v>
      </c>
      <c r="H4" s="181"/>
      <c r="I4" s="180" t="s">
        <v>370</v>
      </c>
      <c r="J4" s="183"/>
    </row>
    <row r="5" spans="1:10" ht="30" x14ac:dyDescent="0.25">
      <c r="A5" s="134"/>
      <c r="B5" s="140"/>
      <c r="C5" s="135" t="s">
        <v>560</v>
      </c>
      <c r="D5" s="136" t="s">
        <v>450</v>
      </c>
      <c r="E5" s="135" t="s">
        <v>560</v>
      </c>
      <c r="F5" s="136" t="s">
        <v>450</v>
      </c>
      <c r="G5" s="135" t="s">
        <v>560</v>
      </c>
      <c r="H5" s="136" t="s">
        <v>450</v>
      </c>
      <c r="I5" s="135" t="s">
        <v>560</v>
      </c>
      <c r="J5" s="137" t="s">
        <v>450</v>
      </c>
    </row>
    <row r="6" spans="1:10" x14ac:dyDescent="0.25">
      <c r="A6" s="1" t="s">
        <v>392</v>
      </c>
      <c r="B6" s="11" t="s">
        <v>393</v>
      </c>
      <c r="C6" s="8">
        <v>1</v>
      </c>
      <c r="D6" s="81">
        <f>100/163*C6</f>
        <v>0.61349693251533743</v>
      </c>
      <c r="E6" s="22">
        <v>0</v>
      </c>
      <c r="F6" s="81">
        <f>100/57*E6</f>
        <v>0</v>
      </c>
      <c r="G6" s="22">
        <v>1</v>
      </c>
      <c r="H6" s="81">
        <f>100/37*G6</f>
        <v>2.7027027027027026</v>
      </c>
      <c r="I6" s="22">
        <v>0</v>
      </c>
      <c r="J6" s="90">
        <f>100/69*I6</f>
        <v>0</v>
      </c>
    </row>
    <row r="7" spans="1:10" ht="30" x14ac:dyDescent="0.25">
      <c r="A7" s="1" t="s">
        <v>358</v>
      </c>
      <c r="B7" s="11" t="s">
        <v>386</v>
      </c>
      <c r="C7" s="8">
        <v>29</v>
      </c>
      <c r="D7" s="81">
        <f t="shared" ref="D7:D12" si="0">100/163*C7</f>
        <v>17.791411042944787</v>
      </c>
      <c r="E7" s="22">
        <v>10</v>
      </c>
      <c r="F7" s="81">
        <f t="shared" ref="F7:F12" si="1">100/57*E7</f>
        <v>17.543859649122805</v>
      </c>
      <c r="G7" s="22">
        <v>8</v>
      </c>
      <c r="H7" s="81">
        <f t="shared" ref="H7:H12" si="2">100/37*G7</f>
        <v>21.621621621621621</v>
      </c>
      <c r="I7" s="22">
        <v>11</v>
      </c>
      <c r="J7" s="90">
        <f t="shared" ref="J7:J12" si="3">100/69*I7</f>
        <v>15.942028985507246</v>
      </c>
    </row>
    <row r="8" spans="1:10" x14ac:dyDescent="0.25">
      <c r="A8" s="1" t="s">
        <v>390</v>
      </c>
      <c r="B8" s="11" t="s">
        <v>391</v>
      </c>
      <c r="C8" s="8">
        <v>15</v>
      </c>
      <c r="D8" s="81">
        <f t="shared" si="0"/>
        <v>9.2024539877300615</v>
      </c>
      <c r="E8" s="22">
        <v>4</v>
      </c>
      <c r="F8" s="81">
        <f t="shared" si="1"/>
        <v>7.0175438596491224</v>
      </c>
      <c r="G8" s="22">
        <v>5</v>
      </c>
      <c r="H8" s="81">
        <f t="shared" si="2"/>
        <v>13.513513513513512</v>
      </c>
      <c r="I8" s="22">
        <v>6</v>
      </c>
      <c r="J8" s="90">
        <f t="shared" si="3"/>
        <v>8.695652173913043</v>
      </c>
    </row>
    <row r="9" spans="1:10" ht="30" x14ac:dyDescent="0.25">
      <c r="A9" s="1" t="s">
        <v>364</v>
      </c>
      <c r="B9" s="11" t="s">
        <v>387</v>
      </c>
      <c r="C9" s="8">
        <v>47</v>
      </c>
      <c r="D9" s="81">
        <f t="shared" si="0"/>
        <v>28.834355828220858</v>
      </c>
      <c r="E9" s="22">
        <v>26</v>
      </c>
      <c r="F9" s="81">
        <f t="shared" si="1"/>
        <v>45.614035087719294</v>
      </c>
      <c r="G9" s="22">
        <v>8</v>
      </c>
      <c r="H9" s="81">
        <f t="shared" si="2"/>
        <v>21.621621621621621</v>
      </c>
      <c r="I9" s="22">
        <v>13</v>
      </c>
      <c r="J9" s="90">
        <f t="shared" si="3"/>
        <v>18.840579710144926</v>
      </c>
    </row>
    <row r="10" spans="1:10" x14ac:dyDescent="0.25">
      <c r="A10" s="25" t="s">
        <v>388</v>
      </c>
      <c r="B10" s="62" t="s">
        <v>389</v>
      </c>
      <c r="C10" s="15">
        <v>28</v>
      </c>
      <c r="D10" s="81">
        <f t="shared" si="0"/>
        <v>17.177914110429448</v>
      </c>
      <c r="E10" s="51">
        <v>1</v>
      </c>
      <c r="F10" s="81">
        <f t="shared" si="1"/>
        <v>1.7543859649122806</v>
      </c>
      <c r="G10" s="51">
        <v>5</v>
      </c>
      <c r="H10" s="81">
        <f t="shared" si="2"/>
        <v>13.513513513513512</v>
      </c>
      <c r="I10" s="51">
        <v>22</v>
      </c>
      <c r="J10" s="90">
        <f t="shared" si="3"/>
        <v>31.884057971014492</v>
      </c>
    </row>
    <row r="11" spans="1:10" ht="15.75" thickBot="1" x14ac:dyDescent="0.3">
      <c r="A11" s="6" t="s">
        <v>372</v>
      </c>
      <c r="B11" s="12" t="s">
        <v>373</v>
      </c>
      <c r="C11" s="9">
        <v>26</v>
      </c>
      <c r="D11" s="96">
        <f t="shared" si="0"/>
        <v>15.950920245398773</v>
      </c>
      <c r="E11" s="58">
        <v>10</v>
      </c>
      <c r="F11" s="96">
        <f t="shared" si="1"/>
        <v>17.543859649122805</v>
      </c>
      <c r="G11" s="58">
        <v>3</v>
      </c>
      <c r="H11" s="96">
        <f t="shared" si="2"/>
        <v>8.1081081081081088</v>
      </c>
      <c r="I11" s="58">
        <v>13</v>
      </c>
      <c r="J11" s="110">
        <f t="shared" si="3"/>
        <v>18.840579710144926</v>
      </c>
    </row>
    <row r="12" spans="1:10" ht="15.75" thickTop="1" x14ac:dyDescent="0.25">
      <c r="A12" s="4" t="s">
        <v>14</v>
      </c>
      <c r="B12" s="13" t="s">
        <v>15</v>
      </c>
      <c r="C12" s="10">
        <v>18</v>
      </c>
      <c r="D12" s="97">
        <f t="shared" si="0"/>
        <v>11.042944785276074</v>
      </c>
      <c r="E12" s="10">
        <v>6</v>
      </c>
      <c r="F12" s="97">
        <f t="shared" si="1"/>
        <v>10.526315789473683</v>
      </c>
      <c r="G12" s="59">
        <v>7</v>
      </c>
      <c r="H12" s="97">
        <f t="shared" si="2"/>
        <v>18.918918918918919</v>
      </c>
      <c r="I12" s="59">
        <v>5</v>
      </c>
      <c r="J12" s="111">
        <f t="shared" si="3"/>
        <v>7.2463768115942031</v>
      </c>
    </row>
    <row r="13" spans="1:10" x14ac:dyDescent="0.25">
      <c r="H13" s="112"/>
    </row>
    <row r="18" spans="1:2" x14ac:dyDescent="0.25">
      <c r="A18" s="60"/>
      <c r="B18" s="61"/>
    </row>
  </sheetData>
  <mergeCells count="10">
    <mergeCell ref="I4:J4"/>
    <mergeCell ref="A1:J1"/>
    <mergeCell ref="B3:B4"/>
    <mergeCell ref="C3:D3"/>
    <mergeCell ref="E3:F3"/>
    <mergeCell ref="G3:H3"/>
    <mergeCell ref="I3:J3"/>
    <mergeCell ref="C4:D4"/>
    <mergeCell ref="E4:F4"/>
    <mergeCell ref="G4:H4"/>
  </mergeCells>
  <pageMargins left="0.7" right="0.7" top="0.78740157499999996" bottom="0.78740157499999996" header="0.3" footer="0.3"/>
  <pageSetup paperSize="9" scale="76"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7EBB0-91E4-4C19-BC0D-03E8E5FB7750}">
  <sheetPr>
    <pageSetUpPr fitToPage="1"/>
  </sheetPr>
  <dimension ref="A1:K28"/>
  <sheetViews>
    <sheetView zoomScale="98" zoomScaleNormal="98" workbookViewId="0">
      <selection activeCell="B7" sqref="B7"/>
    </sheetView>
  </sheetViews>
  <sheetFormatPr baseColWidth="10" defaultRowHeight="15" x14ac:dyDescent="0.25"/>
  <cols>
    <col min="1" max="1" width="28.140625" customWidth="1"/>
    <col min="2" max="2" width="85.85546875" customWidth="1"/>
    <col min="3" max="3" width="7.42578125" customWidth="1"/>
    <col min="4" max="5" width="8" customWidth="1"/>
    <col min="6" max="6" width="8.42578125" customWidth="1"/>
    <col min="7" max="7" width="7.7109375" bestFit="1" customWidth="1"/>
    <col min="8" max="8" width="7.140625" customWidth="1"/>
    <col min="9" max="9" width="7.7109375" bestFit="1" customWidth="1"/>
    <col min="10" max="10" width="7.42578125" customWidth="1"/>
  </cols>
  <sheetData>
    <row r="1" spans="1:11" ht="15" customHeight="1" x14ac:dyDescent="0.25">
      <c r="A1" s="173" t="s">
        <v>663</v>
      </c>
      <c r="B1" s="174"/>
      <c r="C1" s="174"/>
      <c r="D1" s="174"/>
      <c r="E1" s="174"/>
      <c r="F1" s="174"/>
      <c r="G1" s="174"/>
      <c r="H1" s="174"/>
      <c r="I1" s="174"/>
      <c r="J1" s="174"/>
    </row>
    <row r="2" spans="1:11" x14ac:dyDescent="0.25">
      <c r="A2" s="174"/>
      <c r="B2" s="174"/>
      <c r="C2" s="174"/>
      <c r="D2" s="174"/>
      <c r="E2" s="174"/>
      <c r="F2" s="174"/>
      <c r="G2" s="174"/>
      <c r="H2" s="174"/>
      <c r="I2" s="174"/>
      <c r="J2" s="174"/>
    </row>
    <row r="4" spans="1:11" x14ac:dyDescent="0.25">
      <c r="A4" s="118" t="s">
        <v>0</v>
      </c>
      <c r="B4" s="175" t="s">
        <v>1</v>
      </c>
      <c r="C4" s="184" t="s">
        <v>2</v>
      </c>
      <c r="D4" s="179"/>
      <c r="E4" s="178" t="s">
        <v>3</v>
      </c>
      <c r="F4" s="179"/>
      <c r="G4" s="178" t="s">
        <v>4</v>
      </c>
      <c r="H4" s="179"/>
      <c r="I4" s="178" t="s">
        <v>388</v>
      </c>
      <c r="J4" s="182"/>
    </row>
    <row r="5" spans="1:11" x14ac:dyDescent="0.25">
      <c r="A5" s="120" t="s">
        <v>432</v>
      </c>
      <c r="B5" s="176"/>
      <c r="C5" s="180" t="s">
        <v>5</v>
      </c>
      <c r="D5" s="181"/>
      <c r="E5" s="180" t="s">
        <v>6</v>
      </c>
      <c r="F5" s="181"/>
      <c r="G5" s="180" t="s">
        <v>7</v>
      </c>
      <c r="H5" s="181"/>
      <c r="I5" s="180" t="s">
        <v>8</v>
      </c>
      <c r="J5" s="183"/>
      <c r="K5" s="14"/>
    </row>
    <row r="6" spans="1:11" ht="30" x14ac:dyDescent="0.25">
      <c r="A6" s="134"/>
      <c r="B6" s="177"/>
      <c r="C6" s="135" t="s">
        <v>560</v>
      </c>
      <c r="D6" s="136" t="s">
        <v>450</v>
      </c>
      <c r="E6" s="135" t="s">
        <v>560</v>
      </c>
      <c r="F6" s="136" t="s">
        <v>450</v>
      </c>
      <c r="G6" s="135" t="s">
        <v>560</v>
      </c>
      <c r="H6" s="136" t="s">
        <v>450</v>
      </c>
      <c r="I6" s="135" t="s">
        <v>560</v>
      </c>
      <c r="J6" s="137" t="s">
        <v>450</v>
      </c>
      <c r="K6" s="86"/>
    </row>
    <row r="7" spans="1:11" ht="30" customHeight="1" x14ac:dyDescent="0.25">
      <c r="A7" s="1" t="s">
        <v>9</v>
      </c>
      <c r="B7" s="11" t="s">
        <v>24</v>
      </c>
      <c r="C7" s="72">
        <v>19</v>
      </c>
      <c r="D7" s="80">
        <f>100/335*C7</f>
        <v>5.6716417910447756</v>
      </c>
      <c r="E7" s="72">
        <v>14</v>
      </c>
      <c r="F7" s="81">
        <f>100/81*E7</f>
        <v>17.283950617283949</v>
      </c>
      <c r="G7" s="87">
        <v>2</v>
      </c>
      <c r="H7" s="88">
        <f>100/97*G7</f>
        <v>2.0618556701030926</v>
      </c>
      <c r="I7" s="87">
        <v>3</v>
      </c>
      <c r="J7" s="89">
        <f>100/157*I7</f>
        <v>1.910828025477707</v>
      </c>
    </row>
    <row r="8" spans="1:11" ht="30" x14ac:dyDescent="0.25">
      <c r="A8" s="1" t="s">
        <v>10</v>
      </c>
      <c r="B8" s="11" t="s">
        <v>566</v>
      </c>
      <c r="C8" s="72">
        <v>59</v>
      </c>
      <c r="D8" s="81">
        <f t="shared" ref="D8:D28" si="0">100/335*C8</f>
        <v>17.611940298507463</v>
      </c>
      <c r="E8" s="72">
        <v>4</v>
      </c>
      <c r="F8" s="80">
        <f t="shared" ref="F8:F28" si="1">100/81*E8</f>
        <v>4.9382716049382713</v>
      </c>
      <c r="G8" s="72">
        <v>16</v>
      </c>
      <c r="H8" s="81">
        <f t="shared" ref="H8:H28" si="2">100/97*G8</f>
        <v>16.494845360824741</v>
      </c>
      <c r="I8" s="72">
        <v>39</v>
      </c>
      <c r="J8" s="90">
        <f t="shared" ref="J8:J28" si="3">100/157*I8</f>
        <v>24.840764331210188</v>
      </c>
    </row>
    <row r="9" spans="1:11" ht="30" x14ac:dyDescent="0.25">
      <c r="A9" s="1" t="s">
        <v>11</v>
      </c>
      <c r="B9" s="11" t="s">
        <v>598</v>
      </c>
      <c r="C9" s="72">
        <v>13</v>
      </c>
      <c r="D9" s="80">
        <f t="shared" si="0"/>
        <v>3.8805970149253728</v>
      </c>
      <c r="E9" s="72">
        <v>3</v>
      </c>
      <c r="F9" s="80">
        <f t="shared" si="1"/>
        <v>3.7037037037037033</v>
      </c>
      <c r="G9" s="72">
        <v>5</v>
      </c>
      <c r="H9" s="80">
        <f t="shared" si="2"/>
        <v>5.1546391752577314</v>
      </c>
      <c r="I9" s="72">
        <v>5</v>
      </c>
      <c r="J9" s="91">
        <f t="shared" si="3"/>
        <v>3.1847133757961781</v>
      </c>
    </row>
    <row r="10" spans="1:11" x14ac:dyDescent="0.25">
      <c r="A10" s="1" t="s">
        <v>12</v>
      </c>
      <c r="B10" s="11" t="s">
        <v>565</v>
      </c>
      <c r="C10" s="72">
        <v>11</v>
      </c>
      <c r="D10" s="80">
        <f t="shared" si="0"/>
        <v>3.2835820895522385</v>
      </c>
      <c r="E10" s="72">
        <v>4</v>
      </c>
      <c r="F10" s="80">
        <f t="shared" si="1"/>
        <v>4.9382716049382713</v>
      </c>
      <c r="G10" s="72">
        <v>1</v>
      </c>
      <c r="H10" s="80">
        <f t="shared" si="2"/>
        <v>1.0309278350515463</v>
      </c>
      <c r="I10" s="72">
        <v>6</v>
      </c>
      <c r="J10" s="91">
        <f t="shared" si="3"/>
        <v>3.8216560509554141</v>
      </c>
    </row>
    <row r="11" spans="1:11" ht="30" x14ac:dyDescent="0.25">
      <c r="A11" s="1" t="s">
        <v>13</v>
      </c>
      <c r="B11" s="11" t="s">
        <v>567</v>
      </c>
      <c r="C11" s="72">
        <v>96</v>
      </c>
      <c r="D11" s="81">
        <f t="shared" si="0"/>
        <v>28.656716417910445</v>
      </c>
      <c r="E11" s="72">
        <v>26</v>
      </c>
      <c r="F11" s="81">
        <f t="shared" si="1"/>
        <v>32.098765432098766</v>
      </c>
      <c r="G11" s="72">
        <v>29</v>
      </c>
      <c r="H11" s="81">
        <f t="shared" si="2"/>
        <v>29.896907216494842</v>
      </c>
      <c r="I11" s="72">
        <v>41</v>
      </c>
      <c r="J11" s="90">
        <f t="shared" si="3"/>
        <v>26.114649681528661</v>
      </c>
    </row>
    <row r="12" spans="1:11" ht="30" x14ac:dyDescent="0.25">
      <c r="A12" s="1" t="s">
        <v>21</v>
      </c>
      <c r="B12" s="11" t="s">
        <v>25</v>
      </c>
      <c r="C12" s="72">
        <v>16</v>
      </c>
      <c r="D12" s="80">
        <f t="shared" si="0"/>
        <v>4.7761194029850742</v>
      </c>
      <c r="E12" s="72">
        <v>3</v>
      </c>
      <c r="F12" s="80">
        <f t="shared" si="1"/>
        <v>3.7037037037037033</v>
      </c>
      <c r="G12" s="72">
        <v>4</v>
      </c>
      <c r="H12" s="80">
        <f t="shared" si="2"/>
        <v>4.1237113402061851</v>
      </c>
      <c r="I12" s="72">
        <v>9</v>
      </c>
      <c r="J12" s="91">
        <f t="shared" si="3"/>
        <v>5.7324840764331206</v>
      </c>
    </row>
    <row r="13" spans="1:11" ht="30" x14ac:dyDescent="0.25">
      <c r="A13" s="1" t="s">
        <v>22</v>
      </c>
      <c r="B13" s="11" t="s">
        <v>568</v>
      </c>
      <c r="C13" s="72">
        <v>15</v>
      </c>
      <c r="D13" s="80">
        <f t="shared" si="0"/>
        <v>4.4776119402985071</v>
      </c>
      <c r="E13" s="72">
        <v>4</v>
      </c>
      <c r="F13" s="80">
        <f t="shared" si="1"/>
        <v>4.9382716049382713</v>
      </c>
      <c r="G13" s="72">
        <v>3</v>
      </c>
      <c r="H13" s="80">
        <f t="shared" si="2"/>
        <v>3.0927835051546388</v>
      </c>
      <c r="I13" s="72">
        <v>8</v>
      </c>
      <c r="J13" s="91">
        <f t="shared" si="3"/>
        <v>5.0955414012738851</v>
      </c>
    </row>
    <row r="14" spans="1:11" ht="30" x14ac:dyDescent="0.25">
      <c r="A14" s="1" t="s">
        <v>26</v>
      </c>
      <c r="B14" s="11" t="s">
        <v>27</v>
      </c>
      <c r="C14" s="72">
        <v>16</v>
      </c>
      <c r="D14" s="80">
        <f t="shared" si="0"/>
        <v>4.7761194029850742</v>
      </c>
      <c r="E14" s="72">
        <v>11</v>
      </c>
      <c r="F14" s="85">
        <f t="shared" si="1"/>
        <v>13.580246913580247</v>
      </c>
      <c r="G14" s="72">
        <v>5</v>
      </c>
      <c r="H14" s="80">
        <f t="shared" si="2"/>
        <v>5.1546391752577314</v>
      </c>
      <c r="I14" s="72">
        <v>0</v>
      </c>
      <c r="J14" s="91">
        <f t="shared" si="3"/>
        <v>0</v>
      </c>
    </row>
    <row r="15" spans="1:11" ht="30" x14ac:dyDescent="0.25">
      <c r="A15" s="1" t="s">
        <v>23</v>
      </c>
      <c r="B15" s="11" t="s">
        <v>569</v>
      </c>
      <c r="C15" s="72">
        <v>3</v>
      </c>
      <c r="D15" s="80">
        <f t="shared" si="0"/>
        <v>0.89552238805970141</v>
      </c>
      <c r="E15" s="72">
        <v>0</v>
      </c>
      <c r="F15" s="80">
        <f t="shared" si="1"/>
        <v>0</v>
      </c>
      <c r="G15" s="72">
        <v>1</v>
      </c>
      <c r="H15" s="80">
        <f t="shared" si="2"/>
        <v>1.0309278350515463</v>
      </c>
      <c r="I15" s="72">
        <v>2</v>
      </c>
      <c r="J15" s="91">
        <f t="shared" si="3"/>
        <v>1.2738853503184713</v>
      </c>
    </row>
    <row r="16" spans="1:11" x14ac:dyDescent="0.25">
      <c r="A16" s="1" t="s">
        <v>28</v>
      </c>
      <c r="B16" s="11" t="s">
        <v>30</v>
      </c>
      <c r="C16" s="72">
        <v>11</v>
      </c>
      <c r="D16" s="80">
        <f t="shared" si="0"/>
        <v>3.2835820895522385</v>
      </c>
      <c r="E16" s="72">
        <v>3</v>
      </c>
      <c r="F16" s="80">
        <f t="shared" si="1"/>
        <v>3.7037037037037033</v>
      </c>
      <c r="G16" s="72">
        <v>2</v>
      </c>
      <c r="H16" s="80">
        <f t="shared" si="2"/>
        <v>2.0618556701030926</v>
      </c>
      <c r="I16" s="72">
        <v>6</v>
      </c>
      <c r="J16" s="91">
        <f t="shared" si="3"/>
        <v>3.8216560509554141</v>
      </c>
    </row>
    <row r="17" spans="1:10" ht="16.5" customHeight="1" x14ac:dyDescent="0.25">
      <c r="A17" s="1" t="s">
        <v>31</v>
      </c>
      <c r="B17" s="11" t="s">
        <v>652</v>
      </c>
      <c r="C17" s="72">
        <v>6</v>
      </c>
      <c r="D17" s="80">
        <f t="shared" si="0"/>
        <v>1.7910447761194028</v>
      </c>
      <c r="E17" s="72">
        <v>0</v>
      </c>
      <c r="F17" s="80">
        <f t="shared" si="1"/>
        <v>0</v>
      </c>
      <c r="G17" s="72">
        <v>2</v>
      </c>
      <c r="H17" s="80">
        <f t="shared" si="2"/>
        <v>2.0618556701030926</v>
      </c>
      <c r="I17" s="72">
        <v>4</v>
      </c>
      <c r="J17" s="91">
        <f t="shared" si="3"/>
        <v>2.5477707006369426</v>
      </c>
    </row>
    <row r="18" spans="1:10" x14ac:dyDescent="0.25">
      <c r="A18" s="1" t="s">
        <v>29</v>
      </c>
      <c r="B18" s="11" t="s">
        <v>32</v>
      </c>
      <c r="C18" s="72">
        <v>12</v>
      </c>
      <c r="D18" s="80">
        <f t="shared" si="0"/>
        <v>3.5820895522388057</v>
      </c>
      <c r="E18" s="72"/>
      <c r="F18" s="80">
        <f t="shared" si="1"/>
        <v>0</v>
      </c>
      <c r="G18" s="72"/>
      <c r="H18" s="80">
        <f t="shared" si="2"/>
        <v>0</v>
      </c>
      <c r="I18" s="72"/>
      <c r="J18" s="91">
        <f t="shared" si="3"/>
        <v>0</v>
      </c>
    </row>
    <row r="19" spans="1:10" x14ac:dyDescent="0.25">
      <c r="A19" s="1" t="s">
        <v>34</v>
      </c>
      <c r="B19" s="11" t="s">
        <v>33</v>
      </c>
      <c r="C19" s="72">
        <v>13</v>
      </c>
      <c r="D19" s="80">
        <f t="shared" si="0"/>
        <v>3.8805970149253728</v>
      </c>
      <c r="E19" s="72">
        <v>4</v>
      </c>
      <c r="F19" s="80">
        <f t="shared" si="1"/>
        <v>4.9382716049382713</v>
      </c>
      <c r="G19" s="72">
        <v>4</v>
      </c>
      <c r="H19" s="80">
        <f t="shared" si="2"/>
        <v>4.1237113402061851</v>
      </c>
      <c r="I19" s="72">
        <v>5</v>
      </c>
      <c r="J19" s="91">
        <f t="shared" si="3"/>
        <v>3.1847133757961781</v>
      </c>
    </row>
    <row r="20" spans="1:10" ht="30" x14ac:dyDescent="0.25">
      <c r="A20" s="1" t="s">
        <v>35</v>
      </c>
      <c r="B20" s="11" t="s">
        <v>570</v>
      </c>
      <c r="C20" s="72">
        <v>73</v>
      </c>
      <c r="D20" s="81">
        <f t="shared" si="0"/>
        <v>21.791044776119399</v>
      </c>
      <c r="E20" s="72">
        <v>14</v>
      </c>
      <c r="F20" s="81">
        <f t="shared" si="1"/>
        <v>17.283950617283949</v>
      </c>
      <c r="G20" s="72">
        <v>24</v>
      </c>
      <c r="H20" s="81">
        <f t="shared" si="2"/>
        <v>24.742268041237111</v>
      </c>
      <c r="I20" s="72">
        <v>35</v>
      </c>
      <c r="J20" s="90">
        <f t="shared" si="3"/>
        <v>22.292993630573246</v>
      </c>
    </row>
    <row r="21" spans="1:10" x14ac:dyDescent="0.25">
      <c r="A21" s="1" t="s">
        <v>36</v>
      </c>
      <c r="B21" s="11" t="s">
        <v>571</v>
      </c>
      <c r="C21" s="72">
        <v>27</v>
      </c>
      <c r="D21" s="80">
        <f t="shared" si="0"/>
        <v>8.0597014925373127</v>
      </c>
      <c r="E21" s="72">
        <v>8</v>
      </c>
      <c r="F21" s="80">
        <f t="shared" si="1"/>
        <v>9.8765432098765427</v>
      </c>
      <c r="G21" s="72">
        <v>8</v>
      </c>
      <c r="H21" s="80">
        <f t="shared" si="2"/>
        <v>8.2474226804123703</v>
      </c>
      <c r="I21" s="72">
        <v>11</v>
      </c>
      <c r="J21" s="91">
        <f t="shared" si="3"/>
        <v>7.0063694267515917</v>
      </c>
    </row>
    <row r="22" spans="1:10" ht="30.75" thickBot="1" x14ac:dyDescent="0.3">
      <c r="A22" s="6" t="s">
        <v>37</v>
      </c>
      <c r="B22" s="12" t="s">
        <v>572</v>
      </c>
      <c r="C22" s="73">
        <v>26</v>
      </c>
      <c r="D22" s="82">
        <f t="shared" si="0"/>
        <v>7.7611940298507456</v>
      </c>
      <c r="E22" s="73">
        <v>6</v>
      </c>
      <c r="F22" s="82">
        <f t="shared" si="1"/>
        <v>7.4074074074074066</v>
      </c>
      <c r="G22" s="73">
        <v>6</v>
      </c>
      <c r="H22" s="82">
        <f t="shared" si="2"/>
        <v>6.1855670103092777</v>
      </c>
      <c r="I22" s="73">
        <v>14</v>
      </c>
      <c r="J22" s="92">
        <f t="shared" si="3"/>
        <v>8.9171974522292992</v>
      </c>
    </row>
    <row r="23" spans="1:10" ht="15.75" thickTop="1" x14ac:dyDescent="0.25">
      <c r="A23" s="4" t="s">
        <v>14</v>
      </c>
      <c r="B23" s="13" t="s">
        <v>15</v>
      </c>
      <c r="C23" s="10">
        <v>7</v>
      </c>
      <c r="D23" s="83">
        <f t="shared" si="0"/>
        <v>2.08955223880597</v>
      </c>
      <c r="E23" s="10">
        <v>2</v>
      </c>
      <c r="F23" s="83">
        <f t="shared" si="1"/>
        <v>2.4691358024691357</v>
      </c>
      <c r="G23" s="10">
        <v>2</v>
      </c>
      <c r="H23" s="83">
        <f t="shared" si="2"/>
        <v>2.0618556701030926</v>
      </c>
      <c r="I23" s="10">
        <v>3</v>
      </c>
      <c r="J23" s="93">
        <f t="shared" si="3"/>
        <v>1.910828025477707</v>
      </c>
    </row>
    <row r="24" spans="1:10" ht="30" x14ac:dyDescent="0.25">
      <c r="A24" s="1" t="s">
        <v>16</v>
      </c>
      <c r="B24" s="11" t="s">
        <v>573</v>
      </c>
      <c r="C24" s="8">
        <v>31</v>
      </c>
      <c r="D24" s="84">
        <f t="shared" si="0"/>
        <v>9.2537313432835813</v>
      </c>
      <c r="E24" s="8">
        <v>4</v>
      </c>
      <c r="F24" s="84">
        <f t="shared" si="1"/>
        <v>4.9382716049382713</v>
      </c>
      <c r="G24" s="8">
        <v>11</v>
      </c>
      <c r="H24" s="84">
        <f t="shared" si="2"/>
        <v>11.340206185567009</v>
      </c>
      <c r="I24" s="8">
        <v>16</v>
      </c>
      <c r="J24" s="94">
        <f t="shared" si="3"/>
        <v>10.19108280254777</v>
      </c>
    </row>
    <row r="25" spans="1:10" ht="30" x14ac:dyDescent="0.25">
      <c r="A25" s="3" t="s">
        <v>17</v>
      </c>
      <c r="B25" s="11" t="s">
        <v>574</v>
      </c>
      <c r="C25" s="8">
        <v>4</v>
      </c>
      <c r="D25" s="84">
        <f t="shared" si="0"/>
        <v>1.1940298507462686</v>
      </c>
      <c r="E25" s="8">
        <v>1</v>
      </c>
      <c r="F25" s="84">
        <f t="shared" si="1"/>
        <v>1.2345679012345678</v>
      </c>
      <c r="G25" s="8">
        <v>1</v>
      </c>
      <c r="H25" s="84">
        <f t="shared" si="2"/>
        <v>1.0309278350515463</v>
      </c>
      <c r="I25" s="8">
        <v>2</v>
      </c>
      <c r="J25" s="94">
        <f t="shared" si="3"/>
        <v>1.2738853503184713</v>
      </c>
    </row>
    <row r="26" spans="1:10" ht="30" x14ac:dyDescent="0.25">
      <c r="A26" s="3" t="s">
        <v>18</v>
      </c>
      <c r="B26" s="11" t="s">
        <v>575</v>
      </c>
      <c r="C26" s="8">
        <v>9</v>
      </c>
      <c r="D26" s="84">
        <f t="shared" si="0"/>
        <v>2.6865671641791042</v>
      </c>
      <c r="E26" s="8">
        <v>0</v>
      </c>
      <c r="F26" s="84">
        <f t="shared" si="1"/>
        <v>0</v>
      </c>
      <c r="G26" s="8">
        <v>2</v>
      </c>
      <c r="H26" s="84">
        <f t="shared" si="2"/>
        <v>2.0618556701030926</v>
      </c>
      <c r="I26" s="8">
        <v>7</v>
      </c>
      <c r="J26" s="94">
        <f t="shared" si="3"/>
        <v>4.4585987261146496</v>
      </c>
    </row>
    <row r="27" spans="1:10" x14ac:dyDescent="0.25">
      <c r="A27" s="3" t="s">
        <v>19</v>
      </c>
      <c r="B27" s="11" t="s">
        <v>576</v>
      </c>
      <c r="C27" s="8">
        <v>6</v>
      </c>
      <c r="D27" s="84">
        <f t="shared" si="0"/>
        <v>1.7910447761194028</v>
      </c>
      <c r="E27" s="8">
        <v>1</v>
      </c>
      <c r="F27" s="84">
        <f t="shared" si="1"/>
        <v>1.2345679012345678</v>
      </c>
      <c r="G27" s="8">
        <v>1</v>
      </c>
      <c r="H27" s="84">
        <f t="shared" si="2"/>
        <v>1.0309278350515463</v>
      </c>
      <c r="I27" s="8">
        <v>4</v>
      </c>
      <c r="J27" s="94">
        <f t="shared" si="3"/>
        <v>2.5477707006369426</v>
      </c>
    </row>
    <row r="28" spans="1:10" ht="30" x14ac:dyDescent="0.25">
      <c r="A28" s="3" t="s">
        <v>20</v>
      </c>
      <c r="B28" s="11" t="s">
        <v>577</v>
      </c>
      <c r="C28" s="8">
        <v>4</v>
      </c>
      <c r="D28" s="84">
        <f t="shared" si="0"/>
        <v>1.1940298507462686</v>
      </c>
      <c r="E28" s="8">
        <v>1</v>
      </c>
      <c r="F28" s="84">
        <f t="shared" si="1"/>
        <v>1.2345679012345678</v>
      </c>
      <c r="G28" s="8">
        <v>0</v>
      </c>
      <c r="H28" s="84">
        <f t="shared" si="2"/>
        <v>0</v>
      </c>
      <c r="I28" s="8">
        <v>3</v>
      </c>
      <c r="J28" s="94">
        <f t="shared" si="3"/>
        <v>1.910828025477707</v>
      </c>
    </row>
  </sheetData>
  <mergeCells count="10">
    <mergeCell ref="A1:J2"/>
    <mergeCell ref="B4:B6"/>
    <mergeCell ref="G4:H4"/>
    <mergeCell ref="G5:H5"/>
    <mergeCell ref="I4:J4"/>
    <mergeCell ref="I5:J5"/>
    <mergeCell ref="C4:D4"/>
    <mergeCell ref="C5:D5"/>
    <mergeCell ref="E4:F4"/>
    <mergeCell ref="E5:F5"/>
  </mergeCells>
  <pageMargins left="0.7" right="0.7" top="0.78740157499999996" bottom="0.78740157499999996" header="0.3" footer="0.3"/>
  <pageSetup paperSize="9" scale="71"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7D635-DAED-4AC0-AB47-6E4D23A241CF}">
  <dimension ref="A1:D11"/>
  <sheetViews>
    <sheetView workbookViewId="0">
      <selection sqref="A1:D1"/>
    </sheetView>
  </sheetViews>
  <sheetFormatPr baseColWidth="10" defaultRowHeight="15" x14ac:dyDescent="0.25"/>
  <cols>
    <col min="1" max="1" width="40.5703125" customWidth="1"/>
    <col min="2" max="2" width="16.5703125" customWidth="1"/>
    <col min="3" max="3" width="14.42578125" bestFit="1" customWidth="1"/>
    <col min="4" max="4" width="14" customWidth="1"/>
  </cols>
  <sheetData>
    <row r="1" spans="1:4" ht="41.25" customHeight="1" x14ac:dyDescent="0.25">
      <c r="A1" s="188" t="s">
        <v>675</v>
      </c>
      <c r="B1" s="188"/>
      <c r="C1" s="188"/>
      <c r="D1" s="188"/>
    </row>
    <row r="3" spans="1:4" ht="30" x14ac:dyDescent="0.25">
      <c r="A3" s="146"/>
      <c r="B3" s="166" t="s">
        <v>625</v>
      </c>
      <c r="C3" s="142" t="s">
        <v>624</v>
      </c>
      <c r="D3" s="143" t="s">
        <v>626</v>
      </c>
    </row>
    <row r="4" spans="1:4" x14ac:dyDescent="0.25">
      <c r="A4" s="11" t="s">
        <v>512</v>
      </c>
      <c r="B4" s="160" t="s">
        <v>544</v>
      </c>
      <c r="C4" s="158" t="s">
        <v>545</v>
      </c>
      <c r="D4" s="158" t="s">
        <v>546</v>
      </c>
    </row>
    <row r="5" spans="1:4" ht="30" x14ac:dyDescent="0.25">
      <c r="A5" s="11" t="s">
        <v>514</v>
      </c>
      <c r="B5" s="160" t="s">
        <v>547</v>
      </c>
      <c r="C5" s="158" t="s">
        <v>548</v>
      </c>
      <c r="D5" s="158" t="s">
        <v>549</v>
      </c>
    </row>
    <row r="6" spans="1:4" x14ac:dyDescent="0.25">
      <c r="A6" s="11" t="s">
        <v>541</v>
      </c>
      <c r="B6" s="159" t="s">
        <v>525</v>
      </c>
      <c r="C6" s="158" t="s">
        <v>550</v>
      </c>
      <c r="D6" s="157" t="s">
        <v>461</v>
      </c>
    </row>
    <row r="7" spans="1:4" ht="30" x14ac:dyDescent="0.25">
      <c r="A7" s="11" t="s">
        <v>542</v>
      </c>
      <c r="B7" s="159" t="s">
        <v>461</v>
      </c>
      <c r="C7" s="158" t="s">
        <v>551</v>
      </c>
      <c r="D7" s="157" t="s">
        <v>461</v>
      </c>
    </row>
    <row r="8" spans="1:4" x14ac:dyDescent="0.25">
      <c r="A8" s="11" t="s">
        <v>517</v>
      </c>
      <c r="B8" s="160" t="s">
        <v>552</v>
      </c>
      <c r="C8" s="158" t="s">
        <v>553</v>
      </c>
      <c r="D8" s="157" t="s">
        <v>502</v>
      </c>
    </row>
    <row r="9" spans="1:4" x14ac:dyDescent="0.25">
      <c r="A9" s="11" t="s">
        <v>543</v>
      </c>
      <c r="B9" s="160" t="s">
        <v>554</v>
      </c>
      <c r="C9" s="158" t="s">
        <v>555</v>
      </c>
      <c r="D9" s="158" t="s">
        <v>556</v>
      </c>
    </row>
    <row r="10" spans="1:4" x14ac:dyDescent="0.25">
      <c r="A10" s="11" t="s">
        <v>521</v>
      </c>
      <c r="B10" s="159" t="s">
        <v>557</v>
      </c>
      <c r="C10" s="158" t="s">
        <v>558</v>
      </c>
      <c r="D10" s="158" t="s">
        <v>559</v>
      </c>
    </row>
    <row r="11" spans="1:4" x14ac:dyDescent="0.25">
      <c r="A11" s="11" t="s">
        <v>520</v>
      </c>
      <c r="B11" s="8">
        <v>7.8E-2</v>
      </c>
      <c r="C11" s="117" t="s">
        <v>475</v>
      </c>
      <c r="D11" s="2">
        <v>4.4999999999999998E-2</v>
      </c>
    </row>
  </sheetData>
  <mergeCells count="1">
    <mergeCell ref="A1:D1"/>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09662-E973-4CC0-B764-E91296801653}">
  <sheetPr>
    <pageSetUpPr fitToPage="1"/>
  </sheetPr>
  <dimension ref="A1:J19"/>
  <sheetViews>
    <sheetView workbookViewId="0">
      <selection sqref="A1:J1"/>
    </sheetView>
  </sheetViews>
  <sheetFormatPr baseColWidth="10" defaultRowHeight="15" x14ac:dyDescent="0.25"/>
  <cols>
    <col min="1" max="1" width="28.140625" customWidth="1"/>
    <col min="2" max="2" width="85.85546875" customWidth="1"/>
    <col min="3" max="3" width="8.28515625" customWidth="1"/>
    <col min="4" max="5" width="8" customWidth="1"/>
    <col min="6" max="6" width="8.42578125" customWidth="1"/>
    <col min="7" max="7" width="8" customWidth="1"/>
    <col min="8" max="8" width="7.140625" customWidth="1"/>
    <col min="9" max="9" width="8.140625" customWidth="1"/>
    <col min="10" max="10" width="7.42578125" customWidth="1"/>
  </cols>
  <sheetData>
    <row r="1" spans="1:10" ht="30" customHeight="1" x14ac:dyDescent="0.25">
      <c r="A1" s="168" t="s">
        <v>677</v>
      </c>
      <c r="B1" s="168"/>
      <c r="C1" s="168"/>
      <c r="D1" s="168"/>
      <c r="E1" s="168"/>
      <c r="F1" s="168"/>
      <c r="G1" s="168"/>
      <c r="H1" s="168"/>
      <c r="I1" s="168"/>
      <c r="J1" s="168"/>
    </row>
    <row r="3" spans="1:10" ht="15" customHeight="1" x14ac:dyDescent="0.25">
      <c r="A3" s="141" t="s">
        <v>0</v>
      </c>
      <c r="B3" s="185" t="s">
        <v>1</v>
      </c>
      <c r="C3" s="178" t="s">
        <v>2</v>
      </c>
      <c r="D3" s="179"/>
      <c r="E3" s="178" t="s">
        <v>3</v>
      </c>
      <c r="F3" s="179"/>
      <c r="G3" s="184" t="s">
        <v>4</v>
      </c>
      <c r="H3" s="179"/>
      <c r="I3" s="178" t="s">
        <v>388</v>
      </c>
      <c r="J3" s="182"/>
    </row>
    <row r="4" spans="1:10" x14ac:dyDescent="0.25">
      <c r="A4" s="138" t="s">
        <v>439</v>
      </c>
      <c r="B4" s="175"/>
      <c r="C4" s="180" t="s">
        <v>366</v>
      </c>
      <c r="D4" s="181"/>
      <c r="E4" s="180" t="s">
        <v>110</v>
      </c>
      <c r="F4" s="181"/>
      <c r="G4" s="189" t="s">
        <v>367</v>
      </c>
      <c r="H4" s="181"/>
      <c r="I4" s="180" t="s">
        <v>368</v>
      </c>
      <c r="J4" s="183"/>
    </row>
    <row r="5" spans="1:10" ht="30" x14ac:dyDescent="0.25">
      <c r="A5" s="122"/>
      <c r="B5" s="140"/>
      <c r="C5" s="135" t="s">
        <v>560</v>
      </c>
      <c r="D5" s="136" t="s">
        <v>450</v>
      </c>
      <c r="E5" s="135" t="s">
        <v>560</v>
      </c>
      <c r="F5" s="136" t="s">
        <v>450</v>
      </c>
      <c r="G5" s="135" t="s">
        <v>560</v>
      </c>
      <c r="H5" s="136" t="s">
        <v>450</v>
      </c>
      <c r="I5" s="135" t="s">
        <v>560</v>
      </c>
      <c r="J5" s="137" t="s">
        <v>450</v>
      </c>
    </row>
    <row r="6" spans="1:10" x14ac:dyDescent="0.25">
      <c r="A6" s="1" t="s">
        <v>385</v>
      </c>
      <c r="B6" s="11" t="s">
        <v>638</v>
      </c>
      <c r="C6" s="8">
        <v>5</v>
      </c>
      <c r="D6" s="81">
        <f>100/127*C6</f>
        <v>3.9370078740157481</v>
      </c>
      <c r="E6" s="22">
        <v>0</v>
      </c>
      <c r="F6" s="81">
        <f>100/45*E6</f>
        <v>0</v>
      </c>
      <c r="G6" s="22">
        <v>3</v>
      </c>
      <c r="H6" s="80">
        <f>100/33*G6</f>
        <v>9.0909090909090899</v>
      </c>
      <c r="I6" s="22">
        <v>2</v>
      </c>
      <c r="J6" s="90">
        <f>100/49*I6</f>
        <v>4.0816326530612246</v>
      </c>
    </row>
    <row r="7" spans="1:10" ht="30" x14ac:dyDescent="0.25">
      <c r="A7" s="1" t="s">
        <v>18</v>
      </c>
      <c r="B7" s="11" t="s">
        <v>379</v>
      </c>
      <c r="C7" s="8">
        <v>3</v>
      </c>
      <c r="D7" s="81">
        <f t="shared" ref="D7:D19" si="0">100/127*C7</f>
        <v>2.3622047244094491</v>
      </c>
      <c r="E7" s="22">
        <v>1</v>
      </c>
      <c r="F7" s="81">
        <f t="shared" ref="F7:F19" si="1">100/45*E7</f>
        <v>2.2222222222222223</v>
      </c>
      <c r="G7" s="22">
        <v>0</v>
      </c>
      <c r="H7" s="80">
        <f t="shared" ref="H7:H19" si="2">100/33*G7</f>
        <v>0</v>
      </c>
      <c r="I7" s="22">
        <v>2</v>
      </c>
      <c r="J7" s="90">
        <f t="shared" ref="J7:J19" si="3">100/49*I7</f>
        <v>4.0816326530612246</v>
      </c>
    </row>
    <row r="8" spans="1:10" ht="30" x14ac:dyDescent="0.25">
      <c r="A8" s="1" t="s">
        <v>374</v>
      </c>
      <c r="B8" s="11" t="s">
        <v>380</v>
      </c>
      <c r="C8" s="8">
        <v>26</v>
      </c>
      <c r="D8" s="81">
        <f t="shared" si="0"/>
        <v>20.472440944881892</v>
      </c>
      <c r="E8" s="22">
        <v>10</v>
      </c>
      <c r="F8" s="81">
        <f t="shared" si="1"/>
        <v>22.222222222222221</v>
      </c>
      <c r="G8" s="22">
        <v>5</v>
      </c>
      <c r="H8" s="81">
        <f t="shared" si="2"/>
        <v>15.151515151515152</v>
      </c>
      <c r="I8" s="22">
        <v>11</v>
      </c>
      <c r="J8" s="90">
        <f t="shared" si="3"/>
        <v>22.448979591836736</v>
      </c>
    </row>
    <row r="9" spans="1:10" x14ac:dyDescent="0.25">
      <c r="A9" s="1" t="s">
        <v>375</v>
      </c>
      <c r="B9" s="11" t="s">
        <v>378</v>
      </c>
      <c r="C9" s="8">
        <v>13</v>
      </c>
      <c r="D9" s="81">
        <f t="shared" si="0"/>
        <v>10.236220472440946</v>
      </c>
      <c r="E9" s="22">
        <v>4</v>
      </c>
      <c r="F9" s="81">
        <f t="shared" si="1"/>
        <v>8.8888888888888893</v>
      </c>
      <c r="G9" s="22">
        <v>2</v>
      </c>
      <c r="H9" s="80">
        <f t="shared" si="2"/>
        <v>6.0606060606060606</v>
      </c>
      <c r="I9" s="22">
        <v>7</v>
      </c>
      <c r="J9" s="90">
        <f t="shared" si="3"/>
        <v>14.285714285714286</v>
      </c>
    </row>
    <row r="10" spans="1:10" ht="30" x14ac:dyDescent="0.25">
      <c r="A10" s="1" t="s">
        <v>377</v>
      </c>
      <c r="B10" s="11" t="s">
        <v>622</v>
      </c>
      <c r="C10" s="8">
        <v>4</v>
      </c>
      <c r="D10" s="81">
        <f t="shared" si="0"/>
        <v>3.1496062992125986</v>
      </c>
      <c r="E10" s="22">
        <v>2</v>
      </c>
      <c r="F10" s="81">
        <f t="shared" si="1"/>
        <v>4.4444444444444446</v>
      </c>
      <c r="G10" s="22">
        <v>0</v>
      </c>
      <c r="H10" s="80">
        <f t="shared" si="2"/>
        <v>0</v>
      </c>
      <c r="I10" s="22">
        <v>2</v>
      </c>
      <c r="J10" s="90">
        <f t="shared" si="3"/>
        <v>4.0816326530612246</v>
      </c>
    </row>
    <row r="11" spans="1:10" ht="30" x14ac:dyDescent="0.25">
      <c r="A11" s="1" t="s">
        <v>337</v>
      </c>
      <c r="B11" s="11" t="s">
        <v>320</v>
      </c>
      <c r="C11" s="8">
        <v>13</v>
      </c>
      <c r="D11" s="81">
        <f t="shared" si="0"/>
        <v>10.236220472440946</v>
      </c>
      <c r="E11" s="22">
        <v>4</v>
      </c>
      <c r="F11" s="81">
        <f t="shared" si="1"/>
        <v>8.8888888888888893</v>
      </c>
      <c r="G11" s="22">
        <v>5</v>
      </c>
      <c r="H11" s="81">
        <f t="shared" si="2"/>
        <v>15.151515151515152</v>
      </c>
      <c r="I11" s="22">
        <v>4</v>
      </c>
      <c r="J11" s="90">
        <f t="shared" si="3"/>
        <v>8.1632653061224492</v>
      </c>
    </row>
    <row r="12" spans="1:10" ht="30" x14ac:dyDescent="0.25">
      <c r="A12" s="1" t="s">
        <v>332</v>
      </c>
      <c r="B12" s="11" t="s">
        <v>331</v>
      </c>
      <c r="C12" s="8">
        <v>2</v>
      </c>
      <c r="D12" s="81">
        <f t="shared" si="0"/>
        <v>1.5748031496062993</v>
      </c>
      <c r="E12" s="22">
        <v>1</v>
      </c>
      <c r="F12" s="81">
        <f t="shared" si="1"/>
        <v>2.2222222222222223</v>
      </c>
      <c r="G12" s="22">
        <v>1</v>
      </c>
      <c r="H12" s="80">
        <f t="shared" si="2"/>
        <v>3.0303030303030303</v>
      </c>
      <c r="I12" s="22">
        <v>0</v>
      </c>
      <c r="J12" s="90">
        <f t="shared" si="3"/>
        <v>0</v>
      </c>
    </row>
    <row r="13" spans="1:10" x14ac:dyDescent="0.25">
      <c r="A13" s="1" t="s">
        <v>272</v>
      </c>
      <c r="B13" s="28" t="s">
        <v>271</v>
      </c>
      <c r="C13" s="8">
        <v>3</v>
      </c>
      <c r="D13" s="81">
        <f t="shared" si="0"/>
        <v>2.3622047244094491</v>
      </c>
      <c r="E13" s="22">
        <v>2</v>
      </c>
      <c r="F13" s="81">
        <f>100/45*E13</f>
        <v>4.4444444444444446</v>
      </c>
      <c r="G13" s="22">
        <v>0</v>
      </c>
      <c r="H13" s="80">
        <f t="shared" si="2"/>
        <v>0</v>
      </c>
      <c r="I13" s="22">
        <v>1</v>
      </c>
      <c r="J13" s="90">
        <f t="shared" si="3"/>
        <v>2.0408163265306123</v>
      </c>
    </row>
    <row r="14" spans="1:10" x14ac:dyDescent="0.25">
      <c r="A14" s="1" t="s">
        <v>340</v>
      </c>
      <c r="B14" s="11" t="s">
        <v>341</v>
      </c>
      <c r="C14" s="8">
        <v>1</v>
      </c>
      <c r="D14" s="81">
        <f t="shared" si="0"/>
        <v>0.78740157480314965</v>
      </c>
      <c r="E14" s="22">
        <v>1</v>
      </c>
      <c r="F14" s="81">
        <f t="shared" si="1"/>
        <v>2.2222222222222223</v>
      </c>
      <c r="G14" s="22">
        <v>0</v>
      </c>
      <c r="H14" s="80">
        <f t="shared" si="2"/>
        <v>0</v>
      </c>
      <c r="I14" s="22">
        <v>0</v>
      </c>
      <c r="J14" s="90">
        <f t="shared" si="3"/>
        <v>0</v>
      </c>
    </row>
    <row r="15" spans="1:10" x14ac:dyDescent="0.25">
      <c r="A15" s="1" t="s">
        <v>383</v>
      </c>
      <c r="B15" s="11" t="s">
        <v>384</v>
      </c>
      <c r="C15" s="8">
        <v>6</v>
      </c>
      <c r="D15" s="81">
        <f t="shared" si="0"/>
        <v>4.7244094488188981</v>
      </c>
      <c r="E15" s="22">
        <v>0</v>
      </c>
      <c r="F15" s="81">
        <f t="shared" si="1"/>
        <v>0</v>
      </c>
      <c r="G15" s="22">
        <v>3</v>
      </c>
      <c r="H15" s="81">
        <f t="shared" si="2"/>
        <v>9.0909090909090899</v>
      </c>
      <c r="I15" s="22">
        <v>3</v>
      </c>
      <c r="J15" s="90">
        <f t="shared" si="3"/>
        <v>6.1224489795918373</v>
      </c>
    </row>
    <row r="16" spans="1:10" x14ac:dyDescent="0.25">
      <c r="A16" s="1" t="s">
        <v>306</v>
      </c>
      <c r="B16" s="11" t="s">
        <v>224</v>
      </c>
      <c r="C16" s="8">
        <v>7</v>
      </c>
      <c r="D16" s="81">
        <f t="shared" si="0"/>
        <v>5.5118110236220472</v>
      </c>
      <c r="E16" s="22">
        <v>5</v>
      </c>
      <c r="F16" s="81">
        <f>100/45*E16</f>
        <v>11.111111111111111</v>
      </c>
      <c r="G16" s="22">
        <v>1</v>
      </c>
      <c r="H16" s="80">
        <f t="shared" si="2"/>
        <v>3.0303030303030303</v>
      </c>
      <c r="I16" s="22">
        <v>1</v>
      </c>
      <c r="J16" s="90">
        <f t="shared" si="3"/>
        <v>2.0408163265306123</v>
      </c>
    </row>
    <row r="17" spans="1:10" ht="30.75" thickBot="1" x14ac:dyDescent="0.3">
      <c r="A17" s="6" t="s">
        <v>381</v>
      </c>
      <c r="B17" s="12" t="s">
        <v>382</v>
      </c>
      <c r="C17" s="9">
        <v>16</v>
      </c>
      <c r="D17" s="96">
        <f t="shared" si="0"/>
        <v>12.598425196850394</v>
      </c>
      <c r="E17" s="58">
        <v>3</v>
      </c>
      <c r="F17" s="96">
        <f t="shared" si="1"/>
        <v>6.666666666666667</v>
      </c>
      <c r="G17" s="58">
        <v>2</v>
      </c>
      <c r="H17" s="82">
        <f t="shared" si="2"/>
        <v>6.0606060606060606</v>
      </c>
      <c r="I17" s="58">
        <v>11</v>
      </c>
      <c r="J17" s="110">
        <f t="shared" si="3"/>
        <v>22.448979591836736</v>
      </c>
    </row>
    <row r="18" spans="1:10" ht="15.75" thickTop="1" x14ac:dyDescent="0.25">
      <c r="A18" s="4" t="s">
        <v>14</v>
      </c>
      <c r="B18" s="13" t="s">
        <v>15</v>
      </c>
      <c r="C18" s="10">
        <v>35</v>
      </c>
      <c r="D18" s="97">
        <f t="shared" si="0"/>
        <v>27.559055118110237</v>
      </c>
      <c r="E18" s="10">
        <v>13</v>
      </c>
      <c r="F18" s="97">
        <f t="shared" si="1"/>
        <v>28.888888888888889</v>
      </c>
      <c r="G18" s="10">
        <v>11</v>
      </c>
      <c r="H18" s="99">
        <f t="shared" si="2"/>
        <v>33.333333333333336</v>
      </c>
      <c r="I18" s="10">
        <v>11</v>
      </c>
      <c r="J18" s="111">
        <f t="shared" si="3"/>
        <v>22.448979591836736</v>
      </c>
    </row>
    <row r="19" spans="1:10" x14ac:dyDescent="0.25">
      <c r="A19" s="1" t="s">
        <v>210</v>
      </c>
      <c r="B19" s="11" t="s">
        <v>211</v>
      </c>
      <c r="C19" s="8">
        <v>1</v>
      </c>
      <c r="D19" s="81">
        <f t="shared" si="0"/>
        <v>0.78740157480314965</v>
      </c>
      <c r="E19" s="8">
        <v>0</v>
      </c>
      <c r="F19" s="81">
        <f t="shared" si="1"/>
        <v>0</v>
      </c>
      <c r="G19" s="8">
        <v>1</v>
      </c>
      <c r="H19" s="80">
        <f t="shared" si="2"/>
        <v>3.0303030303030303</v>
      </c>
      <c r="I19" s="8">
        <v>0</v>
      </c>
      <c r="J19" s="90">
        <f t="shared" si="3"/>
        <v>0</v>
      </c>
    </row>
  </sheetData>
  <mergeCells count="10">
    <mergeCell ref="I4:J4"/>
    <mergeCell ref="A1:J1"/>
    <mergeCell ref="B3:B4"/>
    <mergeCell ref="C3:D3"/>
    <mergeCell ref="E3:F3"/>
    <mergeCell ref="G3:H3"/>
    <mergeCell ref="I3:J3"/>
    <mergeCell ref="C4:D4"/>
    <mergeCell ref="E4:F4"/>
    <mergeCell ref="G4:H4"/>
  </mergeCells>
  <pageMargins left="0.7" right="0.7" top="0.78740157499999996" bottom="0.78740157499999996" header="0.3" footer="0.3"/>
  <pageSetup paperSize="9" scale="7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701D-6C9A-428A-AFB3-D0AD01D55402}">
  <sheetPr>
    <pageSetUpPr fitToPage="1"/>
  </sheetPr>
  <dimension ref="A1:J40"/>
  <sheetViews>
    <sheetView tabSelected="1" zoomScaleNormal="100" workbookViewId="0">
      <selection activeCell="L2" sqref="L2"/>
    </sheetView>
  </sheetViews>
  <sheetFormatPr baseColWidth="10" defaultRowHeight="15" x14ac:dyDescent="0.25"/>
  <cols>
    <col min="1" max="1" width="28.140625" customWidth="1"/>
    <col min="2" max="2" width="85.85546875" customWidth="1"/>
    <col min="3" max="3" width="8.42578125" customWidth="1"/>
    <col min="4" max="5" width="8" customWidth="1"/>
    <col min="6" max="7" width="8.42578125" customWidth="1"/>
    <col min="8" max="8" width="7.140625" customWidth="1"/>
    <col min="9" max="9" width="8.140625" customWidth="1"/>
    <col min="10" max="10" width="7.42578125" customWidth="1"/>
  </cols>
  <sheetData>
    <row r="1" spans="1:10" ht="27.75" customHeight="1" x14ac:dyDescent="0.25">
      <c r="A1" s="168" t="s">
        <v>678</v>
      </c>
      <c r="B1" s="168"/>
      <c r="C1" s="168"/>
      <c r="D1" s="168"/>
      <c r="E1" s="168"/>
      <c r="F1" s="168"/>
      <c r="G1" s="168"/>
      <c r="H1" s="168"/>
      <c r="I1" s="168"/>
      <c r="J1" s="168"/>
    </row>
    <row r="3" spans="1:10" ht="15" customHeight="1" x14ac:dyDescent="0.25">
      <c r="A3" s="118" t="s">
        <v>0</v>
      </c>
      <c r="B3" s="185" t="s">
        <v>1</v>
      </c>
      <c r="C3" s="178" t="s">
        <v>2</v>
      </c>
      <c r="D3" s="179"/>
      <c r="E3" s="184" t="s">
        <v>3</v>
      </c>
      <c r="F3" s="179"/>
      <c r="G3" s="178" t="s">
        <v>4</v>
      </c>
      <c r="H3" s="179"/>
      <c r="I3" s="184" t="s">
        <v>388</v>
      </c>
      <c r="J3" s="182"/>
    </row>
    <row r="4" spans="1:10" x14ac:dyDescent="0.25">
      <c r="A4" s="120" t="s">
        <v>279</v>
      </c>
      <c r="B4" s="175"/>
      <c r="C4" s="180" t="s">
        <v>394</v>
      </c>
      <c r="D4" s="181"/>
      <c r="E4" s="189" t="s">
        <v>401</v>
      </c>
      <c r="F4" s="181"/>
      <c r="G4" s="180" t="s">
        <v>163</v>
      </c>
      <c r="H4" s="181"/>
      <c r="I4" s="189" t="s">
        <v>401</v>
      </c>
      <c r="J4" s="183"/>
    </row>
    <row r="5" spans="1:10" ht="30" x14ac:dyDescent="0.25">
      <c r="A5" s="134"/>
      <c r="B5" s="140"/>
      <c r="C5" s="135" t="s">
        <v>560</v>
      </c>
      <c r="D5" s="136" t="s">
        <v>450</v>
      </c>
      <c r="E5" s="135" t="s">
        <v>560</v>
      </c>
      <c r="F5" s="136" t="s">
        <v>450</v>
      </c>
      <c r="G5" s="135" t="s">
        <v>560</v>
      </c>
      <c r="H5" s="136" t="s">
        <v>450</v>
      </c>
      <c r="I5" s="135" t="s">
        <v>560</v>
      </c>
      <c r="J5" s="137" t="s">
        <v>450</v>
      </c>
    </row>
    <row r="6" spans="1:10" x14ac:dyDescent="0.25">
      <c r="A6" s="1" t="s">
        <v>402</v>
      </c>
      <c r="B6" s="11" t="s">
        <v>627</v>
      </c>
      <c r="C6" s="8">
        <v>5</v>
      </c>
      <c r="D6" s="81">
        <f>100/294*C6</f>
        <v>1.7006802721088434</v>
      </c>
      <c r="E6" s="22">
        <v>4</v>
      </c>
      <c r="F6" s="81">
        <f>100/112*E6</f>
        <v>3.5714285714285716</v>
      </c>
      <c r="G6" s="22">
        <v>0</v>
      </c>
      <c r="H6" s="81">
        <f>100/70*G6</f>
        <v>0</v>
      </c>
      <c r="I6" s="22">
        <v>1</v>
      </c>
      <c r="J6" s="90">
        <f>100/112*I6</f>
        <v>0.8928571428571429</v>
      </c>
    </row>
    <row r="7" spans="1:10" ht="30.75" customHeight="1" x14ac:dyDescent="0.25">
      <c r="A7" s="32" t="s">
        <v>403</v>
      </c>
      <c r="B7" s="33" t="s">
        <v>404</v>
      </c>
      <c r="C7" s="8">
        <v>9</v>
      </c>
      <c r="D7" s="81">
        <f t="shared" ref="D7:D40" si="0">100/294*C7</f>
        <v>3.0612244897959182</v>
      </c>
      <c r="E7" s="22">
        <v>3</v>
      </c>
      <c r="F7" s="81">
        <f t="shared" ref="F7:F40" si="1">100/112*E7</f>
        <v>2.6785714285714288</v>
      </c>
      <c r="G7" s="22">
        <v>0</v>
      </c>
      <c r="H7" s="81">
        <f t="shared" ref="H7:H40" si="2">100/70*G7</f>
        <v>0</v>
      </c>
      <c r="I7" s="22">
        <v>6</v>
      </c>
      <c r="J7" s="90">
        <f t="shared" ref="J7:J40" si="3">100/112*I7</f>
        <v>5.3571428571428577</v>
      </c>
    </row>
    <row r="8" spans="1:10" ht="45" x14ac:dyDescent="0.25">
      <c r="A8" s="1" t="s">
        <v>334</v>
      </c>
      <c r="B8" s="11" t="s">
        <v>406</v>
      </c>
      <c r="C8" s="8">
        <v>3</v>
      </c>
      <c r="D8" s="81">
        <f t="shared" si="0"/>
        <v>1.0204081632653061</v>
      </c>
      <c r="E8" s="22">
        <v>0</v>
      </c>
      <c r="F8" s="81">
        <f t="shared" si="1"/>
        <v>0</v>
      </c>
      <c r="G8" s="22">
        <v>1</v>
      </c>
      <c r="H8" s="81">
        <f t="shared" si="2"/>
        <v>1.4285714285714286</v>
      </c>
      <c r="I8" s="22">
        <v>2</v>
      </c>
      <c r="J8" s="90">
        <f t="shared" si="3"/>
        <v>1.7857142857142858</v>
      </c>
    </row>
    <row r="9" spans="1:10" ht="30" x14ac:dyDescent="0.25">
      <c r="A9" s="2" t="s">
        <v>18</v>
      </c>
      <c r="B9" s="29" t="s">
        <v>628</v>
      </c>
      <c r="C9" s="8">
        <v>18</v>
      </c>
      <c r="D9" s="81">
        <f t="shared" si="0"/>
        <v>6.1224489795918364</v>
      </c>
      <c r="E9" s="22">
        <v>5</v>
      </c>
      <c r="F9" s="81">
        <f t="shared" si="1"/>
        <v>4.4642857142857144</v>
      </c>
      <c r="G9" s="22">
        <v>3</v>
      </c>
      <c r="H9" s="81">
        <f t="shared" si="2"/>
        <v>4.2857142857142856</v>
      </c>
      <c r="I9" s="22">
        <v>10</v>
      </c>
      <c r="J9" s="90">
        <f t="shared" si="3"/>
        <v>8.9285714285714288</v>
      </c>
    </row>
    <row r="10" spans="1:10" ht="30" x14ac:dyDescent="0.25">
      <c r="A10" s="2" t="s">
        <v>407</v>
      </c>
      <c r="B10" s="29" t="s">
        <v>629</v>
      </c>
      <c r="C10" s="8">
        <v>15</v>
      </c>
      <c r="D10" s="81">
        <f t="shared" si="0"/>
        <v>5.1020408163265305</v>
      </c>
      <c r="E10" s="22">
        <v>6</v>
      </c>
      <c r="F10" s="81">
        <f t="shared" si="1"/>
        <v>5.3571428571428577</v>
      </c>
      <c r="G10" s="22">
        <v>3</v>
      </c>
      <c r="H10" s="81">
        <f t="shared" si="2"/>
        <v>4.2857142857142856</v>
      </c>
      <c r="I10" s="22">
        <v>6</v>
      </c>
      <c r="J10" s="90">
        <f t="shared" si="3"/>
        <v>5.3571428571428577</v>
      </c>
    </row>
    <row r="11" spans="1:10" x14ac:dyDescent="0.25">
      <c r="A11" s="1" t="s">
        <v>48</v>
      </c>
      <c r="B11" s="11" t="s">
        <v>630</v>
      </c>
      <c r="C11" s="8">
        <v>10</v>
      </c>
      <c r="D11" s="81">
        <f t="shared" si="0"/>
        <v>3.4013605442176869</v>
      </c>
      <c r="E11" s="22">
        <v>3</v>
      </c>
      <c r="F11" s="81">
        <f t="shared" si="1"/>
        <v>2.6785714285714288</v>
      </c>
      <c r="G11" s="22">
        <v>4</v>
      </c>
      <c r="H11" s="81">
        <f t="shared" si="2"/>
        <v>5.7142857142857144</v>
      </c>
      <c r="I11" s="22">
        <v>3</v>
      </c>
      <c r="J11" s="90">
        <f t="shared" si="3"/>
        <v>2.6785714285714288</v>
      </c>
    </row>
    <row r="12" spans="1:10" ht="30" x14ac:dyDescent="0.25">
      <c r="A12" s="1" t="s">
        <v>408</v>
      </c>
      <c r="B12" s="11" t="s">
        <v>24</v>
      </c>
      <c r="C12" s="8">
        <v>15</v>
      </c>
      <c r="D12" s="81">
        <f t="shared" si="0"/>
        <v>5.1020408163265305</v>
      </c>
      <c r="E12" s="22">
        <v>9</v>
      </c>
      <c r="F12" s="81">
        <f t="shared" si="1"/>
        <v>8.0357142857142865</v>
      </c>
      <c r="G12" s="22">
        <v>1</v>
      </c>
      <c r="H12" s="81">
        <f t="shared" si="2"/>
        <v>1.4285714285714286</v>
      </c>
      <c r="I12" s="22">
        <v>5</v>
      </c>
      <c r="J12" s="90">
        <f t="shared" si="3"/>
        <v>4.4642857142857144</v>
      </c>
    </row>
    <row r="13" spans="1:10" ht="30" x14ac:dyDescent="0.25">
      <c r="A13" s="19" t="s">
        <v>50</v>
      </c>
      <c r="B13" s="11" t="s">
        <v>631</v>
      </c>
      <c r="C13" s="8">
        <v>7</v>
      </c>
      <c r="D13" s="81">
        <f t="shared" si="0"/>
        <v>2.3809523809523809</v>
      </c>
      <c r="E13" s="22">
        <v>2</v>
      </c>
      <c r="F13" s="81">
        <f t="shared" si="1"/>
        <v>1.7857142857142858</v>
      </c>
      <c r="G13" s="22">
        <v>3</v>
      </c>
      <c r="H13" s="81">
        <f t="shared" si="2"/>
        <v>4.2857142857142856</v>
      </c>
      <c r="I13" s="22">
        <v>2</v>
      </c>
      <c r="J13" s="90">
        <f t="shared" si="3"/>
        <v>1.7857142857142858</v>
      </c>
    </row>
    <row r="14" spans="1:10" ht="30" x14ac:dyDescent="0.25">
      <c r="A14" s="1" t="s">
        <v>337</v>
      </c>
      <c r="B14" s="11" t="s">
        <v>320</v>
      </c>
      <c r="C14" s="8">
        <v>3</v>
      </c>
      <c r="D14" s="81">
        <f t="shared" si="0"/>
        <v>1.0204081632653061</v>
      </c>
      <c r="E14" s="22">
        <v>1</v>
      </c>
      <c r="F14" s="81">
        <f t="shared" si="1"/>
        <v>0.8928571428571429</v>
      </c>
      <c r="G14" s="22">
        <v>1</v>
      </c>
      <c r="H14" s="81">
        <f t="shared" si="2"/>
        <v>1.4285714285714286</v>
      </c>
      <c r="I14" s="22">
        <v>1</v>
      </c>
      <c r="J14" s="90">
        <f t="shared" si="3"/>
        <v>0.8928571428571429</v>
      </c>
    </row>
    <row r="15" spans="1:10" ht="30" x14ac:dyDescent="0.25">
      <c r="A15" s="1" t="s">
        <v>51</v>
      </c>
      <c r="B15" s="11" t="s">
        <v>173</v>
      </c>
      <c r="C15" s="8">
        <v>16</v>
      </c>
      <c r="D15" s="81">
        <f t="shared" si="0"/>
        <v>5.4421768707482991</v>
      </c>
      <c r="E15" s="22">
        <v>7</v>
      </c>
      <c r="F15" s="81">
        <f t="shared" si="1"/>
        <v>6.25</v>
      </c>
      <c r="G15" s="22">
        <v>3</v>
      </c>
      <c r="H15" s="81">
        <f t="shared" si="2"/>
        <v>4.2857142857142856</v>
      </c>
      <c r="I15" s="22">
        <v>6</v>
      </c>
      <c r="J15" s="90">
        <f t="shared" si="3"/>
        <v>5.3571428571428577</v>
      </c>
    </row>
    <row r="16" spans="1:10" x14ac:dyDescent="0.25">
      <c r="A16" s="1" t="s">
        <v>28</v>
      </c>
      <c r="B16" s="11" t="s">
        <v>30</v>
      </c>
      <c r="C16" s="8">
        <v>8</v>
      </c>
      <c r="D16" s="81">
        <f t="shared" si="0"/>
        <v>2.7210884353741496</v>
      </c>
      <c r="E16" s="22">
        <v>3</v>
      </c>
      <c r="F16" s="81">
        <f t="shared" si="1"/>
        <v>2.6785714285714288</v>
      </c>
      <c r="G16" s="22">
        <v>1</v>
      </c>
      <c r="H16" s="81">
        <f t="shared" si="2"/>
        <v>1.4285714285714286</v>
      </c>
      <c r="I16" s="22">
        <v>4</v>
      </c>
      <c r="J16" s="90">
        <f t="shared" si="3"/>
        <v>3.5714285714285716</v>
      </c>
    </row>
    <row r="17" spans="1:10" ht="30" x14ac:dyDescent="0.25">
      <c r="A17" s="1" t="s">
        <v>239</v>
      </c>
      <c r="B17" s="11" t="s">
        <v>632</v>
      </c>
      <c r="C17" s="8">
        <v>14</v>
      </c>
      <c r="D17" s="81">
        <f t="shared" si="0"/>
        <v>4.7619047619047619</v>
      </c>
      <c r="E17" s="22">
        <v>7</v>
      </c>
      <c r="F17" s="81">
        <f t="shared" si="1"/>
        <v>6.25</v>
      </c>
      <c r="G17" s="22">
        <v>4</v>
      </c>
      <c r="H17" s="81">
        <f t="shared" si="2"/>
        <v>5.7142857142857144</v>
      </c>
      <c r="I17" s="22">
        <v>3</v>
      </c>
      <c r="J17" s="90">
        <f t="shared" si="3"/>
        <v>2.6785714285714288</v>
      </c>
    </row>
    <row r="18" spans="1:10" ht="30" x14ac:dyDescent="0.25">
      <c r="A18" s="1" t="s">
        <v>354</v>
      </c>
      <c r="B18" s="11" t="s">
        <v>355</v>
      </c>
      <c r="C18" s="8">
        <v>12</v>
      </c>
      <c r="D18" s="81">
        <f t="shared" si="0"/>
        <v>4.0816326530612246</v>
      </c>
      <c r="E18" s="22">
        <v>7</v>
      </c>
      <c r="F18" s="81">
        <f t="shared" si="1"/>
        <v>6.25</v>
      </c>
      <c r="G18" s="22">
        <v>2</v>
      </c>
      <c r="H18" s="81">
        <f t="shared" si="2"/>
        <v>2.8571428571428572</v>
      </c>
      <c r="I18" s="22">
        <v>3</v>
      </c>
      <c r="J18" s="90">
        <f t="shared" si="3"/>
        <v>2.6785714285714288</v>
      </c>
    </row>
    <row r="19" spans="1:10" ht="30" x14ac:dyDescent="0.25">
      <c r="A19" s="1" t="s">
        <v>409</v>
      </c>
      <c r="B19" s="11" t="s">
        <v>633</v>
      </c>
      <c r="C19" s="8">
        <v>4</v>
      </c>
      <c r="D19" s="81">
        <f t="shared" si="0"/>
        <v>1.3605442176870748</v>
      </c>
      <c r="E19" s="22">
        <v>0</v>
      </c>
      <c r="F19" s="81">
        <f t="shared" si="1"/>
        <v>0</v>
      </c>
      <c r="G19" s="22">
        <v>1</v>
      </c>
      <c r="H19" s="81">
        <f t="shared" si="2"/>
        <v>1.4285714285714286</v>
      </c>
      <c r="I19" s="22">
        <v>3</v>
      </c>
      <c r="J19" s="90">
        <f t="shared" si="3"/>
        <v>2.6785714285714288</v>
      </c>
    </row>
    <row r="20" spans="1:10" x14ac:dyDescent="0.25">
      <c r="A20" s="1" t="s">
        <v>375</v>
      </c>
      <c r="B20" s="11" t="s">
        <v>634</v>
      </c>
      <c r="C20" s="8">
        <v>4</v>
      </c>
      <c r="D20" s="81">
        <f t="shared" si="0"/>
        <v>1.3605442176870748</v>
      </c>
      <c r="E20" s="22">
        <v>0</v>
      </c>
      <c r="F20" s="81">
        <f t="shared" si="1"/>
        <v>0</v>
      </c>
      <c r="G20" s="22">
        <v>1</v>
      </c>
      <c r="H20" s="81">
        <f t="shared" si="2"/>
        <v>1.4285714285714286</v>
      </c>
      <c r="I20" s="22">
        <v>3</v>
      </c>
      <c r="J20" s="90">
        <f t="shared" si="3"/>
        <v>2.6785714285714288</v>
      </c>
    </row>
    <row r="21" spans="1:10" x14ac:dyDescent="0.25">
      <c r="A21" s="1" t="s">
        <v>410</v>
      </c>
      <c r="B21" s="11" t="s">
        <v>411</v>
      </c>
      <c r="C21" s="8">
        <v>4</v>
      </c>
      <c r="D21" s="81">
        <f t="shared" si="0"/>
        <v>1.3605442176870748</v>
      </c>
      <c r="E21" s="22">
        <v>3</v>
      </c>
      <c r="F21" s="81">
        <f t="shared" si="1"/>
        <v>2.6785714285714288</v>
      </c>
      <c r="G21" s="22">
        <v>0</v>
      </c>
      <c r="H21" s="81">
        <f t="shared" si="2"/>
        <v>0</v>
      </c>
      <c r="I21" s="22">
        <v>1</v>
      </c>
      <c r="J21" s="90">
        <f t="shared" si="3"/>
        <v>0.8928571428571429</v>
      </c>
    </row>
    <row r="22" spans="1:10" ht="30" x14ac:dyDescent="0.25">
      <c r="A22" s="1" t="s">
        <v>412</v>
      </c>
      <c r="B22" s="11" t="s">
        <v>413</v>
      </c>
      <c r="C22" s="8">
        <v>30</v>
      </c>
      <c r="D22" s="81">
        <f t="shared" si="0"/>
        <v>10.204081632653061</v>
      </c>
      <c r="E22" s="22">
        <v>19</v>
      </c>
      <c r="F22" s="81">
        <f t="shared" si="1"/>
        <v>16.964285714285715</v>
      </c>
      <c r="G22" s="22">
        <v>8</v>
      </c>
      <c r="H22" s="81">
        <f t="shared" si="2"/>
        <v>11.428571428571429</v>
      </c>
      <c r="I22" s="22">
        <v>3</v>
      </c>
      <c r="J22" s="90">
        <f t="shared" si="3"/>
        <v>2.6785714285714288</v>
      </c>
    </row>
    <row r="23" spans="1:10" ht="30" x14ac:dyDescent="0.25">
      <c r="A23" s="1" t="s">
        <v>57</v>
      </c>
      <c r="B23" s="11" t="s">
        <v>635</v>
      </c>
      <c r="C23" s="8">
        <v>6</v>
      </c>
      <c r="D23" s="81">
        <f t="shared" si="0"/>
        <v>2.0408163265306123</v>
      </c>
      <c r="E23" s="22">
        <v>2</v>
      </c>
      <c r="F23" s="81">
        <f t="shared" si="1"/>
        <v>1.7857142857142858</v>
      </c>
      <c r="G23" s="22">
        <v>2</v>
      </c>
      <c r="H23" s="81">
        <f t="shared" si="2"/>
        <v>2.8571428571428572</v>
      </c>
      <c r="I23" s="22">
        <v>2</v>
      </c>
      <c r="J23" s="90">
        <f t="shared" si="3"/>
        <v>1.7857142857142858</v>
      </c>
    </row>
    <row r="24" spans="1:10" ht="30" x14ac:dyDescent="0.25">
      <c r="A24" s="16" t="s">
        <v>62</v>
      </c>
      <c r="B24" s="17" t="s">
        <v>89</v>
      </c>
      <c r="C24" s="8">
        <v>13</v>
      </c>
      <c r="D24" s="81">
        <f t="shared" si="0"/>
        <v>4.4217687074829932</v>
      </c>
      <c r="E24" s="22">
        <v>7</v>
      </c>
      <c r="F24" s="81">
        <f t="shared" si="1"/>
        <v>6.25</v>
      </c>
      <c r="G24" s="22">
        <v>3</v>
      </c>
      <c r="H24" s="81">
        <f t="shared" si="2"/>
        <v>4.2857142857142856</v>
      </c>
      <c r="I24" s="22">
        <v>3</v>
      </c>
      <c r="J24" s="90">
        <f t="shared" si="3"/>
        <v>2.6785714285714288</v>
      </c>
    </row>
    <row r="25" spans="1:10" ht="30" x14ac:dyDescent="0.25">
      <c r="A25" s="16" t="s">
        <v>58</v>
      </c>
      <c r="B25" s="17" t="s">
        <v>85</v>
      </c>
      <c r="C25" s="8">
        <v>10</v>
      </c>
      <c r="D25" s="81">
        <f t="shared" si="0"/>
        <v>3.4013605442176869</v>
      </c>
      <c r="E25" s="22">
        <v>5</v>
      </c>
      <c r="F25" s="81">
        <f t="shared" si="1"/>
        <v>4.4642857142857144</v>
      </c>
      <c r="G25" s="22">
        <v>3</v>
      </c>
      <c r="H25" s="81">
        <f t="shared" si="2"/>
        <v>4.2857142857142856</v>
      </c>
      <c r="I25" s="22">
        <v>2</v>
      </c>
      <c r="J25" s="90">
        <f t="shared" si="3"/>
        <v>1.7857142857142858</v>
      </c>
    </row>
    <row r="26" spans="1:10" ht="30" x14ac:dyDescent="0.25">
      <c r="A26" s="1" t="s">
        <v>414</v>
      </c>
      <c r="B26" s="11" t="s">
        <v>415</v>
      </c>
      <c r="C26" s="8">
        <v>8</v>
      </c>
      <c r="D26" s="81">
        <f t="shared" si="0"/>
        <v>2.7210884353741496</v>
      </c>
      <c r="E26" s="22">
        <v>3</v>
      </c>
      <c r="F26" s="81">
        <f t="shared" si="1"/>
        <v>2.6785714285714288</v>
      </c>
      <c r="G26" s="22">
        <v>3</v>
      </c>
      <c r="H26" s="81">
        <f t="shared" si="2"/>
        <v>4.2857142857142856</v>
      </c>
      <c r="I26" s="22">
        <v>2</v>
      </c>
      <c r="J26" s="90">
        <f t="shared" si="3"/>
        <v>1.7857142857142858</v>
      </c>
    </row>
    <row r="27" spans="1:10" ht="30" x14ac:dyDescent="0.25">
      <c r="A27" s="1" t="s">
        <v>22</v>
      </c>
      <c r="B27" s="11" t="s">
        <v>636</v>
      </c>
      <c r="C27" s="8">
        <v>14</v>
      </c>
      <c r="D27" s="81">
        <f t="shared" si="0"/>
        <v>4.7619047619047619</v>
      </c>
      <c r="E27" s="22">
        <v>3</v>
      </c>
      <c r="F27" s="81">
        <f t="shared" si="1"/>
        <v>2.6785714285714288</v>
      </c>
      <c r="G27" s="22">
        <v>3</v>
      </c>
      <c r="H27" s="81">
        <f t="shared" si="2"/>
        <v>4.2857142857142856</v>
      </c>
      <c r="I27" s="22">
        <v>8</v>
      </c>
      <c r="J27" s="90">
        <f t="shared" si="3"/>
        <v>7.1428571428571432</v>
      </c>
    </row>
    <row r="28" spans="1:10" ht="45" x14ac:dyDescent="0.25">
      <c r="A28" s="1" t="s">
        <v>416</v>
      </c>
      <c r="B28" s="11" t="s">
        <v>417</v>
      </c>
      <c r="C28" s="8">
        <v>7</v>
      </c>
      <c r="D28" s="81">
        <f t="shared" si="0"/>
        <v>2.3809523809523809</v>
      </c>
      <c r="E28" s="22">
        <v>3</v>
      </c>
      <c r="F28" s="81">
        <f t="shared" si="1"/>
        <v>2.6785714285714288</v>
      </c>
      <c r="G28" s="22">
        <v>0</v>
      </c>
      <c r="H28" s="81">
        <f t="shared" si="2"/>
        <v>0</v>
      </c>
      <c r="I28" s="22">
        <v>4</v>
      </c>
      <c r="J28" s="90">
        <f t="shared" si="3"/>
        <v>3.5714285714285716</v>
      </c>
    </row>
    <row r="29" spans="1:10" ht="30" x14ac:dyDescent="0.25">
      <c r="A29" s="1" t="s">
        <v>374</v>
      </c>
      <c r="B29" s="11" t="s">
        <v>418</v>
      </c>
      <c r="C29" s="8">
        <v>4</v>
      </c>
      <c r="D29" s="81">
        <f t="shared" si="0"/>
        <v>1.3605442176870748</v>
      </c>
      <c r="E29" s="22">
        <v>0</v>
      </c>
      <c r="F29" s="81">
        <f t="shared" si="1"/>
        <v>0</v>
      </c>
      <c r="G29" s="22">
        <v>0</v>
      </c>
      <c r="H29" s="81">
        <f t="shared" si="2"/>
        <v>0</v>
      </c>
      <c r="I29" s="22">
        <v>4</v>
      </c>
      <c r="J29" s="90">
        <f t="shared" si="3"/>
        <v>3.5714285714285716</v>
      </c>
    </row>
    <row r="30" spans="1:10" x14ac:dyDescent="0.25">
      <c r="A30" s="1" t="s">
        <v>129</v>
      </c>
      <c r="B30" s="11" t="s">
        <v>637</v>
      </c>
      <c r="C30" s="8">
        <v>21</v>
      </c>
      <c r="D30" s="81">
        <f t="shared" si="0"/>
        <v>7.1428571428571423</v>
      </c>
      <c r="E30" s="22">
        <v>9</v>
      </c>
      <c r="F30" s="81">
        <f t="shared" si="1"/>
        <v>8.0357142857142865</v>
      </c>
      <c r="G30" s="22">
        <v>5</v>
      </c>
      <c r="H30" s="81">
        <f t="shared" si="2"/>
        <v>7.1428571428571432</v>
      </c>
      <c r="I30" s="22">
        <v>7</v>
      </c>
      <c r="J30" s="90">
        <f t="shared" si="3"/>
        <v>6.25</v>
      </c>
    </row>
    <row r="31" spans="1:10" x14ac:dyDescent="0.25">
      <c r="A31" s="1" t="s">
        <v>419</v>
      </c>
      <c r="B31" s="11" t="s">
        <v>420</v>
      </c>
      <c r="C31" s="8">
        <v>6</v>
      </c>
      <c r="D31" s="81">
        <f t="shared" si="0"/>
        <v>2.0408163265306123</v>
      </c>
      <c r="E31" s="22">
        <v>1</v>
      </c>
      <c r="F31" s="81">
        <f t="shared" si="1"/>
        <v>0.8928571428571429</v>
      </c>
      <c r="G31" s="22">
        <v>2</v>
      </c>
      <c r="H31" s="81">
        <f t="shared" si="2"/>
        <v>2.8571428571428572</v>
      </c>
      <c r="I31" s="22">
        <v>3</v>
      </c>
      <c r="J31" s="90">
        <f t="shared" si="3"/>
        <v>2.6785714285714288</v>
      </c>
    </row>
    <row r="32" spans="1:10" ht="30" x14ac:dyDescent="0.25">
      <c r="A32" s="1" t="s">
        <v>421</v>
      </c>
      <c r="B32" s="11" t="s">
        <v>422</v>
      </c>
      <c r="C32" s="8">
        <v>13</v>
      </c>
      <c r="D32" s="81">
        <f t="shared" si="0"/>
        <v>4.4217687074829932</v>
      </c>
      <c r="E32" s="22">
        <v>11</v>
      </c>
      <c r="F32" s="81">
        <f t="shared" si="1"/>
        <v>9.8214285714285712</v>
      </c>
      <c r="G32" s="22">
        <v>1</v>
      </c>
      <c r="H32" s="81">
        <f t="shared" si="2"/>
        <v>1.4285714285714286</v>
      </c>
      <c r="I32" s="22">
        <v>1</v>
      </c>
      <c r="J32" s="90">
        <f t="shared" si="3"/>
        <v>0.8928571428571429</v>
      </c>
    </row>
    <row r="33" spans="1:10" ht="30" x14ac:dyDescent="0.25">
      <c r="A33" s="1" t="s">
        <v>423</v>
      </c>
      <c r="B33" s="11" t="s">
        <v>424</v>
      </c>
      <c r="C33" s="8">
        <v>2</v>
      </c>
      <c r="D33" s="81">
        <f t="shared" si="0"/>
        <v>0.68027210884353739</v>
      </c>
      <c r="E33" s="22">
        <v>0</v>
      </c>
      <c r="F33" s="81">
        <f t="shared" si="1"/>
        <v>0</v>
      </c>
      <c r="G33" s="22">
        <v>0</v>
      </c>
      <c r="H33" s="81">
        <f t="shared" si="2"/>
        <v>0</v>
      </c>
      <c r="I33" s="22">
        <v>2</v>
      </c>
      <c r="J33" s="90">
        <f t="shared" si="3"/>
        <v>1.7857142857142858</v>
      </c>
    </row>
    <row r="34" spans="1:10" x14ac:dyDescent="0.25">
      <c r="A34" s="1" t="s">
        <v>425</v>
      </c>
      <c r="B34" s="11" t="s">
        <v>426</v>
      </c>
      <c r="C34" s="8">
        <v>2</v>
      </c>
      <c r="D34" s="81">
        <f t="shared" si="0"/>
        <v>0.68027210884353739</v>
      </c>
      <c r="E34" s="22">
        <v>0</v>
      </c>
      <c r="F34" s="81">
        <f t="shared" si="1"/>
        <v>0</v>
      </c>
      <c r="G34" s="22">
        <v>1</v>
      </c>
      <c r="H34" s="81">
        <f t="shared" si="2"/>
        <v>1.4285714285714286</v>
      </c>
      <c r="I34" s="22">
        <v>1</v>
      </c>
      <c r="J34" s="90">
        <f t="shared" si="3"/>
        <v>0.8928571428571429</v>
      </c>
    </row>
    <row r="35" spans="1:10" ht="30" x14ac:dyDescent="0.25">
      <c r="A35" s="25" t="s">
        <v>427</v>
      </c>
      <c r="B35" s="62" t="s">
        <v>430</v>
      </c>
      <c r="C35" s="15">
        <v>8</v>
      </c>
      <c r="D35" s="81">
        <f t="shared" si="0"/>
        <v>2.7210884353741496</v>
      </c>
      <c r="E35" s="51">
        <v>5</v>
      </c>
      <c r="F35" s="81">
        <f t="shared" si="1"/>
        <v>4.4642857142857144</v>
      </c>
      <c r="G35" s="51">
        <v>2</v>
      </c>
      <c r="H35" s="81">
        <f t="shared" si="2"/>
        <v>2.8571428571428572</v>
      </c>
      <c r="I35" s="51">
        <v>1</v>
      </c>
      <c r="J35" s="90">
        <f t="shared" si="3"/>
        <v>0.8928571428571429</v>
      </c>
    </row>
    <row r="36" spans="1:10" ht="15.75" thickBot="1" x14ac:dyDescent="0.3">
      <c r="A36" s="6" t="s">
        <v>429</v>
      </c>
      <c r="B36" s="12" t="s">
        <v>428</v>
      </c>
      <c r="C36" s="9">
        <v>4</v>
      </c>
      <c r="D36" s="96">
        <f t="shared" si="0"/>
        <v>1.3605442176870748</v>
      </c>
      <c r="E36" s="58">
        <v>3</v>
      </c>
      <c r="F36" s="96">
        <f t="shared" si="1"/>
        <v>2.6785714285714288</v>
      </c>
      <c r="G36" s="58">
        <v>1</v>
      </c>
      <c r="H36" s="96">
        <f t="shared" si="2"/>
        <v>1.4285714285714286</v>
      </c>
      <c r="I36" s="58">
        <v>0</v>
      </c>
      <c r="J36" s="110">
        <f t="shared" si="3"/>
        <v>0</v>
      </c>
    </row>
    <row r="37" spans="1:10" ht="15.75" thickTop="1" x14ac:dyDescent="0.25">
      <c r="A37" s="4" t="s">
        <v>14</v>
      </c>
      <c r="B37" s="13" t="s">
        <v>15</v>
      </c>
      <c r="C37" s="10">
        <v>31</v>
      </c>
      <c r="D37" s="97">
        <f t="shared" si="0"/>
        <v>10.544217687074829</v>
      </c>
      <c r="E37" s="10">
        <v>9</v>
      </c>
      <c r="F37" s="97">
        <f t="shared" si="1"/>
        <v>8.0357142857142865</v>
      </c>
      <c r="G37" s="59">
        <v>11</v>
      </c>
      <c r="H37" s="97">
        <f t="shared" si="2"/>
        <v>15.714285714285715</v>
      </c>
      <c r="I37" s="59">
        <v>11</v>
      </c>
      <c r="J37" s="111">
        <f t="shared" si="3"/>
        <v>9.8214285714285712</v>
      </c>
    </row>
    <row r="38" spans="1:10" x14ac:dyDescent="0.25">
      <c r="A38" s="1" t="s">
        <v>225</v>
      </c>
      <c r="B38" s="11" t="s">
        <v>397</v>
      </c>
      <c r="C38" s="8">
        <v>22</v>
      </c>
      <c r="D38" s="81">
        <f t="shared" si="0"/>
        <v>7.482993197278911</v>
      </c>
      <c r="E38" s="2">
        <v>4</v>
      </c>
      <c r="F38" s="81">
        <f t="shared" si="1"/>
        <v>3.5714285714285716</v>
      </c>
      <c r="G38" s="2">
        <v>6</v>
      </c>
      <c r="H38" s="81">
        <f t="shared" si="2"/>
        <v>8.5714285714285712</v>
      </c>
      <c r="I38" s="2">
        <v>12</v>
      </c>
      <c r="J38" s="90">
        <f t="shared" si="3"/>
        <v>10.714285714285715</v>
      </c>
    </row>
    <row r="39" spans="1:10" x14ac:dyDescent="0.25">
      <c r="A39" s="1" t="s">
        <v>398</v>
      </c>
      <c r="B39" s="28" t="s">
        <v>399</v>
      </c>
      <c r="C39" s="8">
        <v>11</v>
      </c>
      <c r="D39" s="81">
        <f t="shared" si="0"/>
        <v>3.7414965986394555</v>
      </c>
      <c r="E39" s="2">
        <v>3</v>
      </c>
      <c r="F39" s="81">
        <f t="shared" si="1"/>
        <v>2.6785714285714288</v>
      </c>
      <c r="G39" s="2">
        <v>4</v>
      </c>
      <c r="H39" s="81">
        <f t="shared" si="2"/>
        <v>5.7142857142857144</v>
      </c>
      <c r="I39" s="2">
        <v>4</v>
      </c>
      <c r="J39" s="90">
        <f t="shared" si="3"/>
        <v>3.5714285714285716</v>
      </c>
    </row>
    <row r="40" spans="1:10" x14ac:dyDescent="0.25">
      <c r="A40" s="1" t="s">
        <v>400</v>
      </c>
      <c r="B40" s="28" t="s">
        <v>623</v>
      </c>
      <c r="C40" s="8">
        <v>30</v>
      </c>
      <c r="D40" s="81">
        <f t="shared" si="0"/>
        <v>10.204081632653061</v>
      </c>
      <c r="E40" s="2">
        <v>8</v>
      </c>
      <c r="F40" s="81">
        <f t="shared" si="1"/>
        <v>7.1428571428571432</v>
      </c>
      <c r="G40" s="2">
        <v>6</v>
      </c>
      <c r="H40" s="81">
        <f t="shared" si="2"/>
        <v>8.5714285714285712</v>
      </c>
      <c r="I40" s="2">
        <v>16</v>
      </c>
      <c r="J40" s="90">
        <f t="shared" si="3"/>
        <v>14.285714285714286</v>
      </c>
    </row>
  </sheetData>
  <mergeCells count="10">
    <mergeCell ref="I4:J4"/>
    <mergeCell ref="A1:J1"/>
    <mergeCell ref="B3:B4"/>
    <mergeCell ref="C3:D3"/>
    <mergeCell ref="E3:F3"/>
    <mergeCell ref="G3:H3"/>
    <mergeCell ref="I3:J3"/>
    <mergeCell ref="C4:D4"/>
    <mergeCell ref="E4:F4"/>
    <mergeCell ref="G4:H4"/>
  </mergeCells>
  <pageMargins left="0.7" right="0.7" top="0.78740157499999996" bottom="0.78740157499999996" header="0.3" footer="0.3"/>
  <pageSetup paperSize="9" scale="5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41E09-AA5A-4A4F-9268-FDF0FA1FAF6D}">
  <sheetPr>
    <pageSetUpPr fitToPage="1"/>
  </sheetPr>
  <dimension ref="A1:K48"/>
  <sheetViews>
    <sheetView zoomScale="87" zoomScaleNormal="87" workbookViewId="0">
      <selection activeCell="B8" sqref="B8"/>
    </sheetView>
  </sheetViews>
  <sheetFormatPr baseColWidth="10" defaultRowHeight="15" x14ac:dyDescent="0.25"/>
  <cols>
    <col min="1" max="1" width="28.140625" customWidth="1"/>
    <col min="2" max="2" width="85.85546875" customWidth="1"/>
    <col min="3" max="3" width="8.85546875" customWidth="1"/>
    <col min="4" max="4" width="8" customWidth="1"/>
    <col min="5" max="5" width="8.7109375" customWidth="1"/>
    <col min="6" max="6" width="8.42578125" customWidth="1"/>
    <col min="7" max="7" width="8.140625" customWidth="1"/>
    <col min="8" max="8" width="7.140625" customWidth="1"/>
    <col min="9" max="9" width="9.28515625" customWidth="1"/>
    <col min="10" max="10" width="7.42578125" customWidth="1"/>
  </cols>
  <sheetData>
    <row r="1" spans="1:11" ht="15" customHeight="1" x14ac:dyDescent="0.25">
      <c r="A1" s="173" t="s">
        <v>664</v>
      </c>
      <c r="B1" s="173"/>
      <c r="C1" s="173"/>
      <c r="D1" s="173"/>
      <c r="E1" s="173"/>
      <c r="F1" s="173"/>
      <c r="G1" s="173"/>
      <c r="H1" s="173"/>
      <c r="I1" s="173"/>
      <c r="J1" s="173"/>
    </row>
    <row r="2" spans="1:11" x14ac:dyDescent="0.25">
      <c r="A2" s="173"/>
      <c r="B2" s="173"/>
      <c r="C2" s="173"/>
      <c r="D2" s="173"/>
      <c r="E2" s="173"/>
      <c r="F2" s="173"/>
      <c r="G2" s="173"/>
      <c r="H2" s="173"/>
      <c r="I2" s="173"/>
      <c r="J2" s="173"/>
    </row>
    <row r="4" spans="1:11" ht="14.25" customHeight="1" x14ac:dyDescent="0.25">
      <c r="A4" s="118" t="s">
        <v>0</v>
      </c>
      <c r="B4" s="175" t="s">
        <v>1</v>
      </c>
      <c r="C4" s="184" t="s">
        <v>2</v>
      </c>
      <c r="D4" s="179"/>
      <c r="E4" s="178" t="s">
        <v>3</v>
      </c>
      <c r="F4" s="179"/>
      <c r="G4" s="178" t="s">
        <v>4</v>
      </c>
      <c r="H4" s="179"/>
      <c r="I4" s="178" t="s">
        <v>388</v>
      </c>
      <c r="J4" s="182"/>
    </row>
    <row r="5" spans="1:11" x14ac:dyDescent="0.25">
      <c r="A5" s="138" t="s">
        <v>433</v>
      </c>
      <c r="B5" s="176"/>
      <c r="C5" s="180" t="s">
        <v>38</v>
      </c>
      <c r="D5" s="181"/>
      <c r="E5" s="180" t="s">
        <v>39</v>
      </c>
      <c r="F5" s="181"/>
      <c r="G5" s="180" t="s">
        <v>40</v>
      </c>
      <c r="H5" s="181"/>
      <c r="I5" s="180" t="s">
        <v>41</v>
      </c>
      <c r="J5" s="183"/>
    </row>
    <row r="6" spans="1:11" ht="30" x14ac:dyDescent="0.25">
      <c r="A6" s="122"/>
      <c r="B6" s="177"/>
      <c r="C6" s="135" t="s">
        <v>560</v>
      </c>
      <c r="D6" s="136" t="s">
        <v>450</v>
      </c>
      <c r="E6" s="135" t="s">
        <v>560</v>
      </c>
      <c r="F6" s="136" t="s">
        <v>450</v>
      </c>
      <c r="G6" s="135" t="s">
        <v>560</v>
      </c>
      <c r="H6" s="136" t="s">
        <v>450</v>
      </c>
      <c r="I6" s="135" t="s">
        <v>560</v>
      </c>
      <c r="J6" s="137" t="s">
        <v>450</v>
      </c>
    </row>
    <row r="7" spans="1:11" ht="30" x14ac:dyDescent="0.25">
      <c r="A7" s="1" t="s">
        <v>42</v>
      </c>
      <c r="B7" s="11" t="s">
        <v>578</v>
      </c>
      <c r="C7" s="8">
        <v>19</v>
      </c>
      <c r="D7" s="84">
        <f>100/657*C7</f>
        <v>2.8919330289193299</v>
      </c>
      <c r="E7" s="8">
        <v>6</v>
      </c>
      <c r="F7" s="81">
        <f>100/188*E7</f>
        <v>3.1914893617021276</v>
      </c>
      <c r="G7" s="8">
        <v>6</v>
      </c>
      <c r="H7" s="84">
        <f>100/182*G7</f>
        <v>3.296703296703297</v>
      </c>
      <c r="I7" s="8">
        <v>7</v>
      </c>
      <c r="J7" s="94">
        <f>100/287*I7</f>
        <v>2.4390243902439028</v>
      </c>
    </row>
    <row r="8" spans="1:11" ht="30" x14ac:dyDescent="0.25">
      <c r="A8" s="1" t="s">
        <v>43</v>
      </c>
      <c r="B8" s="11" t="s">
        <v>597</v>
      </c>
      <c r="C8" s="8">
        <v>38</v>
      </c>
      <c r="D8" s="84">
        <f t="shared" ref="D8:D47" si="0">100/657*C8</f>
        <v>5.7838660578386598</v>
      </c>
      <c r="E8" s="8">
        <v>10</v>
      </c>
      <c r="F8" s="81">
        <f t="shared" ref="F8:F47" si="1">100/188*E8</f>
        <v>5.3191489361702127</v>
      </c>
      <c r="G8" s="8">
        <v>8</v>
      </c>
      <c r="H8" s="84">
        <f t="shared" ref="H8:H47" si="2">100/182*G8</f>
        <v>4.395604395604396</v>
      </c>
      <c r="I8" s="8">
        <v>20</v>
      </c>
      <c r="J8" s="94">
        <f t="shared" ref="J8:J47" si="3">100/287*I8</f>
        <v>6.9686411149825789</v>
      </c>
    </row>
    <row r="9" spans="1:11" x14ac:dyDescent="0.25">
      <c r="A9" s="1" t="s">
        <v>44</v>
      </c>
      <c r="B9" s="11" t="s">
        <v>587</v>
      </c>
      <c r="C9" s="8">
        <v>10</v>
      </c>
      <c r="D9" s="84">
        <f t="shared" si="0"/>
        <v>1.5220700152207001</v>
      </c>
      <c r="E9" s="8">
        <v>2</v>
      </c>
      <c r="F9" s="81">
        <f t="shared" si="1"/>
        <v>1.0638297872340425</v>
      </c>
      <c r="G9" s="8">
        <v>4</v>
      </c>
      <c r="H9" s="84">
        <f t="shared" si="2"/>
        <v>2.197802197802198</v>
      </c>
      <c r="I9" s="8">
        <v>4</v>
      </c>
      <c r="J9" s="94">
        <f t="shared" si="3"/>
        <v>1.3937282229965158</v>
      </c>
    </row>
    <row r="10" spans="1:11" ht="30" x14ac:dyDescent="0.25">
      <c r="A10" s="1" t="s">
        <v>45</v>
      </c>
      <c r="B10" s="11" t="s">
        <v>264</v>
      </c>
      <c r="C10" s="8">
        <v>17</v>
      </c>
      <c r="D10" s="84">
        <f t="shared" si="0"/>
        <v>2.5875190258751903</v>
      </c>
      <c r="E10" s="8">
        <v>4</v>
      </c>
      <c r="F10" s="81">
        <f t="shared" si="1"/>
        <v>2.1276595744680851</v>
      </c>
      <c r="G10" s="8">
        <v>4</v>
      </c>
      <c r="H10" s="84">
        <f t="shared" si="2"/>
        <v>2.197802197802198</v>
      </c>
      <c r="I10" s="8">
        <v>9</v>
      </c>
      <c r="J10" s="94">
        <f t="shared" si="3"/>
        <v>3.1358885017421603</v>
      </c>
    </row>
    <row r="11" spans="1:11" ht="30" x14ac:dyDescent="0.25">
      <c r="A11" s="1" t="s">
        <v>46</v>
      </c>
      <c r="B11" s="11" t="s">
        <v>77</v>
      </c>
      <c r="C11" s="8">
        <v>20</v>
      </c>
      <c r="D11" s="84">
        <f t="shared" si="0"/>
        <v>3.0441400304414001</v>
      </c>
      <c r="E11" s="8">
        <v>6</v>
      </c>
      <c r="F11" s="81">
        <f t="shared" si="1"/>
        <v>3.1914893617021276</v>
      </c>
      <c r="G11" s="8">
        <v>9</v>
      </c>
      <c r="H11" s="84">
        <f t="shared" si="2"/>
        <v>4.9450549450549453</v>
      </c>
      <c r="I11" s="8">
        <v>5</v>
      </c>
      <c r="J11" s="94">
        <f t="shared" si="3"/>
        <v>1.7421602787456447</v>
      </c>
    </row>
    <row r="12" spans="1:11" x14ac:dyDescent="0.25">
      <c r="A12" s="1" t="s">
        <v>47</v>
      </c>
      <c r="B12" s="11" t="s">
        <v>78</v>
      </c>
      <c r="C12" s="8">
        <v>15</v>
      </c>
      <c r="D12" s="84">
        <f t="shared" si="0"/>
        <v>2.2831050228310499</v>
      </c>
      <c r="E12" s="8">
        <v>3</v>
      </c>
      <c r="F12" s="81">
        <f t="shared" si="1"/>
        <v>1.5957446808510638</v>
      </c>
      <c r="G12" s="8">
        <v>6</v>
      </c>
      <c r="H12" s="84">
        <f t="shared" si="2"/>
        <v>3.296703296703297</v>
      </c>
      <c r="I12" s="8">
        <v>6</v>
      </c>
      <c r="J12" s="94">
        <f t="shared" si="3"/>
        <v>2.0905923344947737</v>
      </c>
    </row>
    <row r="13" spans="1:11" ht="30" x14ac:dyDescent="0.25">
      <c r="A13" s="1" t="s">
        <v>48</v>
      </c>
      <c r="B13" s="11" t="s">
        <v>593</v>
      </c>
      <c r="C13" s="8">
        <v>16</v>
      </c>
      <c r="D13" s="84">
        <f t="shared" si="0"/>
        <v>2.4353120243531201</v>
      </c>
      <c r="E13" s="8">
        <v>7</v>
      </c>
      <c r="F13" s="81">
        <f t="shared" si="1"/>
        <v>3.7234042553191489</v>
      </c>
      <c r="G13" s="8">
        <v>2</v>
      </c>
      <c r="H13" s="84">
        <f t="shared" si="2"/>
        <v>1.098901098901099</v>
      </c>
      <c r="I13" s="8">
        <v>7</v>
      </c>
      <c r="J13" s="94">
        <f t="shared" si="3"/>
        <v>2.4390243902439028</v>
      </c>
      <c r="K13" s="14"/>
    </row>
    <row r="14" spans="1:11" ht="30" x14ac:dyDescent="0.25">
      <c r="A14" s="1" t="s">
        <v>102</v>
      </c>
      <c r="B14" s="11" t="s">
        <v>588</v>
      </c>
      <c r="C14" s="8">
        <v>8</v>
      </c>
      <c r="D14" s="84">
        <f t="shared" si="0"/>
        <v>1.2176560121765601</v>
      </c>
      <c r="E14" s="8">
        <v>3</v>
      </c>
      <c r="F14" s="81">
        <f t="shared" si="1"/>
        <v>1.5957446808510638</v>
      </c>
      <c r="G14" s="8">
        <v>1</v>
      </c>
      <c r="H14" s="84">
        <f t="shared" si="2"/>
        <v>0.5494505494505495</v>
      </c>
      <c r="I14" s="8">
        <v>4</v>
      </c>
      <c r="J14" s="94">
        <f t="shared" si="3"/>
        <v>1.3937282229965158</v>
      </c>
    </row>
    <row r="15" spans="1:11" ht="45" x14ac:dyDescent="0.25">
      <c r="A15" s="19" t="s">
        <v>80</v>
      </c>
      <c r="B15" s="29" t="s">
        <v>79</v>
      </c>
      <c r="C15" s="8">
        <v>109</v>
      </c>
      <c r="D15" s="81">
        <f t="shared" si="0"/>
        <v>16.590563165905632</v>
      </c>
      <c r="E15" s="72">
        <v>26</v>
      </c>
      <c r="F15" s="81">
        <f t="shared" si="1"/>
        <v>13.829787234042552</v>
      </c>
      <c r="G15" s="72">
        <v>31</v>
      </c>
      <c r="H15" s="81">
        <f t="shared" si="2"/>
        <v>17.032967032967033</v>
      </c>
      <c r="I15" s="72">
        <v>52</v>
      </c>
      <c r="J15" s="90">
        <f t="shared" si="3"/>
        <v>18.118466898954704</v>
      </c>
    </row>
    <row r="16" spans="1:11" ht="30" x14ac:dyDescent="0.25">
      <c r="A16" s="1" t="s">
        <v>49</v>
      </c>
      <c r="B16" s="11" t="s">
        <v>579</v>
      </c>
      <c r="C16" s="8">
        <v>25</v>
      </c>
      <c r="D16" s="84">
        <f t="shared" si="0"/>
        <v>3.8051750380517504</v>
      </c>
      <c r="E16" s="8">
        <v>5</v>
      </c>
      <c r="F16" s="81">
        <f t="shared" si="1"/>
        <v>2.6595744680851063</v>
      </c>
      <c r="G16" s="8">
        <v>8</v>
      </c>
      <c r="H16" s="84">
        <f t="shared" si="2"/>
        <v>4.395604395604396</v>
      </c>
      <c r="I16" s="8">
        <v>12</v>
      </c>
      <c r="J16" s="94">
        <f t="shared" si="3"/>
        <v>4.1811846689895473</v>
      </c>
    </row>
    <row r="17" spans="1:10" ht="30" x14ac:dyDescent="0.25">
      <c r="A17" s="19" t="s">
        <v>50</v>
      </c>
      <c r="B17" s="11" t="s">
        <v>81</v>
      </c>
      <c r="C17" s="8">
        <v>19</v>
      </c>
      <c r="D17" s="84">
        <f t="shared" si="0"/>
        <v>2.8919330289193299</v>
      </c>
      <c r="E17" s="8">
        <v>8</v>
      </c>
      <c r="F17" s="81">
        <f t="shared" si="1"/>
        <v>4.2553191489361701</v>
      </c>
      <c r="G17" s="8">
        <v>7</v>
      </c>
      <c r="H17" s="84">
        <f t="shared" si="2"/>
        <v>3.8461538461538467</v>
      </c>
      <c r="I17" s="8">
        <v>4</v>
      </c>
      <c r="J17" s="94">
        <f t="shared" si="3"/>
        <v>1.3937282229965158</v>
      </c>
    </row>
    <row r="18" spans="1:10" x14ac:dyDescent="0.25">
      <c r="A18" s="19" t="s">
        <v>82</v>
      </c>
      <c r="B18" s="11" t="s">
        <v>83</v>
      </c>
      <c r="C18" s="8">
        <v>18</v>
      </c>
      <c r="D18" s="84">
        <f t="shared" si="0"/>
        <v>2.7397260273972601</v>
      </c>
      <c r="E18" s="8">
        <v>9</v>
      </c>
      <c r="F18" s="81">
        <f t="shared" si="1"/>
        <v>4.787234042553191</v>
      </c>
      <c r="G18" s="8">
        <v>5</v>
      </c>
      <c r="H18" s="84">
        <f t="shared" si="2"/>
        <v>2.7472527472527473</v>
      </c>
      <c r="I18" s="8">
        <v>4</v>
      </c>
      <c r="J18" s="94">
        <f t="shared" si="3"/>
        <v>1.3937282229965158</v>
      </c>
    </row>
    <row r="19" spans="1:10" ht="30" x14ac:dyDescent="0.25">
      <c r="A19" s="1" t="s">
        <v>51</v>
      </c>
      <c r="B19" s="75" t="s">
        <v>84</v>
      </c>
      <c r="C19" s="72">
        <v>9</v>
      </c>
      <c r="D19" s="80">
        <f t="shared" si="0"/>
        <v>1.3698630136986301</v>
      </c>
      <c r="E19" s="72">
        <v>0</v>
      </c>
      <c r="F19" s="81">
        <f t="shared" si="1"/>
        <v>0</v>
      </c>
      <c r="G19" s="72">
        <v>1</v>
      </c>
      <c r="H19" s="80">
        <f t="shared" si="2"/>
        <v>0.5494505494505495</v>
      </c>
      <c r="I19" s="72">
        <v>8</v>
      </c>
      <c r="J19" s="91">
        <f t="shared" si="3"/>
        <v>2.7874564459930316</v>
      </c>
    </row>
    <row r="20" spans="1:10" x14ac:dyDescent="0.25">
      <c r="A20" s="101" t="s">
        <v>52</v>
      </c>
      <c r="B20" s="75" t="s">
        <v>594</v>
      </c>
      <c r="C20" s="72">
        <v>12</v>
      </c>
      <c r="D20" s="80">
        <f t="shared" si="0"/>
        <v>1.8264840182648401</v>
      </c>
      <c r="E20" s="72">
        <v>7</v>
      </c>
      <c r="F20" s="81">
        <f t="shared" si="1"/>
        <v>3.7234042553191489</v>
      </c>
      <c r="G20" s="72">
        <v>3</v>
      </c>
      <c r="H20" s="80">
        <f t="shared" si="2"/>
        <v>1.6483516483516485</v>
      </c>
      <c r="I20" s="72">
        <v>2</v>
      </c>
      <c r="J20" s="91">
        <f t="shared" si="3"/>
        <v>0.69686411149825789</v>
      </c>
    </row>
    <row r="21" spans="1:10" x14ac:dyDescent="0.25">
      <c r="A21" s="18" t="s">
        <v>28</v>
      </c>
      <c r="B21" s="75" t="s">
        <v>589</v>
      </c>
      <c r="C21" s="72">
        <v>45</v>
      </c>
      <c r="D21" s="80">
        <f t="shared" si="0"/>
        <v>6.8493150684931505</v>
      </c>
      <c r="E21" s="72">
        <v>6</v>
      </c>
      <c r="F21" s="81">
        <f t="shared" si="1"/>
        <v>3.1914893617021276</v>
      </c>
      <c r="G21" s="72">
        <v>16</v>
      </c>
      <c r="H21" s="80">
        <f t="shared" si="2"/>
        <v>8.791208791208792</v>
      </c>
      <c r="I21" s="72">
        <v>23</v>
      </c>
      <c r="J21" s="91">
        <f t="shared" si="3"/>
        <v>8.0139372822299659</v>
      </c>
    </row>
    <row r="22" spans="1:10" ht="30" x14ac:dyDescent="0.25">
      <c r="A22" s="102" t="s">
        <v>53</v>
      </c>
      <c r="B22" s="75" t="s">
        <v>580</v>
      </c>
      <c r="C22" s="72">
        <v>53</v>
      </c>
      <c r="D22" s="80">
        <f t="shared" si="0"/>
        <v>8.0669710806697097</v>
      </c>
      <c r="E22" s="72">
        <v>28</v>
      </c>
      <c r="F22" s="81">
        <f t="shared" si="1"/>
        <v>14.893617021276595</v>
      </c>
      <c r="G22" s="72">
        <v>11</v>
      </c>
      <c r="H22" s="80">
        <f t="shared" si="2"/>
        <v>6.0439560439560447</v>
      </c>
      <c r="I22" s="72">
        <v>14</v>
      </c>
      <c r="J22" s="91">
        <f t="shared" si="3"/>
        <v>4.8780487804878057</v>
      </c>
    </row>
    <row r="23" spans="1:10" ht="30" x14ac:dyDescent="0.25">
      <c r="A23" s="2" t="s">
        <v>54</v>
      </c>
      <c r="B23" s="75" t="s">
        <v>581</v>
      </c>
      <c r="C23" s="72">
        <v>6</v>
      </c>
      <c r="D23" s="80">
        <f t="shared" si="0"/>
        <v>0.91324200913242004</v>
      </c>
      <c r="E23" s="72">
        <v>2</v>
      </c>
      <c r="F23" s="81">
        <f t="shared" si="1"/>
        <v>1.0638297872340425</v>
      </c>
      <c r="G23" s="72">
        <v>3</v>
      </c>
      <c r="H23" s="80">
        <f t="shared" si="2"/>
        <v>1.6483516483516485</v>
      </c>
      <c r="I23" s="72">
        <v>1</v>
      </c>
      <c r="J23" s="91">
        <f t="shared" si="3"/>
        <v>0.34843205574912894</v>
      </c>
    </row>
    <row r="24" spans="1:10" ht="30" x14ac:dyDescent="0.25">
      <c r="A24" s="1" t="s">
        <v>55</v>
      </c>
      <c r="B24" s="75" t="s">
        <v>582</v>
      </c>
      <c r="C24" s="72">
        <v>16</v>
      </c>
      <c r="D24" s="80">
        <f t="shared" si="0"/>
        <v>2.4353120243531201</v>
      </c>
      <c r="E24" s="72">
        <v>6</v>
      </c>
      <c r="F24" s="81">
        <f t="shared" si="1"/>
        <v>3.1914893617021276</v>
      </c>
      <c r="G24" s="72">
        <v>3</v>
      </c>
      <c r="H24" s="80">
        <f t="shared" si="2"/>
        <v>1.6483516483516485</v>
      </c>
      <c r="I24" s="72">
        <v>7</v>
      </c>
      <c r="J24" s="91">
        <f t="shared" si="3"/>
        <v>2.4390243902439028</v>
      </c>
    </row>
    <row r="25" spans="1:10" x14ac:dyDescent="0.25">
      <c r="A25" s="16" t="s">
        <v>56</v>
      </c>
      <c r="B25" s="76" t="s">
        <v>590</v>
      </c>
      <c r="C25" s="77">
        <v>1</v>
      </c>
      <c r="D25" s="80">
        <f t="shared" si="0"/>
        <v>0.15220700152207001</v>
      </c>
      <c r="E25" s="77">
        <v>0</v>
      </c>
      <c r="F25" s="81">
        <f t="shared" si="1"/>
        <v>0</v>
      </c>
      <c r="G25" s="77">
        <v>0</v>
      </c>
      <c r="H25" s="80">
        <f t="shared" si="2"/>
        <v>0</v>
      </c>
      <c r="I25" s="77">
        <v>1</v>
      </c>
      <c r="J25" s="91">
        <f t="shared" si="3"/>
        <v>0.34843205574912894</v>
      </c>
    </row>
    <row r="26" spans="1:10" ht="30" x14ac:dyDescent="0.25">
      <c r="A26" s="16" t="s">
        <v>57</v>
      </c>
      <c r="B26" s="76" t="s">
        <v>583</v>
      </c>
      <c r="C26" s="77">
        <v>10</v>
      </c>
      <c r="D26" s="80">
        <f t="shared" si="0"/>
        <v>1.5220700152207001</v>
      </c>
      <c r="E26" s="77">
        <v>5</v>
      </c>
      <c r="F26" s="81">
        <f t="shared" si="1"/>
        <v>2.6595744680851063</v>
      </c>
      <c r="G26" s="77">
        <v>1</v>
      </c>
      <c r="H26" s="80">
        <f t="shared" si="2"/>
        <v>0.5494505494505495</v>
      </c>
      <c r="I26" s="77">
        <v>4</v>
      </c>
      <c r="J26" s="91">
        <f t="shared" si="3"/>
        <v>1.3937282229965158</v>
      </c>
    </row>
    <row r="27" spans="1:10" ht="30" x14ac:dyDescent="0.25">
      <c r="A27" s="16">
        <v>3</v>
      </c>
      <c r="B27" s="76" t="s">
        <v>85</v>
      </c>
      <c r="C27" s="77">
        <v>33</v>
      </c>
      <c r="D27" s="80">
        <f t="shared" si="0"/>
        <v>5.0228310502283104</v>
      </c>
      <c r="E27" s="77">
        <v>9</v>
      </c>
      <c r="F27" s="81">
        <f t="shared" si="1"/>
        <v>4.787234042553191</v>
      </c>
      <c r="G27" s="77">
        <v>14</v>
      </c>
      <c r="H27" s="80">
        <f t="shared" si="2"/>
        <v>7.6923076923076934</v>
      </c>
      <c r="I27" s="77">
        <v>10</v>
      </c>
      <c r="J27" s="91">
        <f t="shared" si="3"/>
        <v>3.4843205574912894</v>
      </c>
    </row>
    <row r="28" spans="1:10" ht="30" x14ac:dyDescent="0.25">
      <c r="A28" s="16" t="s">
        <v>59</v>
      </c>
      <c r="B28" s="76" t="s">
        <v>86</v>
      </c>
      <c r="C28" s="77">
        <v>11</v>
      </c>
      <c r="D28" s="80">
        <f t="shared" si="0"/>
        <v>1.6742770167427701</v>
      </c>
      <c r="E28" s="77">
        <v>4</v>
      </c>
      <c r="F28" s="81">
        <f t="shared" si="1"/>
        <v>2.1276595744680851</v>
      </c>
      <c r="G28" s="77">
        <v>1</v>
      </c>
      <c r="H28" s="80">
        <f t="shared" si="2"/>
        <v>0.5494505494505495</v>
      </c>
      <c r="I28" s="77">
        <v>6</v>
      </c>
      <c r="J28" s="91">
        <f t="shared" si="3"/>
        <v>2.0905923344947737</v>
      </c>
    </row>
    <row r="29" spans="1:10" x14ac:dyDescent="0.25">
      <c r="A29" s="16" t="s">
        <v>60</v>
      </c>
      <c r="B29" s="76" t="s">
        <v>87</v>
      </c>
      <c r="C29" s="77">
        <v>6</v>
      </c>
      <c r="D29" s="80">
        <f t="shared" si="0"/>
        <v>0.91324200913242004</v>
      </c>
      <c r="E29" s="77">
        <v>2</v>
      </c>
      <c r="F29" s="81">
        <f t="shared" si="1"/>
        <v>1.0638297872340425</v>
      </c>
      <c r="G29" s="77">
        <v>1</v>
      </c>
      <c r="H29" s="80">
        <f t="shared" si="2"/>
        <v>0.5494505494505495</v>
      </c>
      <c r="I29" s="77">
        <v>3</v>
      </c>
      <c r="J29" s="91">
        <f t="shared" si="3"/>
        <v>1.0452961672473868</v>
      </c>
    </row>
    <row r="30" spans="1:10" ht="30" x14ac:dyDescent="0.25">
      <c r="A30" s="16" t="s">
        <v>61</v>
      </c>
      <c r="B30" s="76" t="s">
        <v>88</v>
      </c>
      <c r="C30" s="77">
        <v>36</v>
      </c>
      <c r="D30" s="80">
        <f t="shared" si="0"/>
        <v>5.4794520547945202</v>
      </c>
      <c r="E30" s="77">
        <v>11</v>
      </c>
      <c r="F30" s="81">
        <f t="shared" si="1"/>
        <v>5.8510638297872344</v>
      </c>
      <c r="G30" s="77">
        <v>10</v>
      </c>
      <c r="H30" s="80">
        <f t="shared" si="2"/>
        <v>5.4945054945054945</v>
      </c>
      <c r="I30" s="77">
        <v>15</v>
      </c>
      <c r="J30" s="91">
        <f t="shared" si="3"/>
        <v>5.2264808362369344</v>
      </c>
    </row>
    <row r="31" spans="1:10" ht="30" x14ac:dyDescent="0.25">
      <c r="A31" s="16" t="s">
        <v>62</v>
      </c>
      <c r="B31" s="76" t="s">
        <v>89</v>
      </c>
      <c r="C31" s="77">
        <v>43</v>
      </c>
      <c r="D31" s="80">
        <f t="shared" si="0"/>
        <v>6.5449010654490101</v>
      </c>
      <c r="E31" s="77">
        <v>12</v>
      </c>
      <c r="F31" s="81">
        <f t="shared" si="1"/>
        <v>6.3829787234042552</v>
      </c>
      <c r="G31" s="77">
        <v>14</v>
      </c>
      <c r="H31" s="80">
        <f t="shared" si="2"/>
        <v>7.6923076923076934</v>
      </c>
      <c r="I31" s="77">
        <v>17</v>
      </c>
      <c r="J31" s="91">
        <f t="shared" si="3"/>
        <v>5.9233449477351918</v>
      </c>
    </row>
    <row r="32" spans="1:10" x14ac:dyDescent="0.25">
      <c r="A32" s="16" t="s">
        <v>63</v>
      </c>
      <c r="B32" s="76" t="s">
        <v>90</v>
      </c>
      <c r="C32" s="77">
        <v>9</v>
      </c>
      <c r="D32" s="80">
        <f t="shared" si="0"/>
        <v>1.3698630136986301</v>
      </c>
      <c r="E32" s="77">
        <v>0</v>
      </c>
      <c r="F32" s="81">
        <f t="shared" si="1"/>
        <v>0</v>
      </c>
      <c r="G32" s="77">
        <v>5</v>
      </c>
      <c r="H32" s="80">
        <f t="shared" si="2"/>
        <v>2.7472527472527473</v>
      </c>
      <c r="I32" s="77">
        <v>4</v>
      </c>
      <c r="J32" s="91">
        <f t="shared" si="3"/>
        <v>1.3937282229965158</v>
      </c>
    </row>
    <row r="33" spans="1:10" ht="30" x14ac:dyDescent="0.25">
      <c r="A33" s="16" t="s">
        <v>64</v>
      </c>
      <c r="B33" s="76" t="s">
        <v>91</v>
      </c>
      <c r="C33" s="77">
        <v>32</v>
      </c>
      <c r="D33" s="80">
        <f t="shared" si="0"/>
        <v>4.8706240487062402</v>
      </c>
      <c r="E33" s="77">
        <v>10</v>
      </c>
      <c r="F33" s="81">
        <f t="shared" si="1"/>
        <v>5.3191489361702127</v>
      </c>
      <c r="G33" s="77">
        <v>9</v>
      </c>
      <c r="H33" s="80">
        <f t="shared" si="2"/>
        <v>4.9450549450549453</v>
      </c>
      <c r="I33" s="77">
        <v>13</v>
      </c>
      <c r="J33" s="91">
        <f t="shared" si="3"/>
        <v>4.529616724738676</v>
      </c>
    </row>
    <row r="34" spans="1:10" ht="45" x14ac:dyDescent="0.25">
      <c r="A34" s="16" t="s">
        <v>65</v>
      </c>
      <c r="B34" s="78" t="s">
        <v>92</v>
      </c>
      <c r="C34" s="77">
        <v>125</v>
      </c>
      <c r="D34" s="81">
        <f t="shared" si="0"/>
        <v>19.025875190258752</v>
      </c>
      <c r="E34" s="77">
        <v>30</v>
      </c>
      <c r="F34" s="81">
        <f t="shared" si="1"/>
        <v>15.957446808510639</v>
      </c>
      <c r="G34" s="77">
        <v>30</v>
      </c>
      <c r="H34" s="81">
        <f t="shared" si="2"/>
        <v>16.483516483516485</v>
      </c>
      <c r="I34" s="77">
        <v>65</v>
      </c>
      <c r="J34" s="90">
        <f t="shared" si="3"/>
        <v>22.648083623693381</v>
      </c>
    </row>
    <row r="35" spans="1:10" ht="30" x14ac:dyDescent="0.25">
      <c r="A35" s="16" t="s">
        <v>66</v>
      </c>
      <c r="B35" s="76" t="s">
        <v>93</v>
      </c>
      <c r="C35" s="77">
        <v>29</v>
      </c>
      <c r="D35" s="80">
        <f t="shared" si="0"/>
        <v>4.4140030441400304</v>
      </c>
      <c r="E35" s="77">
        <v>17</v>
      </c>
      <c r="F35" s="81">
        <f t="shared" si="1"/>
        <v>9.0425531914893611</v>
      </c>
      <c r="G35" s="77">
        <v>8</v>
      </c>
      <c r="H35" s="80">
        <f t="shared" si="2"/>
        <v>4.395604395604396</v>
      </c>
      <c r="I35" s="77">
        <v>4</v>
      </c>
      <c r="J35" s="91">
        <f t="shared" si="3"/>
        <v>1.3937282229965158</v>
      </c>
    </row>
    <row r="36" spans="1:10" x14ac:dyDescent="0.25">
      <c r="A36" s="16" t="s">
        <v>67</v>
      </c>
      <c r="B36" s="76" t="s">
        <v>651</v>
      </c>
      <c r="C36" s="77">
        <v>6</v>
      </c>
      <c r="D36" s="80">
        <f t="shared" si="0"/>
        <v>0.91324200913242004</v>
      </c>
      <c r="E36" s="77">
        <v>2</v>
      </c>
      <c r="F36" s="81">
        <f t="shared" si="1"/>
        <v>1.0638297872340425</v>
      </c>
      <c r="G36" s="77">
        <v>2</v>
      </c>
      <c r="H36" s="80">
        <f t="shared" si="2"/>
        <v>1.098901098901099</v>
      </c>
      <c r="I36" s="77">
        <v>2</v>
      </c>
      <c r="J36" s="91">
        <f t="shared" si="3"/>
        <v>0.69686411149825789</v>
      </c>
    </row>
    <row r="37" spans="1:10" ht="45" x14ac:dyDescent="0.25">
      <c r="A37" s="16" t="s">
        <v>68</v>
      </c>
      <c r="B37" s="76" t="s">
        <v>95</v>
      </c>
      <c r="C37" s="77">
        <v>42</v>
      </c>
      <c r="D37" s="80">
        <f t="shared" si="0"/>
        <v>6.3926940639269407</v>
      </c>
      <c r="E37" s="77">
        <v>14</v>
      </c>
      <c r="F37" s="81">
        <f t="shared" si="1"/>
        <v>7.4468085106382977</v>
      </c>
      <c r="G37" s="77">
        <v>13</v>
      </c>
      <c r="H37" s="80">
        <f t="shared" si="2"/>
        <v>7.1428571428571432</v>
      </c>
      <c r="I37" s="77">
        <v>15</v>
      </c>
      <c r="J37" s="91">
        <f t="shared" si="3"/>
        <v>5.2264808362369344</v>
      </c>
    </row>
    <row r="38" spans="1:10" ht="30" x14ac:dyDescent="0.25">
      <c r="A38" s="16" t="s">
        <v>69</v>
      </c>
      <c r="B38" s="76" t="s">
        <v>584</v>
      </c>
      <c r="C38" s="77">
        <v>20</v>
      </c>
      <c r="D38" s="80">
        <f t="shared" si="0"/>
        <v>3.0441400304414001</v>
      </c>
      <c r="E38" s="77">
        <v>6</v>
      </c>
      <c r="F38" s="81">
        <f t="shared" si="1"/>
        <v>3.1914893617021276</v>
      </c>
      <c r="G38" s="77">
        <v>6</v>
      </c>
      <c r="H38" s="80">
        <f t="shared" si="2"/>
        <v>3.296703296703297</v>
      </c>
      <c r="I38" s="77">
        <v>8</v>
      </c>
      <c r="J38" s="91">
        <f t="shared" si="3"/>
        <v>2.7874564459930316</v>
      </c>
    </row>
    <row r="39" spans="1:10" x14ac:dyDescent="0.25">
      <c r="A39" s="20" t="s">
        <v>96</v>
      </c>
      <c r="B39" s="76" t="s">
        <v>648</v>
      </c>
      <c r="C39" s="77">
        <v>16</v>
      </c>
      <c r="D39" s="80">
        <f t="shared" si="0"/>
        <v>2.4353120243531201</v>
      </c>
      <c r="E39" s="77">
        <v>5</v>
      </c>
      <c r="F39" s="81">
        <f t="shared" si="1"/>
        <v>2.6595744680851063</v>
      </c>
      <c r="G39" s="77">
        <v>2</v>
      </c>
      <c r="H39" s="80">
        <f t="shared" si="2"/>
        <v>1.098901098901099</v>
      </c>
      <c r="I39" s="77">
        <v>9</v>
      </c>
      <c r="J39" s="91">
        <f t="shared" si="3"/>
        <v>3.1358885017421603</v>
      </c>
    </row>
    <row r="40" spans="1:10" ht="30" x14ac:dyDescent="0.25">
      <c r="A40" s="16" t="s">
        <v>70</v>
      </c>
      <c r="B40" s="78" t="s">
        <v>97</v>
      </c>
      <c r="C40" s="77">
        <v>69</v>
      </c>
      <c r="D40" s="81">
        <f t="shared" si="0"/>
        <v>10.50228310502283</v>
      </c>
      <c r="E40" s="77">
        <v>15</v>
      </c>
      <c r="F40" s="81">
        <f t="shared" si="1"/>
        <v>7.9787234042553195</v>
      </c>
      <c r="G40" s="77">
        <v>18</v>
      </c>
      <c r="H40" s="81">
        <f t="shared" si="2"/>
        <v>9.8901098901098905</v>
      </c>
      <c r="I40" s="77">
        <v>36</v>
      </c>
      <c r="J40" s="90">
        <f t="shared" si="3"/>
        <v>12.543554006968641</v>
      </c>
    </row>
    <row r="41" spans="1:10" x14ac:dyDescent="0.25">
      <c r="A41" s="16" t="s">
        <v>34</v>
      </c>
      <c r="B41" s="75" t="s">
        <v>591</v>
      </c>
      <c r="C41" s="77">
        <v>17</v>
      </c>
      <c r="D41" s="80">
        <f t="shared" si="0"/>
        <v>2.5875190258751903</v>
      </c>
      <c r="E41" s="77">
        <v>5</v>
      </c>
      <c r="F41" s="81">
        <f t="shared" si="1"/>
        <v>2.6595744680851063</v>
      </c>
      <c r="G41" s="77">
        <v>3</v>
      </c>
      <c r="H41" s="80">
        <f t="shared" si="2"/>
        <v>1.6483516483516485</v>
      </c>
      <c r="I41" s="77">
        <v>9</v>
      </c>
      <c r="J41" s="91">
        <f t="shared" si="3"/>
        <v>3.1358885017421603</v>
      </c>
    </row>
    <row r="42" spans="1:10" ht="30" x14ac:dyDescent="0.25">
      <c r="A42" s="16" t="s">
        <v>71</v>
      </c>
      <c r="B42" s="76" t="s">
        <v>585</v>
      </c>
      <c r="C42" s="77">
        <v>33</v>
      </c>
      <c r="D42" s="80">
        <f t="shared" si="0"/>
        <v>5.0228310502283104</v>
      </c>
      <c r="E42" s="77">
        <v>9</v>
      </c>
      <c r="F42" s="81">
        <f t="shared" si="1"/>
        <v>4.787234042553191</v>
      </c>
      <c r="G42" s="77">
        <v>12</v>
      </c>
      <c r="H42" s="80">
        <f t="shared" si="2"/>
        <v>6.593406593406594</v>
      </c>
      <c r="I42" s="77">
        <v>12</v>
      </c>
      <c r="J42" s="91">
        <f t="shared" si="3"/>
        <v>4.1811846689895473</v>
      </c>
    </row>
    <row r="43" spans="1:10" x14ac:dyDescent="0.25">
      <c r="A43" s="16" t="s">
        <v>72</v>
      </c>
      <c r="B43" s="76" t="s">
        <v>99</v>
      </c>
      <c r="C43" s="77">
        <v>23</v>
      </c>
      <c r="D43" s="80">
        <f t="shared" si="0"/>
        <v>3.5007610350076099</v>
      </c>
      <c r="E43" s="77">
        <v>7</v>
      </c>
      <c r="F43" s="81">
        <f t="shared" si="1"/>
        <v>3.7234042553191489</v>
      </c>
      <c r="G43" s="77">
        <v>5</v>
      </c>
      <c r="H43" s="80">
        <f t="shared" si="2"/>
        <v>2.7472527472527473</v>
      </c>
      <c r="I43" s="77">
        <v>11</v>
      </c>
      <c r="J43" s="91">
        <f t="shared" si="3"/>
        <v>3.8327526132404186</v>
      </c>
    </row>
    <row r="44" spans="1:10" ht="30" x14ac:dyDescent="0.25">
      <c r="A44" s="16" t="s">
        <v>73</v>
      </c>
      <c r="B44" s="76" t="s">
        <v>586</v>
      </c>
      <c r="C44" s="77">
        <v>26</v>
      </c>
      <c r="D44" s="80">
        <f t="shared" si="0"/>
        <v>3.9573820395738202</v>
      </c>
      <c r="E44" s="77">
        <v>6</v>
      </c>
      <c r="F44" s="81">
        <f t="shared" si="1"/>
        <v>3.1914893617021276</v>
      </c>
      <c r="G44" s="77">
        <v>4</v>
      </c>
      <c r="H44" s="80">
        <f t="shared" si="2"/>
        <v>2.197802197802198</v>
      </c>
      <c r="I44" s="77">
        <v>16</v>
      </c>
      <c r="J44" s="91">
        <f t="shared" si="3"/>
        <v>5.5749128919860631</v>
      </c>
    </row>
    <row r="45" spans="1:10" x14ac:dyDescent="0.25">
      <c r="A45" s="16" t="s">
        <v>74</v>
      </c>
      <c r="B45" s="17" t="s">
        <v>100</v>
      </c>
      <c r="C45" s="15">
        <v>42</v>
      </c>
      <c r="D45" s="84">
        <f t="shared" si="0"/>
        <v>6.3926940639269407</v>
      </c>
      <c r="E45" s="15">
        <v>15</v>
      </c>
      <c r="F45" s="81">
        <f t="shared" si="1"/>
        <v>7.9787234042553195</v>
      </c>
      <c r="G45" s="15">
        <v>13</v>
      </c>
      <c r="H45" s="84">
        <f t="shared" si="2"/>
        <v>7.1428571428571432</v>
      </c>
      <c r="I45" s="15">
        <v>14</v>
      </c>
      <c r="J45" s="94">
        <f t="shared" si="3"/>
        <v>4.8780487804878057</v>
      </c>
    </row>
    <row r="46" spans="1:10" ht="15.75" thickBot="1" x14ac:dyDescent="0.3">
      <c r="A46" s="6" t="s">
        <v>75</v>
      </c>
      <c r="B46" s="12" t="s">
        <v>592</v>
      </c>
      <c r="C46" s="21">
        <v>36</v>
      </c>
      <c r="D46" s="95">
        <f t="shared" si="0"/>
        <v>5.4794520547945202</v>
      </c>
      <c r="E46" s="9">
        <v>13</v>
      </c>
      <c r="F46" s="96">
        <f t="shared" si="1"/>
        <v>6.914893617021276</v>
      </c>
      <c r="G46" s="9">
        <v>8</v>
      </c>
      <c r="H46" s="95">
        <f t="shared" si="2"/>
        <v>4.395604395604396</v>
      </c>
      <c r="I46" s="9">
        <v>15</v>
      </c>
      <c r="J46" s="98">
        <f t="shared" si="3"/>
        <v>5.2264808362369344</v>
      </c>
    </row>
    <row r="47" spans="1:10" ht="15.75" thickTop="1" x14ac:dyDescent="0.25">
      <c r="A47" s="4" t="s">
        <v>14</v>
      </c>
      <c r="B47" s="13" t="s">
        <v>15</v>
      </c>
      <c r="C47" s="10">
        <v>4</v>
      </c>
      <c r="D47" s="83">
        <f t="shared" si="0"/>
        <v>0.60882800608828003</v>
      </c>
      <c r="E47" s="10">
        <v>2</v>
      </c>
      <c r="F47" s="97">
        <f t="shared" si="1"/>
        <v>1.0638297872340425</v>
      </c>
      <c r="G47" s="10">
        <v>2</v>
      </c>
      <c r="H47" s="83">
        <f t="shared" si="2"/>
        <v>1.098901098901099</v>
      </c>
      <c r="I47" s="10">
        <v>0</v>
      </c>
      <c r="J47" s="93">
        <f t="shared" si="3"/>
        <v>0</v>
      </c>
    </row>
    <row r="48" spans="1:10" x14ac:dyDescent="0.25">
      <c r="H48" s="79"/>
      <c r="I48" s="79"/>
    </row>
  </sheetData>
  <mergeCells count="10">
    <mergeCell ref="A1:J2"/>
    <mergeCell ref="B4:B6"/>
    <mergeCell ref="C4:D4"/>
    <mergeCell ref="E4:F4"/>
    <mergeCell ref="I4:J4"/>
    <mergeCell ref="C5:D5"/>
    <mergeCell ref="E5:F5"/>
    <mergeCell ref="G5:H5"/>
    <mergeCell ref="I5:J5"/>
    <mergeCell ref="G4:H4"/>
  </mergeCells>
  <pageMargins left="0.7" right="0.7" top="0.78740157499999996" bottom="0.78740157499999996" header="0.3" footer="0.3"/>
  <pageSetup paperSize="9" scale="4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77C95-1411-4235-AE2E-EF63E79B580A}">
  <sheetPr>
    <pageSetUpPr fitToPage="1"/>
  </sheetPr>
  <dimension ref="A1:J47"/>
  <sheetViews>
    <sheetView zoomScale="85" zoomScaleNormal="85" workbookViewId="0">
      <selection sqref="A1:J2"/>
    </sheetView>
  </sheetViews>
  <sheetFormatPr baseColWidth="10" defaultRowHeight="15" x14ac:dyDescent="0.25"/>
  <cols>
    <col min="1" max="1" width="28.140625" customWidth="1"/>
    <col min="2" max="2" width="85.85546875" customWidth="1"/>
    <col min="3" max="3" width="8.140625" customWidth="1"/>
    <col min="4" max="5" width="8" customWidth="1"/>
    <col min="6" max="6" width="8.42578125" customWidth="1"/>
    <col min="7" max="7" width="8.5703125" customWidth="1"/>
    <col min="8" max="8" width="7.140625" customWidth="1"/>
    <col min="9" max="9" width="8.28515625" customWidth="1"/>
    <col min="10" max="10" width="7.42578125" customWidth="1"/>
  </cols>
  <sheetData>
    <row r="1" spans="1:10" ht="15" customHeight="1" x14ac:dyDescent="0.25">
      <c r="A1" s="173" t="s">
        <v>665</v>
      </c>
      <c r="B1" s="174"/>
      <c r="C1" s="174"/>
      <c r="D1" s="174"/>
      <c r="E1" s="174"/>
      <c r="F1" s="174"/>
      <c r="G1" s="174"/>
      <c r="H1" s="174"/>
      <c r="I1" s="174"/>
      <c r="J1" s="174"/>
    </row>
    <row r="2" spans="1:10" x14ac:dyDescent="0.25">
      <c r="A2" s="174"/>
      <c r="B2" s="174"/>
      <c r="C2" s="174"/>
      <c r="D2" s="174"/>
      <c r="E2" s="174"/>
      <c r="F2" s="174"/>
      <c r="G2" s="174"/>
      <c r="H2" s="174"/>
      <c r="I2" s="174"/>
      <c r="J2" s="174"/>
    </row>
    <row r="3" spans="1:10" x14ac:dyDescent="0.25">
      <c r="B3" s="116"/>
    </row>
    <row r="4" spans="1:10" ht="15" customHeight="1" x14ac:dyDescent="0.25">
      <c r="A4" s="118" t="s">
        <v>0</v>
      </c>
      <c r="B4" s="185" t="s">
        <v>1</v>
      </c>
      <c r="C4" s="184" t="s">
        <v>2</v>
      </c>
      <c r="D4" s="179"/>
      <c r="E4" s="178" t="s">
        <v>3</v>
      </c>
      <c r="F4" s="179"/>
      <c r="G4" s="178" t="s">
        <v>4</v>
      </c>
      <c r="H4" s="179"/>
      <c r="I4" s="178" t="s">
        <v>388</v>
      </c>
      <c r="J4" s="182"/>
    </row>
    <row r="5" spans="1:10" x14ac:dyDescent="0.25">
      <c r="A5" s="120" t="s">
        <v>433</v>
      </c>
      <c r="B5" s="175"/>
      <c r="C5" s="180" t="s">
        <v>101</v>
      </c>
      <c r="D5" s="181"/>
      <c r="E5" s="180" t="s">
        <v>108</v>
      </c>
      <c r="F5" s="181"/>
      <c r="G5" s="180" t="s">
        <v>109</v>
      </c>
      <c r="H5" s="181"/>
      <c r="I5" s="180" t="s">
        <v>110</v>
      </c>
      <c r="J5" s="183"/>
    </row>
    <row r="6" spans="1:10" ht="30" x14ac:dyDescent="0.25">
      <c r="A6" s="134"/>
      <c r="B6" s="139"/>
      <c r="C6" s="135" t="s">
        <v>560</v>
      </c>
      <c r="D6" s="136" t="s">
        <v>450</v>
      </c>
      <c r="E6" s="135" t="s">
        <v>560</v>
      </c>
      <c r="F6" s="136" t="s">
        <v>450</v>
      </c>
      <c r="G6" s="135" t="s">
        <v>560</v>
      </c>
      <c r="H6" s="136" t="s">
        <v>450</v>
      </c>
      <c r="I6" s="135" t="s">
        <v>560</v>
      </c>
      <c r="J6" s="137" t="s">
        <v>450</v>
      </c>
    </row>
    <row r="7" spans="1:10" ht="30" x14ac:dyDescent="0.25">
      <c r="A7" s="1" t="s">
        <v>43</v>
      </c>
      <c r="B7" s="11" t="s">
        <v>645</v>
      </c>
      <c r="C7" s="22">
        <v>1</v>
      </c>
      <c r="D7" s="80">
        <f>100/113*C7</f>
        <v>0.88495575221238942</v>
      </c>
      <c r="E7" s="22">
        <v>0</v>
      </c>
      <c r="F7" s="81">
        <f>100/31*E7</f>
        <v>0</v>
      </c>
      <c r="G7" s="22">
        <v>0</v>
      </c>
      <c r="H7" s="80">
        <f>100/37*G7</f>
        <v>0</v>
      </c>
      <c r="I7" s="22">
        <v>1</v>
      </c>
      <c r="J7" s="91">
        <f>100/45*I7</f>
        <v>2.2222222222222223</v>
      </c>
    </row>
    <row r="8" spans="1:10" ht="30" x14ac:dyDescent="0.25">
      <c r="A8" s="1" t="s">
        <v>11</v>
      </c>
      <c r="B8" s="11" t="s">
        <v>646</v>
      </c>
      <c r="C8" s="22">
        <v>1</v>
      </c>
      <c r="D8" s="80">
        <f t="shared" ref="D8:D47" si="0">100/113*C8</f>
        <v>0.88495575221238942</v>
      </c>
      <c r="E8" s="22">
        <v>0</v>
      </c>
      <c r="F8" s="81">
        <f t="shared" ref="F8:F47" si="1">100/31*E8</f>
        <v>0</v>
      </c>
      <c r="G8" s="22">
        <v>0</v>
      </c>
      <c r="H8" s="80">
        <f t="shared" ref="H8:H47" si="2">100/37*G8</f>
        <v>0</v>
      </c>
      <c r="I8" s="22">
        <v>1</v>
      </c>
      <c r="J8" s="91">
        <f t="shared" ref="J8:J47" si="3">100/45*I8</f>
        <v>2.2222222222222223</v>
      </c>
    </row>
    <row r="9" spans="1:10" ht="30" x14ac:dyDescent="0.25">
      <c r="A9" s="1" t="s">
        <v>10</v>
      </c>
      <c r="B9" s="11" t="s">
        <v>564</v>
      </c>
      <c r="C9" s="22">
        <v>1</v>
      </c>
      <c r="D9" s="80">
        <f t="shared" si="0"/>
        <v>0.88495575221238942</v>
      </c>
      <c r="E9" s="22">
        <v>1</v>
      </c>
      <c r="F9" s="81">
        <f t="shared" si="1"/>
        <v>3.225806451612903</v>
      </c>
      <c r="G9" s="22">
        <v>0</v>
      </c>
      <c r="H9" s="80">
        <f t="shared" si="2"/>
        <v>0</v>
      </c>
      <c r="I9" s="22">
        <v>0</v>
      </c>
      <c r="J9" s="91">
        <f t="shared" si="3"/>
        <v>0</v>
      </c>
    </row>
    <row r="10" spans="1:10" ht="30" x14ac:dyDescent="0.25">
      <c r="A10" s="1" t="s">
        <v>45</v>
      </c>
      <c r="B10" s="11" t="s">
        <v>76</v>
      </c>
      <c r="C10" s="22">
        <v>1</v>
      </c>
      <c r="D10" s="80">
        <f t="shared" si="0"/>
        <v>0.88495575221238942</v>
      </c>
      <c r="E10" s="22">
        <v>0</v>
      </c>
      <c r="F10" s="81">
        <f t="shared" si="1"/>
        <v>0</v>
      </c>
      <c r="G10" s="22">
        <v>0</v>
      </c>
      <c r="H10" s="80">
        <f t="shared" si="2"/>
        <v>0</v>
      </c>
      <c r="I10" s="22">
        <v>1</v>
      </c>
      <c r="J10" s="91">
        <f t="shared" si="3"/>
        <v>2.2222222222222223</v>
      </c>
    </row>
    <row r="11" spans="1:10" ht="30" x14ac:dyDescent="0.25">
      <c r="A11" s="1" t="s">
        <v>46</v>
      </c>
      <c r="B11" s="11" t="s">
        <v>77</v>
      </c>
      <c r="C11" s="22">
        <v>4</v>
      </c>
      <c r="D11" s="80">
        <f t="shared" si="0"/>
        <v>3.5398230088495577</v>
      </c>
      <c r="E11" s="22">
        <v>2</v>
      </c>
      <c r="F11" s="81">
        <f t="shared" si="1"/>
        <v>6.4516129032258061</v>
      </c>
      <c r="G11" s="22">
        <v>1</v>
      </c>
      <c r="H11" s="80">
        <f t="shared" si="2"/>
        <v>2.7027027027027026</v>
      </c>
      <c r="I11" s="22">
        <v>1</v>
      </c>
      <c r="J11" s="91">
        <f t="shared" si="3"/>
        <v>2.2222222222222223</v>
      </c>
    </row>
    <row r="12" spans="1:10" x14ac:dyDescent="0.25">
      <c r="A12" s="1" t="s">
        <v>47</v>
      </c>
      <c r="B12" s="11" t="s">
        <v>78</v>
      </c>
      <c r="C12" s="22">
        <v>6</v>
      </c>
      <c r="D12" s="80">
        <f t="shared" si="0"/>
        <v>5.3097345132743365</v>
      </c>
      <c r="E12" s="22">
        <v>1</v>
      </c>
      <c r="F12" s="81">
        <f t="shared" si="1"/>
        <v>3.225806451612903</v>
      </c>
      <c r="G12" s="22">
        <v>2</v>
      </c>
      <c r="H12" s="80">
        <f t="shared" si="2"/>
        <v>5.4054054054054053</v>
      </c>
      <c r="I12" s="22">
        <v>3</v>
      </c>
      <c r="J12" s="91">
        <f t="shared" si="3"/>
        <v>6.666666666666667</v>
      </c>
    </row>
    <row r="13" spans="1:10" x14ac:dyDescent="0.25">
      <c r="A13" s="1" t="s">
        <v>12</v>
      </c>
      <c r="B13" s="11" t="s">
        <v>565</v>
      </c>
      <c r="C13" s="22">
        <v>1</v>
      </c>
      <c r="D13" s="80">
        <f t="shared" si="0"/>
        <v>0.88495575221238942</v>
      </c>
      <c r="E13" s="22">
        <v>0</v>
      </c>
      <c r="F13" s="81">
        <f t="shared" si="1"/>
        <v>0</v>
      </c>
      <c r="G13" s="22">
        <v>0</v>
      </c>
      <c r="H13" s="80">
        <f t="shared" si="2"/>
        <v>0</v>
      </c>
      <c r="I13" s="22">
        <v>1</v>
      </c>
      <c r="J13" s="91">
        <f t="shared" si="3"/>
        <v>2.2222222222222223</v>
      </c>
    </row>
    <row r="14" spans="1:10" ht="30" x14ac:dyDescent="0.25">
      <c r="A14" s="1" t="s">
        <v>48</v>
      </c>
      <c r="B14" s="11" t="s">
        <v>593</v>
      </c>
      <c r="C14" s="22">
        <v>2</v>
      </c>
      <c r="D14" s="80">
        <f t="shared" si="0"/>
        <v>1.7699115044247788</v>
      </c>
      <c r="E14" s="22">
        <v>0</v>
      </c>
      <c r="F14" s="81">
        <f t="shared" si="1"/>
        <v>0</v>
      </c>
      <c r="G14" s="22">
        <v>0</v>
      </c>
      <c r="H14" s="80">
        <f t="shared" si="2"/>
        <v>0</v>
      </c>
      <c r="I14" s="22">
        <v>2</v>
      </c>
      <c r="J14" s="91">
        <f t="shared" si="3"/>
        <v>4.4444444444444446</v>
      </c>
    </row>
    <row r="15" spans="1:10" ht="30" x14ac:dyDescent="0.25">
      <c r="A15" s="1" t="s">
        <v>102</v>
      </c>
      <c r="B15" s="11" t="s">
        <v>595</v>
      </c>
      <c r="C15" s="22">
        <v>1</v>
      </c>
      <c r="D15" s="80">
        <f t="shared" si="0"/>
        <v>0.88495575221238942</v>
      </c>
      <c r="E15" s="22">
        <v>0</v>
      </c>
      <c r="F15" s="81">
        <f t="shared" si="1"/>
        <v>0</v>
      </c>
      <c r="G15" s="22">
        <v>1</v>
      </c>
      <c r="H15" s="80">
        <f t="shared" si="2"/>
        <v>2.7027027027027026</v>
      </c>
      <c r="I15" s="22">
        <v>0</v>
      </c>
      <c r="J15" s="91">
        <f t="shared" si="3"/>
        <v>0</v>
      </c>
    </row>
    <row r="16" spans="1:10" x14ac:dyDescent="0.25">
      <c r="A16" s="1" t="s">
        <v>103</v>
      </c>
      <c r="B16" s="11" t="s">
        <v>596</v>
      </c>
      <c r="C16" s="22">
        <v>2</v>
      </c>
      <c r="D16" s="80">
        <f t="shared" si="0"/>
        <v>1.7699115044247788</v>
      </c>
      <c r="E16" s="22">
        <v>0</v>
      </c>
      <c r="F16" s="81">
        <f t="shared" si="1"/>
        <v>0</v>
      </c>
      <c r="G16" s="22">
        <v>1</v>
      </c>
      <c r="H16" s="80">
        <f t="shared" si="2"/>
        <v>2.7027027027027026</v>
      </c>
      <c r="I16" s="22">
        <v>1</v>
      </c>
      <c r="J16" s="91">
        <f t="shared" si="3"/>
        <v>2.2222222222222223</v>
      </c>
    </row>
    <row r="17" spans="1:10" ht="45" x14ac:dyDescent="0.25">
      <c r="A17" s="19" t="s">
        <v>80</v>
      </c>
      <c r="B17" s="11" t="s">
        <v>79</v>
      </c>
      <c r="C17" s="22">
        <v>8</v>
      </c>
      <c r="D17" s="80">
        <f t="shared" si="0"/>
        <v>7.0796460176991154</v>
      </c>
      <c r="E17" s="22">
        <v>4</v>
      </c>
      <c r="F17" s="81">
        <f t="shared" si="1"/>
        <v>12.903225806451612</v>
      </c>
      <c r="G17" s="22">
        <v>3</v>
      </c>
      <c r="H17" s="80">
        <f t="shared" si="2"/>
        <v>8.1081081081081088</v>
      </c>
      <c r="I17" s="22">
        <v>1</v>
      </c>
      <c r="J17" s="91">
        <f t="shared" si="3"/>
        <v>2.2222222222222223</v>
      </c>
    </row>
    <row r="18" spans="1:10" ht="30" x14ac:dyDescent="0.25">
      <c r="A18" s="19" t="s">
        <v>50</v>
      </c>
      <c r="B18" s="11" t="s">
        <v>81</v>
      </c>
      <c r="C18" s="22">
        <v>5</v>
      </c>
      <c r="D18" s="80">
        <f t="shared" si="0"/>
        <v>4.4247787610619476</v>
      </c>
      <c r="E18" s="22">
        <v>2</v>
      </c>
      <c r="F18" s="81">
        <f t="shared" si="1"/>
        <v>6.4516129032258061</v>
      </c>
      <c r="G18" s="22">
        <v>1</v>
      </c>
      <c r="H18" s="80">
        <f t="shared" si="2"/>
        <v>2.7027027027027026</v>
      </c>
      <c r="I18" s="22">
        <v>2</v>
      </c>
      <c r="J18" s="91">
        <f t="shared" si="3"/>
        <v>4.4444444444444446</v>
      </c>
    </row>
    <row r="19" spans="1:10" x14ac:dyDescent="0.25">
      <c r="A19" s="1" t="s">
        <v>105</v>
      </c>
      <c r="B19" s="11" t="s">
        <v>104</v>
      </c>
      <c r="C19" s="22">
        <v>4</v>
      </c>
      <c r="D19" s="80">
        <f t="shared" si="0"/>
        <v>3.5398230088495577</v>
      </c>
      <c r="E19" s="22">
        <v>0</v>
      </c>
      <c r="F19" s="81">
        <f t="shared" si="1"/>
        <v>0</v>
      </c>
      <c r="G19" s="22">
        <v>1</v>
      </c>
      <c r="H19" s="80">
        <f t="shared" si="2"/>
        <v>2.7027027027027026</v>
      </c>
      <c r="I19" s="22">
        <v>3</v>
      </c>
      <c r="J19" s="91">
        <f t="shared" si="3"/>
        <v>6.666666666666667</v>
      </c>
    </row>
    <row r="20" spans="1:10" ht="30" x14ac:dyDescent="0.25">
      <c r="A20" s="1" t="s">
        <v>51</v>
      </c>
      <c r="B20" s="11" t="s">
        <v>84</v>
      </c>
      <c r="C20" s="22">
        <v>1</v>
      </c>
      <c r="D20" s="80">
        <f t="shared" si="0"/>
        <v>0.88495575221238942</v>
      </c>
      <c r="E20" s="22">
        <v>0</v>
      </c>
      <c r="F20" s="81">
        <f t="shared" si="1"/>
        <v>0</v>
      </c>
      <c r="G20" s="22">
        <v>0</v>
      </c>
      <c r="H20" s="80">
        <f t="shared" si="2"/>
        <v>0</v>
      </c>
      <c r="I20" s="22">
        <v>1</v>
      </c>
      <c r="J20" s="91">
        <f t="shared" si="3"/>
        <v>2.2222222222222223</v>
      </c>
    </row>
    <row r="21" spans="1:10" ht="30" x14ac:dyDescent="0.25">
      <c r="A21" s="1" t="s">
        <v>9</v>
      </c>
      <c r="B21" s="11" t="s">
        <v>24</v>
      </c>
      <c r="C21" s="22">
        <v>3</v>
      </c>
      <c r="D21" s="80">
        <f t="shared" si="0"/>
        <v>2.6548672566371683</v>
      </c>
      <c r="E21" s="22">
        <v>2</v>
      </c>
      <c r="F21" s="81">
        <f t="shared" si="1"/>
        <v>6.4516129032258061</v>
      </c>
      <c r="G21" s="22">
        <v>0</v>
      </c>
      <c r="H21" s="80">
        <f t="shared" si="2"/>
        <v>0</v>
      </c>
      <c r="I21" s="22">
        <v>1</v>
      </c>
      <c r="J21" s="91">
        <f t="shared" si="3"/>
        <v>2.2222222222222223</v>
      </c>
    </row>
    <row r="22" spans="1:10" x14ac:dyDescent="0.25">
      <c r="A22" s="18" t="s">
        <v>28</v>
      </c>
      <c r="B22" s="23" t="s">
        <v>589</v>
      </c>
      <c r="C22" s="24">
        <v>4</v>
      </c>
      <c r="D22" s="80">
        <f t="shared" si="0"/>
        <v>3.5398230088495577</v>
      </c>
      <c r="E22" s="24">
        <v>0</v>
      </c>
      <c r="F22" s="81">
        <f t="shared" si="1"/>
        <v>0</v>
      </c>
      <c r="G22" s="24">
        <v>1</v>
      </c>
      <c r="H22" s="80">
        <f t="shared" si="2"/>
        <v>2.7027027027027026</v>
      </c>
      <c r="I22" s="24">
        <v>3</v>
      </c>
      <c r="J22" s="91">
        <f t="shared" si="3"/>
        <v>6.666666666666667</v>
      </c>
    </row>
    <row r="23" spans="1:10" ht="30" x14ac:dyDescent="0.25">
      <c r="A23" s="102" t="s">
        <v>53</v>
      </c>
      <c r="B23" s="11" t="s">
        <v>647</v>
      </c>
      <c r="C23" s="24">
        <v>11</v>
      </c>
      <c r="D23" s="81">
        <f t="shared" si="0"/>
        <v>9.7345132743362832</v>
      </c>
      <c r="E23" s="24">
        <v>5</v>
      </c>
      <c r="F23" s="81">
        <f t="shared" si="1"/>
        <v>16.129032258064516</v>
      </c>
      <c r="G23" s="24">
        <v>4</v>
      </c>
      <c r="H23" s="81">
        <f t="shared" si="2"/>
        <v>10.810810810810811</v>
      </c>
      <c r="I23" s="24">
        <v>2</v>
      </c>
      <c r="J23" s="91">
        <f t="shared" si="3"/>
        <v>4.4444444444444446</v>
      </c>
    </row>
    <row r="24" spans="1:10" ht="30" x14ac:dyDescent="0.25">
      <c r="A24" s="1" t="s">
        <v>55</v>
      </c>
      <c r="B24" s="11" t="s">
        <v>582</v>
      </c>
      <c r="C24" s="24">
        <v>2</v>
      </c>
      <c r="D24" s="80">
        <f t="shared" si="0"/>
        <v>1.7699115044247788</v>
      </c>
      <c r="E24" s="24">
        <v>0</v>
      </c>
      <c r="F24" s="81">
        <f t="shared" si="1"/>
        <v>0</v>
      </c>
      <c r="G24" s="24">
        <v>1</v>
      </c>
      <c r="H24" s="80">
        <f t="shared" si="2"/>
        <v>2.7027027027027026</v>
      </c>
      <c r="I24" s="24">
        <v>1</v>
      </c>
      <c r="J24" s="91">
        <f t="shared" si="3"/>
        <v>2.2222222222222223</v>
      </c>
    </row>
    <row r="25" spans="1:10" ht="30" x14ac:dyDescent="0.25">
      <c r="A25" s="1" t="s">
        <v>49</v>
      </c>
      <c r="B25" s="11" t="s">
        <v>579</v>
      </c>
      <c r="C25" s="24">
        <v>9</v>
      </c>
      <c r="D25" s="80">
        <f t="shared" si="0"/>
        <v>7.9646017699115053</v>
      </c>
      <c r="E25" s="24">
        <v>2</v>
      </c>
      <c r="F25" s="81">
        <f t="shared" si="1"/>
        <v>6.4516129032258061</v>
      </c>
      <c r="G25" s="24">
        <v>4</v>
      </c>
      <c r="H25" s="80">
        <f t="shared" si="2"/>
        <v>10.810810810810811</v>
      </c>
      <c r="I25" s="24">
        <v>3</v>
      </c>
      <c r="J25" s="91">
        <f t="shared" si="3"/>
        <v>6.666666666666667</v>
      </c>
    </row>
    <row r="26" spans="1:10" ht="30" x14ac:dyDescent="0.25">
      <c r="A26" s="16" t="s">
        <v>58</v>
      </c>
      <c r="B26" s="17" t="s">
        <v>85</v>
      </c>
      <c r="C26" s="24">
        <v>5</v>
      </c>
      <c r="D26" s="80">
        <f t="shared" si="0"/>
        <v>4.4247787610619476</v>
      </c>
      <c r="E26" s="24">
        <v>1</v>
      </c>
      <c r="F26" s="81">
        <f t="shared" si="1"/>
        <v>3.225806451612903</v>
      </c>
      <c r="G26" s="24">
        <v>3</v>
      </c>
      <c r="H26" s="80">
        <f t="shared" si="2"/>
        <v>8.1081081081081088</v>
      </c>
      <c r="I26" s="24">
        <v>1</v>
      </c>
      <c r="J26" s="91">
        <f t="shared" si="3"/>
        <v>2.2222222222222223</v>
      </c>
    </row>
    <row r="27" spans="1:10" ht="30" x14ac:dyDescent="0.25">
      <c r="A27" s="16" t="s">
        <v>59</v>
      </c>
      <c r="B27" s="17" t="s">
        <v>86</v>
      </c>
      <c r="C27" s="24">
        <v>3</v>
      </c>
      <c r="D27" s="80">
        <f t="shared" si="0"/>
        <v>2.6548672566371683</v>
      </c>
      <c r="E27" s="24">
        <v>1</v>
      </c>
      <c r="F27" s="81">
        <f t="shared" si="1"/>
        <v>3.225806451612903</v>
      </c>
      <c r="G27" s="24">
        <v>1</v>
      </c>
      <c r="H27" s="80">
        <f t="shared" si="2"/>
        <v>2.7027027027027026</v>
      </c>
      <c r="I27" s="24">
        <v>1</v>
      </c>
      <c r="J27" s="91">
        <f t="shared" si="3"/>
        <v>2.2222222222222223</v>
      </c>
    </row>
    <row r="28" spans="1:10" ht="30" x14ac:dyDescent="0.25">
      <c r="A28" s="16" t="s">
        <v>61</v>
      </c>
      <c r="B28" s="17" t="s">
        <v>88</v>
      </c>
      <c r="C28" s="24">
        <v>6</v>
      </c>
      <c r="D28" s="80">
        <f t="shared" si="0"/>
        <v>5.3097345132743365</v>
      </c>
      <c r="E28" s="24">
        <v>3</v>
      </c>
      <c r="F28" s="81">
        <f t="shared" si="1"/>
        <v>9.6774193548387082</v>
      </c>
      <c r="G28" s="24">
        <v>1</v>
      </c>
      <c r="H28" s="80">
        <f t="shared" si="2"/>
        <v>2.7027027027027026</v>
      </c>
      <c r="I28" s="24">
        <v>2</v>
      </c>
      <c r="J28" s="91">
        <f t="shared" si="3"/>
        <v>4.4444444444444446</v>
      </c>
    </row>
    <row r="29" spans="1:10" ht="30" x14ac:dyDescent="0.25">
      <c r="A29" s="16" t="s">
        <v>62</v>
      </c>
      <c r="B29" s="17" t="s">
        <v>89</v>
      </c>
      <c r="C29" s="24">
        <v>7</v>
      </c>
      <c r="D29" s="80">
        <f t="shared" si="0"/>
        <v>6.1946902654867255</v>
      </c>
      <c r="E29" s="24">
        <v>4</v>
      </c>
      <c r="F29" s="81">
        <f t="shared" si="1"/>
        <v>12.903225806451612</v>
      </c>
      <c r="G29" s="24">
        <v>1</v>
      </c>
      <c r="H29" s="80">
        <f t="shared" si="2"/>
        <v>2.7027027027027026</v>
      </c>
      <c r="I29" s="24">
        <v>2</v>
      </c>
      <c r="J29" s="91">
        <f t="shared" si="3"/>
        <v>4.4444444444444446</v>
      </c>
    </row>
    <row r="30" spans="1:10" x14ac:dyDescent="0.25">
      <c r="A30" s="19" t="s">
        <v>82</v>
      </c>
      <c r="B30" s="11" t="s">
        <v>83</v>
      </c>
      <c r="C30" s="24">
        <v>2</v>
      </c>
      <c r="D30" s="80">
        <f t="shared" si="0"/>
        <v>1.7699115044247788</v>
      </c>
      <c r="E30" s="24">
        <v>0</v>
      </c>
      <c r="F30" s="81">
        <f t="shared" si="1"/>
        <v>0</v>
      </c>
      <c r="G30" s="24">
        <v>0</v>
      </c>
      <c r="H30" s="80">
        <f t="shared" si="2"/>
        <v>0</v>
      </c>
      <c r="I30" s="24">
        <v>2</v>
      </c>
      <c r="J30" s="91">
        <f t="shared" si="3"/>
        <v>4.4444444444444446</v>
      </c>
    </row>
    <row r="31" spans="1:10" x14ac:dyDescent="0.25">
      <c r="A31" s="16" t="s">
        <v>63</v>
      </c>
      <c r="B31" s="17" t="s">
        <v>90</v>
      </c>
      <c r="C31" s="2">
        <v>2</v>
      </c>
      <c r="D31" s="80">
        <f t="shared" si="0"/>
        <v>1.7699115044247788</v>
      </c>
      <c r="E31" s="2">
        <v>0</v>
      </c>
      <c r="F31" s="81">
        <f t="shared" si="1"/>
        <v>0</v>
      </c>
      <c r="G31" s="2">
        <v>1</v>
      </c>
      <c r="H31" s="80">
        <f t="shared" si="2"/>
        <v>2.7027027027027026</v>
      </c>
      <c r="I31" s="2">
        <v>1</v>
      </c>
      <c r="J31" s="91">
        <f t="shared" si="3"/>
        <v>2.2222222222222223</v>
      </c>
    </row>
    <row r="32" spans="1:10" ht="30" x14ac:dyDescent="0.25">
      <c r="A32" s="1" t="s">
        <v>64</v>
      </c>
      <c r="B32" s="11" t="s">
        <v>91</v>
      </c>
      <c r="C32" s="8">
        <v>4</v>
      </c>
      <c r="D32" s="80">
        <f t="shared" si="0"/>
        <v>3.5398230088495577</v>
      </c>
      <c r="E32" s="2">
        <v>2</v>
      </c>
      <c r="F32" s="81">
        <f t="shared" si="1"/>
        <v>6.4516129032258061</v>
      </c>
      <c r="G32" s="2">
        <v>2</v>
      </c>
      <c r="H32" s="80">
        <f t="shared" si="2"/>
        <v>5.4054054054054053</v>
      </c>
      <c r="I32" s="2">
        <v>0</v>
      </c>
      <c r="J32" s="91">
        <f t="shared" si="3"/>
        <v>0</v>
      </c>
    </row>
    <row r="33" spans="1:10" ht="45" x14ac:dyDescent="0.25">
      <c r="A33" s="1" t="s">
        <v>65</v>
      </c>
      <c r="B33" s="11" t="s">
        <v>92</v>
      </c>
      <c r="C33" s="8">
        <v>11</v>
      </c>
      <c r="D33" s="81">
        <f t="shared" si="0"/>
        <v>9.7345132743362832</v>
      </c>
      <c r="E33" s="2">
        <v>2</v>
      </c>
      <c r="F33" s="81">
        <f t="shared" si="1"/>
        <v>6.4516129032258061</v>
      </c>
      <c r="G33" s="2">
        <v>3</v>
      </c>
      <c r="H33" s="80">
        <f t="shared" si="2"/>
        <v>8.1081081081081088</v>
      </c>
      <c r="I33" s="2">
        <v>6</v>
      </c>
      <c r="J33" s="90">
        <f t="shared" si="3"/>
        <v>13.333333333333334</v>
      </c>
    </row>
    <row r="34" spans="1:10" ht="30" x14ac:dyDescent="0.25">
      <c r="A34" s="1" t="s">
        <v>66</v>
      </c>
      <c r="B34" s="11" t="s">
        <v>93</v>
      </c>
      <c r="C34" s="8">
        <v>2</v>
      </c>
      <c r="D34" s="80">
        <f t="shared" si="0"/>
        <v>1.7699115044247788</v>
      </c>
      <c r="E34" s="2">
        <v>1</v>
      </c>
      <c r="F34" s="81">
        <f t="shared" si="1"/>
        <v>3.225806451612903</v>
      </c>
      <c r="G34" s="2">
        <v>1</v>
      </c>
      <c r="H34" s="80">
        <f t="shared" si="2"/>
        <v>2.7027027027027026</v>
      </c>
      <c r="I34" s="2">
        <v>0</v>
      </c>
      <c r="J34" s="91">
        <f t="shared" si="3"/>
        <v>0</v>
      </c>
    </row>
    <row r="35" spans="1:10" x14ac:dyDescent="0.25">
      <c r="A35" s="1" t="s">
        <v>67</v>
      </c>
      <c r="B35" s="11" t="s">
        <v>94</v>
      </c>
      <c r="C35" s="8">
        <v>2</v>
      </c>
      <c r="D35" s="80">
        <f t="shared" si="0"/>
        <v>1.7699115044247788</v>
      </c>
      <c r="E35" s="2">
        <v>1</v>
      </c>
      <c r="F35" s="81">
        <f t="shared" si="1"/>
        <v>3.225806451612903</v>
      </c>
      <c r="G35" s="2">
        <v>0</v>
      </c>
      <c r="H35" s="80">
        <f t="shared" si="2"/>
        <v>0</v>
      </c>
      <c r="I35" s="2">
        <v>1</v>
      </c>
      <c r="J35" s="91">
        <f t="shared" si="3"/>
        <v>2.2222222222222223</v>
      </c>
    </row>
    <row r="36" spans="1:10" ht="45" x14ac:dyDescent="0.25">
      <c r="A36" s="16" t="s">
        <v>68</v>
      </c>
      <c r="B36" s="17" t="s">
        <v>95</v>
      </c>
      <c r="C36" s="8">
        <v>4</v>
      </c>
      <c r="D36" s="80">
        <f t="shared" si="0"/>
        <v>3.5398230088495577</v>
      </c>
      <c r="E36" s="2">
        <v>0</v>
      </c>
      <c r="F36" s="81">
        <f t="shared" si="1"/>
        <v>0</v>
      </c>
      <c r="G36" s="2">
        <v>0</v>
      </c>
      <c r="H36" s="80">
        <f t="shared" si="2"/>
        <v>0</v>
      </c>
      <c r="I36" s="2">
        <v>4</v>
      </c>
      <c r="J36" s="90">
        <f t="shared" si="3"/>
        <v>8.8888888888888893</v>
      </c>
    </row>
    <row r="37" spans="1:10" ht="30" x14ac:dyDescent="0.25">
      <c r="A37" s="16" t="s">
        <v>69</v>
      </c>
      <c r="B37" s="17" t="s">
        <v>584</v>
      </c>
      <c r="C37" s="8">
        <v>3</v>
      </c>
      <c r="D37" s="80">
        <f t="shared" si="0"/>
        <v>2.6548672566371683</v>
      </c>
      <c r="E37" s="2">
        <v>0</v>
      </c>
      <c r="F37" s="81">
        <f t="shared" si="1"/>
        <v>0</v>
      </c>
      <c r="G37" s="2">
        <v>2</v>
      </c>
      <c r="H37" s="80">
        <f t="shared" si="2"/>
        <v>5.4054054054054053</v>
      </c>
      <c r="I37" s="2">
        <v>1</v>
      </c>
      <c r="J37" s="91">
        <f t="shared" si="3"/>
        <v>2.2222222222222223</v>
      </c>
    </row>
    <row r="38" spans="1:10" x14ac:dyDescent="0.25">
      <c r="A38" s="20" t="s">
        <v>96</v>
      </c>
      <c r="B38" s="17" t="s">
        <v>648</v>
      </c>
      <c r="C38" s="8">
        <v>3</v>
      </c>
      <c r="D38" s="80">
        <f t="shared" si="0"/>
        <v>2.6548672566371683</v>
      </c>
      <c r="E38" s="2">
        <v>2</v>
      </c>
      <c r="F38" s="81">
        <f t="shared" si="1"/>
        <v>6.4516129032258061</v>
      </c>
      <c r="G38" s="2">
        <v>0</v>
      </c>
      <c r="H38" s="80">
        <f t="shared" si="2"/>
        <v>0</v>
      </c>
      <c r="I38" s="2">
        <v>1</v>
      </c>
      <c r="J38" s="91">
        <f t="shared" si="3"/>
        <v>2.2222222222222223</v>
      </c>
    </row>
    <row r="39" spans="1:10" ht="30" x14ac:dyDescent="0.25">
      <c r="A39" s="16" t="s">
        <v>70</v>
      </c>
      <c r="B39" s="17" t="s">
        <v>97</v>
      </c>
      <c r="C39" s="8">
        <v>8</v>
      </c>
      <c r="D39" s="80">
        <f t="shared" si="0"/>
        <v>7.0796460176991154</v>
      </c>
      <c r="E39" s="2">
        <v>2</v>
      </c>
      <c r="F39" s="81">
        <f t="shared" si="1"/>
        <v>6.4516129032258061</v>
      </c>
      <c r="G39" s="2">
        <v>5</v>
      </c>
      <c r="H39" s="81">
        <f t="shared" si="2"/>
        <v>13.513513513513512</v>
      </c>
      <c r="I39" s="2">
        <v>1</v>
      </c>
      <c r="J39" s="91">
        <f t="shared" si="3"/>
        <v>2.2222222222222223</v>
      </c>
    </row>
    <row r="40" spans="1:10" ht="29.25" customHeight="1" x14ac:dyDescent="0.25">
      <c r="A40" s="16" t="s">
        <v>34</v>
      </c>
      <c r="B40" s="167" t="s">
        <v>649</v>
      </c>
      <c r="C40" s="8">
        <v>2</v>
      </c>
      <c r="D40" s="80">
        <f t="shared" si="0"/>
        <v>1.7699115044247788</v>
      </c>
      <c r="E40" s="2">
        <v>0</v>
      </c>
      <c r="F40" s="81">
        <f t="shared" si="1"/>
        <v>0</v>
      </c>
      <c r="G40" s="2">
        <v>0</v>
      </c>
      <c r="H40" s="80">
        <f t="shared" si="2"/>
        <v>0</v>
      </c>
      <c r="I40" s="2">
        <v>2</v>
      </c>
      <c r="J40" s="91">
        <f t="shared" si="3"/>
        <v>4.4444444444444446</v>
      </c>
    </row>
    <row r="41" spans="1:10" ht="30" x14ac:dyDescent="0.25">
      <c r="A41" s="1" t="s">
        <v>35</v>
      </c>
      <c r="B41" s="11" t="s">
        <v>570</v>
      </c>
      <c r="C41" s="8">
        <v>1</v>
      </c>
      <c r="D41" s="80">
        <f t="shared" si="0"/>
        <v>0.88495575221238942</v>
      </c>
      <c r="E41" s="2">
        <v>1</v>
      </c>
      <c r="F41" s="81">
        <f t="shared" si="1"/>
        <v>3.225806451612903</v>
      </c>
      <c r="G41" s="2">
        <v>0</v>
      </c>
      <c r="H41" s="80">
        <f t="shared" si="2"/>
        <v>0</v>
      </c>
      <c r="I41" s="2">
        <v>0</v>
      </c>
      <c r="J41" s="91">
        <f t="shared" si="3"/>
        <v>0</v>
      </c>
    </row>
    <row r="42" spans="1:10" x14ac:dyDescent="0.25">
      <c r="A42" s="25" t="s">
        <v>106</v>
      </c>
      <c r="B42" s="26" t="s">
        <v>107</v>
      </c>
      <c r="C42" s="8">
        <v>7</v>
      </c>
      <c r="D42" s="80">
        <f t="shared" si="0"/>
        <v>6.1946902654867255</v>
      </c>
      <c r="E42" s="2">
        <v>2</v>
      </c>
      <c r="F42" s="81">
        <f t="shared" si="1"/>
        <v>6.4516129032258061</v>
      </c>
      <c r="G42" s="2">
        <v>3</v>
      </c>
      <c r="H42" s="80">
        <f t="shared" si="2"/>
        <v>8.1081081081081088</v>
      </c>
      <c r="I42" s="2">
        <v>2</v>
      </c>
      <c r="J42" s="91">
        <f t="shared" si="3"/>
        <v>4.4444444444444446</v>
      </c>
    </row>
    <row r="43" spans="1:10" x14ac:dyDescent="0.25">
      <c r="A43" s="16" t="s">
        <v>72</v>
      </c>
      <c r="B43" s="17" t="s">
        <v>99</v>
      </c>
      <c r="C43" s="8">
        <v>10</v>
      </c>
      <c r="D43" s="81">
        <f t="shared" si="0"/>
        <v>8.8495575221238951</v>
      </c>
      <c r="E43" s="2">
        <v>3</v>
      </c>
      <c r="F43" s="81">
        <f t="shared" si="1"/>
        <v>9.6774193548387082</v>
      </c>
      <c r="G43" s="2">
        <v>5</v>
      </c>
      <c r="H43" s="81">
        <f t="shared" si="2"/>
        <v>13.513513513513512</v>
      </c>
      <c r="I43" s="2">
        <v>2</v>
      </c>
      <c r="J43" s="91">
        <f t="shared" si="3"/>
        <v>4.4444444444444446</v>
      </c>
    </row>
    <row r="44" spans="1:10" ht="30" x14ac:dyDescent="0.25">
      <c r="A44" s="16" t="s">
        <v>73</v>
      </c>
      <c r="B44" s="17" t="s">
        <v>586</v>
      </c>
      <c r="C44" s="8">
        <v>1</v>
      </c>
      <c r="D44" s="80">
        <f t="shared" si="0"/>
        <v>0.88495575221238942</v>
      </c>
      <c r="E44" s="2">
        <v>0</v>
      </c>
      <c r="F44" s="81">
        <f t="shared" si="1"/>
        <v>0</v>
      </c>
      <c r="G44" s="2">
        <v>0</v>
      </c>
      <c r="H44" s="80">
        <f t="shared" si="2"/>
        <v>0</v>
      </c>
      <c r="I44" s="2">
        <v>1</v>
      </c>
      <c r="J44" s="91">
        <f t="shared" si="3"/>
        <v>2.2222222222222223</v>
      </c>
    </row>
    <row r="45" spans="1:10" x14ac:dyDescent="0.25">
      <c r="A45" s="16" t="s">
        <v>74</v>
      </c>
      <c r="B45" s="17" t="s">
        <v>650</v>
      </c>
      <c r="C45" s="8">
        <v>4</v>
      </c>
      <c r="D45" s="80">
        <f t="shared" si="0"/>
        <v>3.5398230088495577</v>
      </c>
      <c r="E45" s="2">
        <v>2</v>
      </c>
      <c r="F45" s="81">
        <f t="shared" si="1"/>
        <v>6.4516129032258061</v>
      </c>
      <c r="G45" s="2">
        <v>0</v>
      </c>
      <c r="H45" s="80">
        <f t="shared" si="2"/>
        <v>0</v>
      </c>
      <c r="I45" s="2">
        <v>2</v>
      </c>
      <c r="J45" s="91">
        <f t="shared" si="3"/>
        <v>4.4444444444444446</v>
      </c>
    </row>
    <row r="46" spans="1:10" ht="15.75" thickBot="1" x14ac:dyDescent="0.3">
      <c r="A46" s="6" t="s">
        <v>75</v>
      </c>
      <c r="B46" s="12" t="s">
        <v>592</v>
      </c>
      <c r="C46" s="9">
        <v>2</v>
      </c>
      <c r="D46" s="82">
        <f t="shared" si="0"/>
        <v>1.7699115044247788</v>
      </c>
      <c r="E46" s="7">
        <v>1</v>
      </c>
      <c r="F46" s="96">
        <f t="shared" si="1"/>
        <v>3.225806451612903</v>
      </c>
      <c r="G46" s="7">
        <v>0</v>
      </c>
      <c r="H46" s="82">
        <f t="shared" si="2"/>
        <v>0</v>
      </c>
      <c r="I46" s="7">
        <v>1</v>
      </c>
      <c r="J46" s="92">
        <f t="shared" si="3"/>
        <v>2.2222222222222223</v>
      </c>
    </row>
    <row r="47" spans="1:10" ht="15.75" thickTop="1" x14ac:dyDescent="0.25">
      <c r="A47" s="4" t="s">
        <v>14</v>
      </c>
      <c r="B47" s="13" t="s">
        <v>15</v>
      </c>
      <c r="C47" s="10">
        <v>5</v>
      </c>
      <c r="D47" s="99">
        <f t="shared" si="0"/>
        <v>4.4247787610619476</v>
      </c>
      <c r="E47" s="5">
        <v>0</v>
      </c>
      <c r="F47" s="97">
        <f t="shared" si="1"/>
        <v>0</v>
      </c>
      <c r="G47" s="5">
        <v>3</v>
      </c>
      <c r="H47" s="99">
        <f t="shared" si="2"/>
        <v>8.1081081081081088</v>
      </c>
      <c r="I47" s="5">
        <v>2</v>
      </c>
      <c r="J47" s="100">
        <f t="shared" si="3"/>
        <v>4.4444444444444446</v>
      </c>
    </row>
  </sheetData>
  <mergeCells count="10">
    <mergeCell ref="B4:B5"/>
    <mergeCell ref="C4:D4"/>
    <mergeCell ref="E4:F4"/>
    <mergeCell ref="G4:H4"/>
    <mergeCell ref="A1:J2"/>
    <mergeCell ref="I4:J4"/>
    <mergeCell ref="C5:D5"/>
    <mergeCell ref="E5:F5"/>
    <mergeCell ref="G5:H5"/>
    <mergeCell ref="I5:J5"/>
  </mergeCells>
  <pageMargins left="0.7" right="0.7" top="0.78740157499999996" bottom="0.78740157499999996" header="0.3" footer="0.3"/>
  <pageSetup paperSize="9" scale="5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225F3-158B-4393-855A-FBAFB52DFC67}">
  <sheetPr>
    <pageSetUpPr fitToPage="1"/>
  </sheetPr>
  <dimension ref="A1:K36"/>
  <sheetViews>
    <sheetView workbookViewId="0">
      <selection sqref="A1:J2"/>
    </sheetView>
  </sheetViews>
  <sheetFormatPr baseColWidth="10" defaultRowHeight="15" x14ac:dyDescent="0.25"/>
  <cols>
    <col min="1" max="1" width="28.140625" customWidth="1"/>
    <col min="2" max="2" width="85.85546875" customWidth="1"/>
    <col min="3" max="4" width="8" customWidth="1"/>
    <col min="5" max="5" width="8.28515625" customWidth="1"/>
    <col min="6" max="6" width="8.42578125" customWidth="1"/>
    <col min="7" max="7" width="8.7109375" customWidth="1"/>
    <col min="8" max="8" width="7.140625" customWidth="1"/>
    <col min="9" max="9" width="8" customWidth="1"/>
    <col min="10" max="10" width="7.42578125" customWidth="1"/>
  </cols>
  <sheetData>
    <row r="1" spans="1:11" ht="15" customHeight="1" x14ac:dyDescent="0.25">
      <c r="A1" s="173" t="s">
        <v>666</v>
      </c>
      <c r="B1" s="173"/>
      <c r="C1" s="173"/>
      <c r="D1" s="173"/>
      <c r="E1" s="173"/>
      <c r="F1" s="173"/>
      <c r="G1" s="173"/>
      <c r="H1" s="173"/>
      <c r="I1" s="173"/>
      <c r="J1" s="173"/>
    </row>
    <row r="2" spans="1:11" x14ac:dyDescent="0.25">
      <c r="A2" s="173"/>
      <c r="B2" s="173"/>
      <c r="C2" s="173"/>
      <c r="D2" s="173"/>
      <c r="E2" s="173"/>
      <c r="F2" s="173"/>
      <c r="G2" s="173"/>
      <c r="H2" s="173"/>
      <c r="I2" s="173"/>
      <c r="J2" s="173"/>
    </row>
    <row r="4" spans="1:11" ht="15" customHeight="1" x14ac:dyDescent="0.25">
      <c r="A4" s="118" t="s">
        <v>0</v>
      </c>
      <c r="B4" s="185" t="s">
        <v>1</v>
      </c>
      <c r="C4" s="178" t="s">
        <v>2</v>
      </c>
      <c r="D4" s="179"/>
      <c r="E4" s="178" t="s">
        <v>3</v>
      </c>
      <c r="F4" s="179"/>
      <c r="G4" s="178" t="s">
        <v>4</v>
      </c>
      <c r="H4" s="179"/>
      <c r="I4" s="178" t="s">
        <v>388</v>
      </c>
      <c r="J4" s="182"/>
    </row>
    <row r="5" spans="1:11" x14ac:dyDescent="0.25">
      <c r="A5" s="120" t="s">
        <v>434</v>
      </c>
      <c r="B5" s="175"/>
      <c r="C5" s="180" t="s">
        <v>111</v>
      </c>
      <c r="D5" s="181"/>
      <c r="E5" s="180" t="s">
        <v>112</v>
      </c>
      <c r="F5" s="181"/>
      <c r="G5" s="180" t="s">
        <v>113</v>
      </c>
      <c r="H5" s="181"/>
      <c r="I5" s="180" t="s">
        <v>114</v>
      </c>
      <c r="J5" s="183"/>
    </row>
    <row r="6" spans="1:11" ht="30" x14ac:dyDescent="0.25">
      <c r="A6" s="134"/>
      <c r="B6" s="140"/>
      <c r="C6" s="135" t="s">
        <v>560</v>
      </c>
      <c r="D6" s="136" t="s">
        <v>450</v>
      </c>
      <c r="E6" s="135" t="s">
        <v>560</v>
      </c>
      <c r="F6" s="136" t="s">
        <v>450</v>
      </c>
      <c r="G6" s="135" t="s">
        <v>560</v>
      </c>
      <c r="H6" s="136" t="s">
        <v>450</v>
      </c>
      <c r="I6" s="135" t="s">
        <v>560</v>
      </c>
      <c r="J6" s="137" t="s">
        <v>450</v>
      </c>
    </row>
    <row r="7" spans="1:11" ht="30" x14ac:dyDescent="0.25">
      <c r="A7" s="1" t="s">
        <v>115</v>
      </c>
      <c r="B7" s="11" t="s">
        <v>644</v>
      </c>
      <c r="C7" s="8">
        <v>44</v>
      </c>
      <c r="D7" s="80">
        <f>100/976*C7</f>
        <v>4.5081967213114753</v>
      </c>
      <c r="E7" s="8">
        <v>10</v>
      </c>
      <c r="F7" s="81">
        <f>100/262*E7</f>
        <v>3.8167938931297711</v>
      </c>
      <c r="G7" s="8">
        <v>11</v>
      </c>
      <c r="H7" s="80">
        <f>100/263*G7</f>
        <v>4.1825095057034218</v>
      </c>
      <c r="I7" s="8">
        <v>23</v>
      </c>
      <c r="J7" s="91">
        <f>100/451*I7</f>
        <v>5.0997782705099777</v>
      </c>
    </row>
    <row r="8" spans="1:11" ht="30" x14ac:dyDescent="0.25">
      <c r="A8" s="1" t="s">
        <v>130</v>
      </c>
      <c r="B8" s="11" t="s">
        <v>136</v>
      </c>
      <c r="C8" s="8">
        <v>16</v>
      </c>
      <c r="D8" s="80">
        <f t="shared" ref="D8:D35" si="0">100/976*C8</f>
        <v>1.639344262295082</v>
      </c>
      <c r="E8" s="8">
        <v>4</v>
      </c>
      <c r="F8" s="81">
        <f t="shared" ref="F8:F35" si="1">100/262*E8</f>
        <v>1.5267175572519085</v>
      </c>
      <c r="G8" s="8">
        <v>3</v>
      </c>
      <c r="H8" s="80">
        <f t="shared" ref="H8:H35" si="2">100/263*G8</f>
        <v>1.1406844106463878</v>
      </c>
      <c r="I8" s="8">
        <v>9</v>
      </c>
      <c r="J8" s="91">
        <f t="shared" ref="J8:J35" si="3">100/451*I8</f>
        <v>1.9955654101995566</v>
      </c>
    </row>
    <row r="9" spans="1:11" ht="30" x14ac:dyDescent="0.25">
      <c r="A9" s="1" t="s">
        <v>131</v>
      </c>
      <c r="B9" s="11" t="s">
        <v>137</v>
      </c>
      <c r="C9" s="8">
        <v>5</v>
      </c>
      <c r="D9" s="80">
        <f t="shared" si="0"/>
        <v>0.51229508196721318</v>
      </c>
      <c r="E9" s="8">
        <v>1</v>
      </c>
      <c r="F9" s="81">
        <f t="shared" si="1"/>
        <v>0.38167938931297712</v>
      </c>
      <c r="G9" s="8">
        <v>2</v>
      </c>
      <c r="H9" s="80">
        <f t="shared" si="2"/>
        <v>0.76045627376425851</v>
      </c>
      <c r="I9" s="8">
        <v>2</v>
      </c>
      <c r="J9" s="91">
        <f t="shared" si="3"/>
        <v>0.44345898004434592</v>
      </c>
    </row>
    <row r="10" spans="1:11" ht="30" x14ac:dyDescent="0.25">
      <c r="A10" s="1" t="s">
        <v>116</v>
      </c>
      <c r="B10" s="11" t="s">
        <v>138</v>
      </c>
      <c r="C10" s="8">
        <v>2</v>
      </c>
      <c r="D10" s="80">
        <f t="shared" si="0"/>
        <v>0.20491803278688525</v>
      </c>
      <c r="E10" s="8">
        <v>0</v>
      </c>
      <c r="F10" s="81">
        <f t="shared" si="1"/>
        <v>0</v>
      </c>
      <c r="G10" s="8">
        <v>1</v>
      </c>
      <c r="H10" s="80">
        <f t="shared" si="2"/>
        <v>0.38022813688212925</v>
      </c>
      <c r="I10" s="8">
        <v>1</v>
      </c>
      <c r="J10" s="91">
        <f t="shared" si="3"/>
        <v>0.22172949002217296</v>
      </c>
    </row>
    <row r="11" spans="1:11" ht="30" x14ac:dyDescent="0.25">
      <c r="A11" s="1" t="s">
        <v>117</v>
      </c>
      <c r="B11" s="11" t="s">
        <v>139</v>
      </c>
      <c r="C11" s="8">
        <v>11</v>
      </c>
      <c r="D11" s="80">
        <f t="shared" si="0"/>
        <v>1.1270491803278688</v>
      </c>
      <c r="E11" s="8">
        <v>3</v>
      </c>
      <c r="F11" s="81">
        <f t="shared" si="1"/>
        <v>1.1450381679389314</v>
      </c>
      <c r="G11" s="8">
        <v>3</v>
      </c>
      <c r="H11" s="80">
        <f t="shared" si="2"/>
        <v>1.1406844106463878</v>
      </c>
      <c r="I11" s="8">
        <v>5</v>
      </c>
      <c r="J11" s="91">
        <f t="shared" si="3"/>
        <v>1.1086474501108647</v>
      </c>
    </row>
    <row r="12" spans="1:11" ht="30" x14ac:dyDescent="0.25">
      <c r="A12" s="16" t="s">
        <v>118</v>
      </c>
      <c r="B12" s="17" t="s">
        <v>140</v>
      </c>
      <c r="C12" s="15">
        <v>3</v>
      </c>
      <c r="D12" s="80">
        <f t="shared" si="0"/>
        <v>0.30737704918032788</v>
      </c>
      <c r="E12" s="15">
        <v>1</v>
      </c>
      <c r="F12" s="81">
        <f t="shared" si="1"/>
        <v>0.38167938931297712</v>
      </c>
      <c r="G12" s="15">
        <v>1</v>
      </c>
      <c r="H12" s="80">
        <f t="shared" si="2"/>
        <v>0.38022813688212925</v>
      </c>
      <c r="I12" s="15">
        <v>1</v>
      </c>
      <c r="J12" s="91">
        <f t="shared" si="3"/>
        <v>0.22172949002217296</v>
      </c>
    </row>
    <row r="13" spans="1:11" x14ac:dyDescent="0.25">
      <c r="A13" s="1" t="s">
        <v>141</v>
      </c>
      <c r="B13" s="11" t="s">
        <v>599</v>
      </c>
      <c r="C13" s="8">
        <v>46</v>
      </c>
      <c r="D13" s="80">
        <f t="shared" si="0"/>
        <v>4.7131147540983607</v>
      </c>
      <c r="E13" s="2">
        <v>16</v>
      </c>
      <c r="F13" s="81">
        <f t="shared" si="1"/>
        <v>6.106870229007634</v>
      </c>
      <c r="G13" s="2">
        <v>9</v>
      </c>
      <c r="H13" s="80">
        <f t="shared" si="2"/>
        <v>3.4220532319391634</v>
      </c>
      <c r="I13" s="2">
        <v>21</v>
      </c>
      <c r="J13" s="91">
        <f t="shared" si="3"/>
        <v>4.6563192904656319</v>
      </c>
      <c r="K13" s="14"/>
    </row>
    <row r="14" spans="1:11" x14ac:dyDescent="0.25">
      <c r="A14" s="2" t="s">
        <v>119</v>
      </c>
      <c r="B14" s="28" t="s">
        <v>142</v>
      </c>
      <c r="C14" s="8">
        <v>38</v>
      </c>
      <c r="D14" s="80">
        <f t="shared" si="0"/>
        <v>3.8934426229508197</v>
      </c>
      <c r="E14" s="2">
        <v>7</v>
      </c>
      <c r="F14" s="81">
        <f t="shared" si="1"/>
        <v>2.6717557251908399</v>
      </c>
      <c r="G14" s="2">
        <v>10</v>
      </c>
      <c r="H14" s="80">
        <f t="shared" si="2"/>
        <v>3.8022813688212924</v>
      </c>
      <c r="I14" s="2">
        <v>21</v>
      </c>
      <c r="J14" s="91">
        <f t="shared" si="3"/>
        <v>4.6563192904656319</v>
      </c>
      <c r="K14" s="14"/>
    </row>
    <row r="15" spans="1:11" ht="30" x14ac:dyDescent="0.25">
      <c r="A15" s="1" t="s">
        <v>26</v>
      </c>
      <c r="B15" s="11" t="s">
        <v>143</v>
      </c>
      <c r="C15" s="8">
        <v>2</v>
      </c>
      <c r="D15" s="80">
        <f t="shared" si="0"/>
        <v>0.20491803278688525</v>
      </c>
      <c r="E15" s="2">
        <v>2</v>
      </c>
      <c r="F15" s="81">
        <f t="shared" si="1"/>
        <v>0.76335877862595425</v>
      </c>
      <c r="G15" s="2">
        <v>0</v>
      </c>
      <c r="H15" s="80">
        <f t="shared" si="2"/>
        <v>0</v>
      </c>
      <c r="I15" s="2">
        <v>0</v>
      </c>
      <c r="J15" s="91">
        <f t="shared" si="3"/>
        <v>0</v>
      </c>
      <c r="K15" s="14"/>
    </row>
    <row r="16" spans="1:11" x14ac:dyDescent="0.25">
      <c r="A16" s="2" t="s">
        <v>132</v>
      </c>
      <c r="B16" s="11" t="s">
        <v>144</v>
      </c>
      <c r="C16" s="8">
        <v>67</v>
      </c>
      <c r="D16" s="80">
        <f t="shared" si="0"/>
        <v>6.8647540983606561</v>
      </c>
      <c r="E16" s="2">
        <v>9</v>
      </c>
      <c r="F16" s="81">
        <f t="shared" si="1"/>
        <v>3.4351145038167941</v>
      </c>
      <c r="G16" s="2">
        <v>19</v>
      </c>
      <c r="H16" s="80">
        <f t="shared" si="2"/>
        <v>7.2243346007604554</v>
      </c>
      <c r="I16" s="2">
        <v>39</v>
      </c>
      <c r="J16" s="91">
        <f t="shared" si="3"/>
        <v>8.6474501108647459</v>
      </c>
      <c r="K16" s="14"/>
    </row>
    <row r="17" spans="1:11" ht="30" x14ac:dyDescent="0.25">
      <c r="A17" s="27" t="s">
        <v>146</v>
      </c>
      <c r="B17" s="11" t="s">
        <v>145</v>
      </c>
      <c r="C17" s="8">
        <v>88</v>
      </c>
      <c r="D17" s="80">
        <f t="shared" si="0"/>
        <v>9.0163934426229506</v>
      </c>
      <c r="E17" s="2">
        <v>19</v>
      </c>
      <c r="F17" s="81">
        <f t="shared" si="1"/>
        <v>7.2519083969465656</v>
      </c>
      <c r="G17" s="2">
        <v>23</v>
      </c>
      <c r="H17" s="80">
        <f t="shared" si="2"/>
        <v>8.7452471482889731</v>
      </c>
      <c r="I17" s="2">
        <v>46</v>
      </c>
      <c r="J17" s="91">
        <f t="shared" si="3"/>
        <v>10.199556541019955</v>
      </c>
      <c r="K17" s="14"/>
    </row>
    <row r="18" spans="1:11" ht="30" x14ac:dyDescent="0.25">
      <c r="A18" s="27" t="s">
        <v>354</v>
      </c>
      <c r="B18" s="11" t="s">
        <v>355</v>
      </c>
      <c r="C18" s="8">
        <v>14</v>
      </c>
      <c r="D18" s="80">
        <f t="shared" si="0"/>
        <v>1.4344262295081966</v>
      </c>
      <c r="E18" s="2">
        <v>9</v>
      </c>
      <c r="F18" s="81">
        <f t="shared" si="1"/>
        <v>3.4351145038167941</v>
      </c>
      <c r="G18" s="2">
        <v>2</v>
      </c>
      <c r="H18" s="80">
        <f t="shared" si="2"/>
        <v>0.76045627376425851</v>
      </c>
      <c r="I18" s="2">
        <v>3</v>
      </c>
      <c r="J18" s="91">
        <f t="shared" si="3"/>
        <v>0.66518847006651893</v>
      </c>
      <c r="K18" s="14"/>
    </row>
    <row r="19" spans="1:11" x14ac:dyDescent="0.25">
      <c r="A19" s="2" t="s">
        <v>121</v>
      </c>
      <c r="B19" s="28" t="s">
        <v>148</v>
      </c>
      <c r="C19" s="8">
        <v>12</v>
      </c>
      <c r="D19" s="80">
        <f t="shared" si="0"/>
        <v>1.2295081967213115</v>
      </c>
      <c r="E19" s="2">
        <v>0</v>
      </c>
      <c r="F19" s="81">
        <f t="shared" si="1"/>
        <v>0</v>
      </c>
      <c r="G19" s="2">
        <v>6</v>
      </c>
      <c r="H19" s="80">
        <f t="shared" si="2"/>
        <v>2.2813688212927756</v>
      </c>
      <c r="I19" s="2">
        <v>6</v>
      </c>
      <c r="J19" s="91">
        <f t="shared" si="3"/>
        <v>1.3303769401330379</v>
      </c>
      <c r="K19" s="14"/>
    </row>
    <row r="20" spans="1:11" ht="30" x14ac:dyDescent="0.25">
      <c r="A20" s="27" t="s">
        <v>122</v>
      </c>
      <c r="B20" s="29" t="s">
        <v>149</v>
      </c>
      <c r="C20" s="8">
        <v>6</v>
      </c>
      <c r="D20" s="80">
        <f t="shared" si="0"/>
        <v>0.61475409836065575</v>
      </c>
      <c r="E20" s="2">
        <v>1</v>
      </c>
      <c r="F20" s="81">
        <f t="shared" si="1"/>
        <v>0.38167938931297712</v>
      </c>
      <c r="G20" s="2">
        <v>3</v>
      </c>
      <c r="H20" s="80">
        <f t="shared" si="2"/>
        <v>1.1406844106463878</v>
      </c>
      <c r="I20" s="2">
        <v>2</v>
      </c>
      <c r="J20" s="91">
        <f t="shared" si="3"/>
        <v>0.44345898004434592</v>
      </c>
      <c r="K20" s="14"/>
    </row>
    <row r="21" spans="1:11" x14ac:dyDescent="0.25">
      <c r="A21" s="2" t="s">
        <v>123</v>
      </c>
      <c r="B21" s="28" t="s">
        <v>183</v>
      </c>
      <c r="C21" s="8">
        <v>176</v>
      </c>
      <c r="D21" s="81">
        <f t="shared" si="0"/>
        <v>18.032786885245901</v>
      </c>
      <c r="E21" s="2">
        <v>44</v>
      </c>
      <c r="F21" s="81">
        <f t="shared" si="1"/>
        <v>16.793893129770993</v>
      </c>
      <c r="G21" s="2">
        <v>42</v>
      </c>
      <c r="H21" s="81">
        <f t="shared" si="2"/>
        <v>15.969581749049429</v>
      </c>
      <c r="I21" s="2">
        <v>90</v>
      </c>
      <c r="J21" s="90">
        <f t="shared" si="3"/>
        <v>19.955654101995567</v>
      </c>
      <c r="K21" s="14"/>
    </row>
    <row r="22" spans="1:11" ht="30" x14ac:dyDescent="0.25">
      <c r="A22" s="27" t="s">
        <v>124</v>
      </c>
      <c r="B22" s="29" t="s">
        <v>600</v>
      </c>
      <c r="C22" s="8">
        <v>377</v>
      </c>
      <c r="D22" s="81">
        <f t="shared" si="0"/>
        <v>38.627049180327873</v>
      </c>
      <c r="E22" s="2">
        <v>114</v>
      </c>
      <c r="F22" s="81">
        <f t="shared" si="1"/>
        <v>43.511450381679396</v>
      </c>
      <c r="G22" s="2">
        <v>86</v>
      </c>
      <c r="H22" s="81">
        <f t="shared" si="2"/>
        <v>32.699619771863112</v>
      </c>
      <c r="I22" s="2">
        <v>177</v>
      </c>
      <c r="J22" s="90">
        <f t="shared" si="3"/>
        <v>39.246119733924616</v>
      </c>
      <c r="K22" s="14"/>
    </row>
    <row r="23" spans="1:11" ht="30" x14ac:dyDescent="0.25">
      <c r="A23" s="2" t="s">
        <v>58</v>
      </c>
      <c r="B23" s="11" t="s">
        <v>85</v>
      </c>
      <c r="C23" s="8">
        <v>24</v>
      </c>
      <c r="D23" s="80">
        <f t="shared" si="0"/>
        <v>2.459016393442623</v>
      </c>
      <c r="E23" s="2">
        <v>8</v>
      </c>
      <c r="F23" s="81">
        <f t="shared" si="1"/>
        <v>3.053435114503817</v>
      </c>
      <c r="G23" s="2">
        <v>6</v>
      </c>
      <c r="H23" s="80">
        <f t="shared" si="2"/>
        <v>2.2813688212927756</v>
      </c>
      <c r="I23" s="2">
        <v>10</v>
      </c>
      <c r="J23" s="91">
        <f t="shared" si="3"/>
        <v>2.2172949002217295</v>
      </c>
      <c r="K23" s="14"/>
    </row>
    <row r="24" spans="1:11" ht="30" x14ac:dyDescent="0.25">
      <c r="A24" s="2" t="s">
        <v>133</v>
      </c>
      <c r="B24" s="29" t="s">
        <v>151</v>
      </c>
      <c r="C24" s="8">
        <v>9</v>
      </c>
      <c r="D24" s="80">
        <f t="shared" si="0"/>
        <v>0.92213114754098369</v>
      </c>
      <c r="E24" s="2">
        <v>6</v>
      </c>
      <c r="F24" s="81">
        <f t="shared" si="1"/>
        <v>2.2900763358778629</v>
      </c>
      <c r="G24" s="2">
        <v>1</v>
      </c>
      <c r="H24" s="80">
        <f t="shared" si="2"/>
        <v>0.38022813688212925</v>
      </c>
      <c r="I24" s="2">
        <v>2</v>
      </c>
      <c r="J24" s="91">
        <f t="shared" si="3"/>
        <v>0.44345898004434592</v>
      </c>
      <c r="K24" s="14"/>
    </row>
    <row r="25" spans="1:11" ht="30" x14ac:dyDescent="0.25">
      <c r="A25" s="1" t="s">
        <v>59</v>
      </c>
      <c r="B25" s="11" t="s">
        <v>86</v>
      </c>
      <c r="C25" s="8">
        <v>6</v>
      </c>
      <c r="D25" s="80">
        <f t="shared" si="0"/>
        <v>0.61475409836065575</v>
      </c>
      <c r="E25" s="2">
        <v>4</v>
      </c>
      <c r="F25" s="81">
        <f t="shared" si="1"/>
        <v>1.5267175572519085</v>
      </c>
      <c r="G25" s="2">
        <v>0</v>
      </c>
      <c r="H25" s="80">
        <f t="shared" si="2"/>
        <v>0</v>
      </c>
      <c r="I25" s="2">
        <v>2</v>
      </c>
      <c r="J25" s="91">
        <f t="shared" si="3"/>
        <v>0.44345898004434592</v>
      </c>
      <c r="K25" s="14"/>
    </row>
    <row r="26" spans="1:11" ht="30" x14ac:dyDescent="0.25">
      <c r="A26" s="2" t="s">
        <v>62</v>
      </c>
      <c r="B26" s="11" t="s">
        <v>89</v>
      </c>
      <c r="C26" s="8">
        <v>1</v>
      </c>
      <c r="D26" s="80">
        <f t="shared" si="0"/>
        <v>0.10245901639344263</v>
      </c>
      <c r="E26" s="2">
        <v>0</v>
      </c>
      <c r="F26" s="81">
        <f t="shared" si="1"/>
        <v>0</v>
      </c>
      <c r="G26" s="2">
        <v>0</v>
      </c>
      <c r="H26" s="80">
        <f t="shared" si="2"/>
        <v>0</v>
      </c>
      <c r="I26" s="2">
        <v>1</v>
      </c>
      <c r="J26" s="91">
        <f t="shared" si="3"/>
        <v>0.22172949002217296</v>
      </c>
      <c r="K26" s="14"/>
    </row>
    <row r="27" spans="1:11" ht="30" x14ac:dyDescent="0.25">
      <c r="A27" s="27" t="s">
        <v>125</v>
      </c>
      <c r="B27" s="29" t="s">
        <v>152</v>
      </c>
      <c r="C27" s="8">
        <v>501</v>
      </c>
      <c r="D27" s="81">
        <f t="shared" si="0"/>
        <v>51.331967213114758</v>
      </c>
      <c r="E27" s="2">
        <v>137</v>
      </c>
      <c r="F27" s="81">
        <f t="shared" si="1"/>
        <v>52.290076335877863</v>
      </c>
      <c r="G27" s="2">
        <v>137</v>
      </c>
      <c r="H27" s="81">
        <f t="shared" si="2"/>
        <v>52.091254752851711</v>
      </c>
      <c r="I27" s="2">
        <v>227</v>
      </c>
      <c r="J27" s="90">
        <f t="shared" si="3"/>
        <v>50.332594235033262</v>
      </c>
      <c r="K27" s="14"/>
    </row>
    <row r="28" spans="1:11" x14ac:dyDescent="0.25">
      <c r="A28" s="2" t="s">
        <v>126</v>
      </c>
      <c r="B28" s="11" t="s">
        <v>153</v>
      </c>
      <c r="C28" s="8">
        <v>92</v>
      </c>
      <c r="D28" s="80">
        <f t="shared" si="0"/>
        <v>9.4262295081967213</v>
      </c>
      <c r="E28" s="2">
        <v>24</v>
      </c>
      <c r="F28" s="81">
        <f t="shared" si="1"/>
        <v>9.1603053435114514</v>
      </c>
      <c r="G28" s="2">
        <v>27</v>
      </c>
      <c r="H28" s="80">
        <f t="shared" si="2"/>
        <v>10.266159695817489</v>
      </c>
      <c r="I28" s="2">
        <v>41</v>
      </c>
      <c r="J28" s="91">
        <f t="shared" si="3"/>
        <v>9.0909090909090917</v>
      </c>
      <c r="K28" s="14"/>
    </row>
    <row r="29" spans="1:11" ht="30" x14ac:dyDescent="0.25">
      <c r="A29" s="2" t="s">
        <v>134</v>
      </c>
      <c r="B29" s="29" t="s">
        <v>154</v>
      </c>
      <c r="C29" s="8">
        <v>11</v>
      </c>
      <c r="D29" s="80">
        <f t="shared" si="0"/>
        <v>1.1270491803278688</v>
      </c>
      <c r="E29" s="2">
        <v>0</v>
      </c>
      <c r="F29" s="81">
        <f t="shared" si="1"/>
        <v>0</v>
      </c>
      <c r="G29" s="2">
        <v>3</v>
      </c>
      <c r="H29" s="80">
        <f t="shared" si="2"/>
        <v>1.1406844106463878</v>
      </c>
      <c r="I29" s="2">
        <v>8</v>
      </c>
      <c r="J29" s="91">
        <f t="shared" si="3"/>
        <v>1.7738359201773837</v>
      </c>
      <c r="K29" s="14"/>
    </row>
    <row r="30" spans="1:11" ht="30" x14ac:dyDescent="0.25">
      <c r="A30" s="2" t="s">
        <v>35</v>
      </c>
      <c r="B30" s="29" t="s">
        <v>155</v>
      </c>
      <c r="C30" s="8">
        <v>31</v>
      </c>
      <c r="D30" s="80">
        <f t="shared" si="0"/>
        <v>3.1762295081967213</v>
      </c>
      <c r="E30" s="2">
        <v>5</v>
      </c>
      <c r="F30" s="81">
        <f t="shared" si="1"/>
        <v>1.9083969465648856</v>
      </c>
      <c r="G30" s="2">
        <v>12</v>
      </c>
      <c r="H30" s="80">
        <f t="shared" si="2"/>
        <v>4.5627376425855513</v>
      </c>
      <c r="I30" s="2">
        <v>14</v>
      </c>
      <c r="J30" s="91">
        <f t="shared" si="3"/>
        <v>3.1042128603104215</v>
      </c>
      <c r="K30" s="14"/>
    </row>
    <row r="31" spans="1:11" ht="30" x14ac:dyDescent="0.25">
      <c r="A31" s="2" t="s">
        <v>72</v>
      </c>
      <c r="B31" s="29" t="s">
        <v>156</v>
      </c>
      <c r="C31" s="8">
        <v>10</v>
      </c>
      <c r="D31" s="80">
        <f t="shared" si="0"/>
        <v>1.0245901639344264</v>
      </c>
      <c r="E31" s="2">
        <v>2</v>
      </c>
      <c r="F31" s="81">
        <f t="shared" si="1"/>
        <v>0.76335877862595425</v>
      </c>
      <c r="G31" s="2">
        <v>4</v>
      </c>
      <c r="H31" s="80">
        <f t="shared" si="2"/>
        <v>1.520912547528517</v>
      </c>
      <c r="I31" s="2">
        <v>4</v>
      </c>
      <c r="J31" s="91">
        <f t="shared" si="3"/>
        <v>0.88691796008869184</v>
      </c>
      <c r="K31" s="14"/>
    </row>
    <row r="32" spans="1:11" ht="30" x14ac:dyDescent="0.25">
      <c r="A32" s="2" t="s">
        <v>127</v>
      </c>
      <c r="B32" s="29" t="s">
        <v>157</v>
      </c>
      <c r="C32" s="8">
        <v>5</v>
      </c>
      <c r="D32" s="80">
        <f t="shared" si="0"/>
        <v>0.51229508196721318</v>
      </c>
      <c r="E32" s="2">
        <v>1</v>
      </c>
      <c r="F32" s="81">
        <f t="shared" si="1"/>
        <v>0.38167938931297712</v>
      </c>
      <c r="G32" s="2">
        <v>3</v>
      </c>
      <c r="H32" s="80">
        <f t="shared" si="2"/>
        <v>1.1406844106463878</v>
      </c>
      <c r="I32" s="2">
        <v>1</v>
      </c>
      <c r="J32" s="91">
        <f t="shared" si="3"/>
        <v>0.22172949002217296</v>
      </c>
      <c r="K32" s="14"/>
    </row>
    <row r="33" spans="1:11" x14ac:dyDescent="0.25">
      <c r="A33" s="2" t="s">
        <v>135</v>
      </c>
      <c r="B33" s="28" t="s">
        <v>601</v>
      </c>
      <c r="C33" s="8">
        <v>63</v>
      </c>
      <c r="D33" s="80">
        <f t="shared" si="0"/>
        <v>6.4549180327868854</v>
      </c>
      <c r="E33" s="2">
        <v>16</v>
      </c>
      <c r="F33" s="81">
        <f t="shared" si="1"/>
        <v>6.106870229007634</v>
      </c>
      <c r="G33" s="2">
        <v>15</v>
      </c>
      <c r="H33" s="80">
        <f t="shared" si="2"/>
        <v>5.7034220532319386</v>
      </c>
      <c r="I33" s="2">
        <v>32</v>
      </c>
      <c r="J33" s="91">
        <f t="shared" si="3"/>
        <v>7.0953436807095347</v>
      </c>
      <c r="K33" s="14"/>
    </row>
    <row r="34" spans="1:11" x14ac:dyDescent="0.25">
      <c r="A34" s="2" t="s">
        <v>128</v>
      </c>
      <c r="B34" s="28" t="s">
        <v>158</v>
      </c>
      <c r="C34" s="8">
        <v>3</v>
      </c>
      <c r="D34" s="80">
        <f t="shared" si="0"/>
        <v>0.30737704918032788</v>
      </c>
      <c r="E34" s="2">
        <v>0</v>
      </c>
      <c r="F34" s="81">
        <f t="shared" si="1"/>
        <v>0</v>
      </c>
      <c r="G34" s="2">
        <v>2</v>
      </c>
      <c r="H34" s="80">
        <f t="shared" si="2"/>
        <v>0.76045627376425851</v>
      </c>
      <c r="I34" s="2">
        <v>1</v>
      </c>
      <c r="J34" s="91">
        <f t="shared" si="3"/>
        <v>0.22172949002217296</v>
      </c>
      <c r="K34" s="14"/>
    </row>
    <row r="35" spans="1:11" ht="15.75" thickBot="1" x14ac:dyDescent="0.3">
      <c r="A35" s="7" t="s">
        <v>129</v>
      </c>
      <c r="B35" s="49" t="s">
        <v>159</v>
      </c>
      <c r="C35" s="9">
        <v>17</v>
      </c>
      <c r="D35" s="82">
        <f t="shared" si="0"/>
        <v>1.7418032786885247</v>
      </c>
      <c r="E35" s="7">
        <v>11</v>
      </c>
      <c r="F35" s="96">
        <f t="shared" si="1"/>
        <v>4.1984732824427482</v>
      </c>
      <c r="G35" s="7">
        <v>2</v>
      </c>
      <c r="H35" s="82">
        <f t="shared" si="2"/>
        <v>0.76045627376425851</v>
      </c>
      <c r="I35" s="7">
        <v>4</v>
      </c>
      <c r="J35" s="92">
        <f t="shared" si="3"/>
        <v>0.88691796008869184</v>
      </c>
      <c r="K35" s="14"/>
    </row>
    <row r="36" spans="1:11" ht="15.75" thickTop="1" x14ac:dyDescent="0.25">
      <c r="A36" s="5" t="s">
        <v>14</v>
      </c>
      <c r="B36" s="13" t="s">
        <v>15</v>
      </c>
      <c r="C36" s="10">
        <v>15</v>
      </c>
      <c r="D36" s="99">
        <f t="shared" ref="D36" si="4">100/976*C36</f>
        <v>1.5368852459016393</v>
      </c>
      <c r="E36" s="5">
        <v>5</v>
      </c>
      <c r="F36" s="97">
        <f t="shared" ref="F36" si="5">100/262*E36</f>
        <v>1.9083969465648856</v>
      </c>
      <c r="G36" s="5">
        <v>5</v>
      </c>
      <c r="H36" s="99">
        <f t="shared" ref="H36" si="6">100/263*G36</f>
        <v>1.9011406844106462</v>
      </c>
      <c r="I36" s="5">
        <v>5</v>
      </c>
      <c r="J36" s="100">
        <f t="shared" ref="J36" si="7">100/451*I36</f>
        <v>1.1086474501108647</v>
      </c>
    </row>
  </sheetData>
  <mergeCells count="10">
    <mergeCell ref="A1:J2"/>
    <mergeCell ref="B4:B5"/>
    <mergeCell ref="C4:D4"/>
    <mergeCell ref="E4:F4"/>
    <mergeCell ref="I4:J4"/>
    <mergeCell ref="C5:D5"/>
    <mergeCell ref="E5:F5"/>
    <mergeCell ref="G5:H5"/>
    <mergeCell ref="I5:J5"/>
    <mergeCell ref="G4:H4"/>
  </mergeCells>
  <pageMargins left="0.7" right="0.7" top="0.78740157499999996" bottom="0.78740157499999996" header="0.3" footer="0.3"/>
  <pageSetup paperSize="9" scale="5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F5FED-5985-47C7-9A83-785F9D54A5E8}">
  <sheetPr>
    <pageSetUpPr fitToPage="1"/>
  </sheetPr>
  <dimension ref="A1:J41"/>
  <sheetViews>
    <sheetView zoomScaleNormal="100" workbookViewId="0">
      <selection sqref="A1:J2"/>
    </sheetView>
  </sheetViews>
  <sheetFormatPr baseColWidth="10" defaultRowHeight="15" x14ac:dyDescent="0.25"/>
  <cols>
    <col min="1" max="1" width="28.140625" customWidth="1"/>
    <col min="2" max="2" width="85.85546875" customWidth="1"/>
    <col min="3" max="3" width="8.5703125" customWidth="1"/>
    <col min="4" max="5" width="8" customWidth="1"/>
    <col min="6" max="6" width="8.42578125" customWidth="1"/>
    <col min="7" max="7" width="8" customWidth="1"/>
    <col min="8" max="8" width="7.140625" customWidth="1"/>
    <col min="9" max="9" width="8.85546875" customWidth="1"/>
    <col min="10" max="10" width="7.42578125" customWidth="1"/>
  </cols>
  <sheetData>
    <row r="1" spans="1:10" ht="15" customHeight="1" x14ac:dyDescent="0.25">
      <c r="A1" s="173" t="s">
        <v>657</v>
      </c>
      <c r="B1" s="173"/>
      <c r="C1" s="173"/>
      <c r="D1" s="173"/>
      <c r="E1" s="173"/>
      <c r="F1" s="173"/>
      <c r="G1" s="173"/>
      <c r="H1" s="173"/>
      <c r="I1" s="173"/>
      <c r="J1" s="173"/>
    </row>
    <row r="2" spans="1:10" x14ac:dyDescent="0.25">
      <c r="A2" s="173"/>
      <c r="B2" s="173"/>
      <c r="C2" s="173"/>
      <c r="D2" s="173"/>
      <c r="E2" s="173"/>
      <c r="F2" s="173"/>
      <c r="G2" s="173"/>
      <c r="H2" s="173"/>
      <c r="I2" s="173"/>
      <c r="J2" s="173"/>
    </row>
    <row r="4" spans="1:10" ht="15" customHeight="1" x14ac:dyDescent="0.25">
      <c r="A4" s="118" t="s">
        <v>0</v>
      </c>
      <c r="B4" s="185" t="s">
        <v>1</v>
      </c>
      <c r="C4" s="178" t="s">
        <v>2</v>
      </c>
      <c r="D4" s="179"/>
      <c r="E4" s="178" t="s">
        <v>3</v>
      </c>
      <c r="F4" s="179"/>
      <c r="G4" s="178" t="s">
        <v>4</v>
      </c>
      <c r="H4" s="179"/>
      <c r="I4" s="178" t="s">
        <v>388</v>
      </c>
      <c r="J4" s="182"/>
    </row>
    <row r="5" spans="1:10" x14ac:dyDescent="0.25">
      <c r="A5" s="120" t="s">
        <v>279</v>
      </c>
      <c r="B5" s="175"/>
      <c r="C5" s="180" t="s">
        <v>160</v>
      </c>
      <c r="D5" s="181"/>
      <c r="E5" s="180" t="s">
        <v>161</v>
      </c>
      <c r="F5" s="181"/>
      <c r="G5" s="180" t="s">
        <v>162</v>
      </c>
      <c r="H5" s="181"/>
      <c r="I5" s="180" t="s">
        <v>163</v>
      </c>
      <c r="J5" s="183"/>
    </row>
    <row r="6" spans="1:10" ht="21" customHeight="1" x14ac:dyDescent="0.25">
      <c r="A6" s="134"/>
      <c r="B6" s="140"/>
      <c r="C6" s="135" t="s">
        <v>560</v>
      </c>
      <c r="D6" s="136" t="s">
        <v>450</v>
      </c>
      <c r="E6" s="135" t="s">
        <v>560</v>
      </c>
      <c r="F6" s="136" t="s">
        <v>450</v>
      </c>
      <c r="G6" s="135" t="s">
        <v>560</v>
      </c>
      <c r="H6" s="136" t="s">
        <v>450</v>
      </c>
      <c r="I6" s="135" t="s">
        <v>560</v>
      </c>
      <c r="J6" s="137" t="s">
        <v>450</v>
      </c>
    </row>
    <row r="7" spans="1:10" ht="30" x14ac:dyDescent="0.25">
      <c r="A7" s="30" t="s">
        <v>18</v>
      </c>
      <c r="B7" s="31" t="s">
        <v>602</v>
      </c>
      <c r="C7" s="8">
        <v>7</v>
      </c>
      <c r="D7" s="80">
        <f>100/187*C7</f>
        <v>3.7433155080213907</v>
      </c>
      <c r="E7" s="8">
        <v>1</v>
      </c>
      <c r="F7" s="81">
        <f>100/62*E7</f>
        <v>1.6129032258064515</v>
      </c>
      <c r="G7" s="8">
        <v>2</v>
      </c>
      <c r="H7" s="88">
        <f>100/55*G7</f>
        <v>3.6363636363636362</v>
      </c>
      <c r="I7" s="8">
        <v>4</v>
      </c>
      <c r="J7" s="91">
        <f>100/70*I7</f>
        <v>5.7142857142857144</v>
      </c>
    </row>
    <row r="8" spans="1:10" ht="30" x14ac:dyDescent="0.25">
      <c r="A8" s="30" t="s">
        <v>164</v>
      </c>
      <c r="B8" s="31" t="s">
        <v>165</v>
      </c>
      <c r="C8" s="8">
        <v>6</v>
      </c>
      <c r="D8" s="80">
        <f t="shared" ref="D8:D40" si="0">100/187*C8</f>
        <v>3.2085561497326207</v>
      </c>
      <c r="E8" s="8">
        <v>1</v>
      </c>
      <c r="F8" s="81">
        <f t="shared" ref="F8:F40" si="1">100/62*E8</f>
        <v>1.6129032258064515</v>
      </c>
      <c r="G8" s="8">
        <v>1</v>
      </c>
      <c r="H8" s="88">
        <f t="shared" ref="H8:H40" si="2">100/55*G8</f>
        <v>1.8181818181818181</v>
      </c>
      <c r="I8" s="8">
        <v>4</v>
      </c>
      <c r="J8" s="91">
        <f t="shared" ref="J8:J40" si="3">100/70*I8</f>
        <v>5.7142857142857144</v>
      </c>
    </row>
    <row r="9" spans="1:10" ht="30" x14ac:dyDescent="0.25">
      <c r="A9" s="32" t="s">
        <v>71</v>
      </c>
      <c r="B9" s="33" t="s">
        <v>98</v>
      </c>
      <c r="C9" s="8">
        <v>6</v>
      </c>
      <c r="D9" s="80">
        <f t="shared" si="0"/>
        <v>3.2085561497326207</v>
      </c>
      <c r="E9" s="8">
        <v>2</v>
      </c>
      <c r="F9" s="81">
        <f t="shared" si="1"/>
        <v>3.225806451612903</v>
      </c>
      <c r="G9" s="8">
        <v>1</v>
      </c>
      <c r="H9" s="88">
        <f t="shared" si="2"/>
        <v>1.8181818181818181</v>
      </c>
      <c r="I9" s="8">
        <v>3</v>
      </c>
      <c r="J9" s="91">
        <f t="shared" si="3"/>
        <v>4.2857142857142856</v>
      </c>
    </row>
    <row r="10" spans="1:10" ht="30" x14ac:dyDescent="0.25">
      <c r="A10" s="30" t="s">
        <v>166</v>
      </c>
      <c r="B10" s="31" t="s">
        <v>167</v>
      </c>
      <c r="C10" s="8">
        <v>1</v>
      </c>
      <c r="D10" s="80">
        <f t="shared" si="0"/>
        <v>0.53475935828877008</v>
      </c>
      <c r="E10" s="8">
        <v>0</v>
      </c>
      <c r="F10" s="81">
        <f t="shared" si="1"/>
        <v>0</v>
      </c>
      <c r="G10" s="8">
        <v>1</v>
      </c>
      <c r="H10" s="88">
        <f t="shared" si="2"/>
        <v>1.8181818181818181</v>
      </c>
      <c r="I10" s="8">
        <v>0</v>
      </c>
      <c r="J10" s="91">
        <f t="shared" si="3"/>
        <v>0</v>
      </c>
    </row>
    <row r="11" spans="1:10" x14ac:dyDescent="0.25">
      <c r="A11" s="30" t="s">
        <v>168</v>
      </c>
      <c r="B11" s="31" t="s">
        <v>169</v>
      </c>
      <c r="C11" s="8">
        <v>3</v>
      </c>
      <c r="D11" s="80">
        <f t="shared" si="0"/>
        <v>1.6042780748663104</v>
      </c>
      <c r="E11" s="8">
        <v>2</v>
      </c>
      <c r="F11" s="81">
        <f t="shared" si="1"/>
        <v>3.225806451612903</v>
      </c>
      <c r="G11" s="8">
        <v>0</v>
      </c>
      <c r="H11" s="88">
        <f t="shared" si="2"/>
        <v>0</v>
      </c>
      <c r="I11" s="8">
        <v>1</v>
      </c>
      <c r="J11" s="91">
        <f t="shared" si="3"/>
        <v>1.4285714285714286</v>
      </c>
    </row>
    <row r="12" spans="1:10" ht="30" x14ac:dyDescent="0.25">
      <c r="A12" s="32" t="s">
        <v>118</v>
      </c>
      <c r="B12" s="33" t="s">
        <v>140</v>
      </c>
      <c r="C12" s="15">
        <v>1</v>
      </c>
      <c r="D12" s="80">
        <f t="shared" si="0"/>
        <v>0.53475935828877008</v>
      </c>
      <c r="E12" s="15">
        <v>0</v>
      </c>
      <c r="F12" s="81">
        <f t="shared" si="1"/>
        <v>0</v>
      </c>
      <c r="G12" s="8">
        <v>1</v>
      </c>
      <c r="H12" s="88">
        <f t="shared" si="2"/>
        <v>1.8181818181818181</v>
      </c>
      <c r="I12" s="15">
        <v>0</v>
      </c>
      <c r="J12" s="91">
        <f t="shared" si="3"/>
        <v>0</v>
      </c>
    </row>
    <row r="13" spans="1:10" x14ac:dyDescent="0.25">
      <c r="A13" s="34" t="s">
        <v>170</v>
      </c>
      <c r="B13" s="33" t="s">
        <v>643</v>
      </c>
      <c r="C13" s="8">
        <v>2</v>
      </c>
      <c r="D13" s="80">
        <f t="shared" si="0"/>
        <v>1.0695187165775402</v>
      </c>
      <c r="E13" s="2">
        <v>0</v>
      </c>
      <c r="F13" s="81">
        <f t="shared" si="1"/>
        <v>0</v>
      </c>
      <c r="G13" s="8">
        <v>1</v>
      </c>
      <c r="H13" s="88">
        <f t="shared" si="2"/>
        <v>1.8181818181818181</v>
      </c>
      <c r="I13" s="2">
        <v>1</v>
      </c>
      <c r="J13" s="91">
        <f t="shared" si="3"/>
        <v>1.4285714285714286</v>
      </c>
    </row>
    <row r="14" spans="1:10" ht="30" x14ac:dyDescent="0.25">
      <c r="A14" s="35" t="s">
        <v>171</v>
      </c>
      <c r="B14" s="31" t="s">
        <v>172</v>
      </c>
      <c r="C14" s="8">
        <v>2</v>
      </c>
      <c r="D14" s="80">
        <f t="shared" si="0"/>
        <v>1.0695187165775402</v>
      </c>
      <c r="E14" s="2">
        <v>1</v>
      </c>
      <c r="F14" s="81">
        <f t="shared" si="1"/>
        <v>1.6129032258064515</v>
      </c>
      <c r="G14" s="8">
        <v>1</v>
      </c>
      <c r="H14" s="88">
        <f t="shared" si="2"/>
        <v>1.8181818181818181</v>
      </c>
      <c r="I14" s="2">
        <v>0</v>
      </c>
      <c r="J14" s="91">
        <f t="shared" si="3"/>
        <v>0</v>
      </c>
    </row>
    <row r="15" spans="1:10" x14ac:dyDescent="0.25">
      <c r="A15" s="36" t="s">
        <v>50</v>
      </c>
      <c r="B15" s="31" t="s">
        <v>603</v>
      </c>
      <c r="C15" s="8">
        <v>2</v>
      </c>
      <c r="D15" s="80">
        <f t="shared" si="0"/>
        <v>1.0695187165775402</v>
      </c>
      <c r="E15" s="2">
        <v>2</v>
      </c>
      <c r="F15" s="81">
        <f t="shared" si="1"/>
        <v>3.225806451612903</v>
      </c>
      <c r="G15" s="8">
        <v>0</v>
      </c>
      <c r="H15" s="88">
        <f t="shared" si="2"/>
        <v>0</v>
      </c>
      <c r="I15" s="2">
        <v>0</v>
      </c>
      <c r="J15" s="91">
        <f t="shared" si="3"/>
        <v>0</v>
      </c>
    </row>
    <row r="16" spans="1:10" ht="30" x14ac:dyDescent="0.25">
      <c r="A16" s="30" t="s">
        <v>51</v>
      </c>
      <c r="B16" s="31" t="s">
        <v>173</v>
      </c>
      <c r="C16" s="8">
        <v>8</v>
      </c>
      <c r="D16" s="80">
        <f t="shared" si="0"/>
        <v>4.2780748663101607</v>
      </c>
      <c r="E16" s="2">
        <v>5</v>
      </c>
      <c r="F16" s="81">
        <f t="shared" si="1"/>
        <v>8.064516129032258</v>
      </c>
      <c r="G16" s="8">
        <v>2</v>
      </c>
      <c r="H16" s="88">
        <f t="shared" si="2"/>
        <v>3.6363636363636362</v>
      </c>
      <c r="I16" s="2">
        <v>1</v>
      </c>
      <c r="J16" s="91">
        <f t="shared" si="3"/>
        <v>1.4285714285714286</v>
      </c>
    </row>
    <row r="17" spans="1:10" ht="30" x14ac:dyDescent="0.25">
      <c r="A17" s="30" t="s">
        <v>174</v>
      </c>
      <c r="B17" s="31" t="s">
        <v>24</v>
      </c>
      <c r="C17" s="8">
        <v>4</v>
      </c>
      <c r="D17" s="80">
        <f t="shared" si="0"/>
        <v>2.1390374331550803</v>
      </c>
      <c r="E17" s="2">
        <v>2</v>
      </c>
      <c r="F17" s="81">
        <f t="shared" si="1"/>
        <v>3.225806451612903</v>
      </c>
      <c r="G17" s="8">
        <v>1</v>
      </c>
      <c r="H17" s="88">
        <f t="shared" si="2"/>
        <v>1.8181818181818181</v>
      </c>
      <c r="I17" s="2">
        <v>1</v>
      </c>
      <c r="J17" s="91">
        <f t="shared" si="3"/>
        <v>1.4285714285714286</v>
      </c>
    </row>
    <row r="18" spans="1:10" x14ac:dyDescent="0.25">
      <c r="A18" s="34" t="s">
        <v>28</v>
      </c>
      <c r="B18" s="31" t="s">
        <v>175</v>
      </c>
      <c r="C18" s="8">
        <v>4</v>
      </c>
      <c r="D18" s="80">
        <f t="shared" si="0"/>
        <v>2.1390374331550803</v>
      </c>
      <c r="E18" s="2">
        <v>1</v>
      </c>
      <c r="F18" s="81">
        <f t="shared" si="1"/>
        <v>1.6129032258064515</v>
      </c>
      <c r="G18" s="8">
        <v>2</v>
      </c>
      <c r="H18" s="88">
        <f t="shared" si="2"/>
        <v>3.6363636363636362</v>
      </c>
      <c r="I18" s="2">
        <v>1</v>
      </c>
      <c r="J18" s="91">
        <f t="shared" si="3"/>
        <v>1.4285714285714286</v>
      </c>
    </row>
    <row r="19" spans="1:10" ht="30" x14ac:dyDescent="0.25">
      <c r="A19" s="27" t="s">
        <v>354</v>
      </c>
      <c r="B19" s="11" t="s">
        <v>355</v>
      </c>
      <c r="C19" s="8">
        <v>13</v>
      </c>
      <c r="D19" s="80">
        <f t="shared" si="0"/>
        <v>6.9518716577540109</v>
      </c>
      <c r="E19" s="2">
        <v>4</v>
      </c>
      <c r="F19" s="81">
        <f t="shared" si="1"/>
        <v>6.4516129032258061</v>
      </c>
      <c r="G19" s="8">
        <v>4</v>
      </c>
      <c r="H19" s="88">
        <f t="shared" si="2"/>
        <v>7.2727272727272725</v>
      </c>
      <c r="I19" s="2">
        <v>5</v>
      </c>
      <c r="J19" s="91">
        <f t="shared" si="3"/>
        <v>7.1428571428571432</v>
      </c>
    </row>
    <row r="20" spans="1:10" ht="30" x14ac:dyDescent="0.25">
      <c r="A20" s="30" t="s">
        <v>177</v>
      </c>
      <c r="B20" s="31" t="s">
        <v>176</v>
      </c>
      <c r="C20" s="8">
        <v>29</v>
      </c>
      <c r="D20" s="81">
        <f t="shared" si="0"/>
        <v>15.508021390374333</v>
      </c>
      <c r="E20" s="2">
        <v>8</v>
      </c>
      <c r="F20" s="81">
        <f t="shared" si="1"/>
        <v>12.903225806451612</v>
      </c>
      <c r="G20" s="8">
        <v>6</v>
      </c>
      <c r="H20" s="103">
        <f t="shared" si="2"/>
        <v>10.909090909090908</v>
      </c>
      <c r="I20" s="2">
        <v>15</v>
      </c>
      <c r="J20" s="90">
        <f t="shared" si="3"/>
        <v>21.428571428571431</v>
      </c>
    </row>
    <row r="21" spans="1:10" x14ac:dyDescent="0.25">
      <c r="A21" s="35" t="s">
        <v>121</v>
      </c>
      <c r="B21" s="38" t="s">
        <v>148</v>
      </c>
      <c r="C21" s="8">
        <v>5</v>
      </c>
      <c r="D21" s="80">
        <f t="shared" si="0"/>
        <v>2.6737967914438503</v>
      </c>
      <c r="E21" s="2">
        <v>1</v>
      </c>
      <c r="F21" s="81">
        <f t="shared" si="1"/>
        <v>1.6129032258064515</v>
      </c>
      <c r="G21" s="8">
        <v>3</v>
      </c>
      <c r="H21" s="88">
        <f t="shared" si="2"/>
        <v>5.4545454545454541</v>
      </c>
      <c r="I21" s="2">
        <v>1</v>
      </c>
      <c r="J21" s="91">
        <f t="shared" si="3"/>
        <v>1.4285714285714286</v>
      </c>
    </row>
    <row r="22" spans="1:10" ht="30" x14ac:dyDescent="0.25">
      <c r="A22" s="30" t="s">
        <v>122</v>
      </c>
      <c r="B22" s="31" t="s">
        <v>149</v>
      </c>
      <c r="C22" s="8">
        <v>9</v>
      </c>
      <c r="D22" s="80">
        <f t="shared" si="0"/>
        <v>4.8128342245989311</v>
      </c>
      <c r="E22" s="2">
        <v>1</v>
      </c>
      <c r="F22" s="81">
        <f t="shared" si="1"/>
        <v>1.6129032258064515</v>
      </c>
      <c r="G22" s="8">
        <v>4</v>
      </c>
      <c r="H22" s="88">
        <f t="shared" si="2"/>
        <v>7.2727272727272725</v>
      </c>
      <c r="I22" s="2">
        <v>4</v>
      </c>
      <c r="J22" s="91">
        <f t="shared" si="3"/>
        <v>5.7142857142857144</v>
      </c>
    </row>
    <row r="23" spans="1:10" x14ac:dyDescent="0.25">
      <c r="A23" s="35" t="s">
        <v>123</v>
      </c>
      <c r="B23" s="38" t="s">
        <v>150</v>
      </c>
      <c r="C23" s="8">
        <v>1</v>
      </c>
      <c r="D23" s="80">
        <f t="shared" si="0"/>
        <v>0.53475935828877008</v>
      </c>
      <c r="E23" s="2">
        <v>1</v>
      </c>
      <c r="F23" s="81">
        <f t="shared" si="1"/>
        <v>1.6129032258064515</v>
      </c>
      <c r="G23" s="8">
        <v>0</v>
      </c>
      <c r="H23" s="88">
        <f t="shared" si="2"/>
        <v>0</v>
      </c>
      <c r="I23" s="2">
        <v>0</v>
      </c>
      <c r="J23" s="91">
        <f t="shared" si="3"/>
        <v>0</v>
      </c>
    </row>
    <row r="24" spans="1:10" x14ac:dyDescent="0.25">
      <c r="A24" s="39" t="s">
        <v>178</v>
      </c>
      <c r="B24" s="40" t="s">
        <v>604</v>
      </c>
      <c r="C24" s="8">
        <v>5</v>
      </c>
      <c r="D24" s="80">
        <f t="shared" si="0"/>
        <v>2.6737967914438503</v>
      </c>
      <c r="E24" s="2">
        <v>3</v>
      </c>
      <c r="F24" s="81">
        <f t="shared" si="1"/>
        <v>4.8387096774193541</v>
      </c>
      <c r="G24" s="8">
        <v>1</v>
      </c>
      <c r="H24" s="88">
        <f t="shared" si="2"/>
        <v>1.8181818181818181</v>
      </c>
      <c r="I24" s="2">
        <v>1</v>
      </c>
      <c r="J24" s="91">
        <f t="shared" si="3"/>
        <v>1.4285714285714286</v>
      </c>
    </row>
    <row r="25" spans="1:10" ht="30" x14ac:dyDescent="0.25">
      <c r="A25" s="30" t="s">
        <v>124</v>
      </c>
      <c r="B25" s="31" t="s">
        <v>600</v>
      </c>
      <c r="C25" s="8">
        <v>1</v>
      </c>
      <c r="D25" s="80">
        <f t="shared" si="0"/>
        <v>0.53475935828877008</v>
      </c>
      <c r="E25" s="2">
        <v>0</v>
      </c>
      <c r="F25" s="81">
        <f t="shared" si="1"/>
        <v>0</v>
      </c>
      <c r="G25" s="8">
        <v>0</v>
      </c>
      <c r="H25" s="88">
        <f t="shared" si="2"/>
        <v>0</v>
      </c>
      <c r="I25" s="2">
        <v>1</v>
      </c>
      <c r="J25" s="91">
        <f t="shared" si="3"/>
        <v>1.4285714285714286</v>
      </c>
    </row>
    <row r="26" spans="1:10" ht="30" x14ac:dyDescent="0.25">
      <c r="A26" s="35" t="s">
        <v>58</v>
      </c>
      <c r="B26" s="31" t="s">
        <v>85</v>
      </c>
      <c r="C26" s="8">
        <v>13</v>
      </c>
      <c r="D26" s="80">
        <f t="shared" si="0"/>
        <v>6.9518716577540109</v>
      </c>
      <c r="E26" s="2">
        <v>2</v>
      </c>
      <c r="F26" s="81">
        <f t="shared" si="1"/>
        <v>3.225806451612903</v>
      </c>
      <c r="G26" s="8">
        <v>8</v>
      </c>
      <c r="H26" s="103">
        <f t="shared" si="2"/>
        <v>14.545454545454545</v>
      </c>
      <c r="I26" s="2">
        <v>3</v>
      </c>
      <c r="J26" s="91">
        <f t="shared" si="3"/>
        <v>4.2857142857142856</v>
      </c>
    </row>
    <row r="27" spans="1:10" ht="30" x14ac:dyDescent="0.25">
      <c r="A27" s="35" t="s">
        <v>133</v>
      </c>
      <c r="B27" s="31" t="s">
        <v>151</v>
      </c>
      <c r="C27" s="8">
        <v>8</v>
      </c>
      <c r="D27" s="80">
        <f t="shared" si="0"/>
        <v>4.2780748663101607</v>
      </c>
      <c r="E27" s="2">
        <v>4</v>
      </c>
      <c r="F27" s="81">
        <f t="shared" si="1"/>
        <v>6.4516129032258061</v>
      </c>
      <c r="G27" s="8">
        <v>2</v>
      </c>
      <c r="H27" s="88">
        <f t="shared" si="2"/>
        <v>3.6363636363636362</v>
      </c>
      <c r="I27" s="2">
        <v>2</v>
      </c>
      <c r="J27" s="91">
        <f t="shared" si="3"/>
        <v>2.8571428571428572</v>
      </c>
    </row>
    <row r="28" spans="1:10" ht="30" x14ac:dyDescent="0.25">
      <c r="A28" s="39" t="s">
        <v>180</v>
      </c>
      <c r="B28" s="40" t="s">
        <v>179</v>
      </c>
      <c r="C28" s="8">
        <v>2</v>
      </c>
      <c r="D28" s="80">
        <f t="shared" si="0"/>
        <v>1.0695187165775402</v>
      </c>
      <c r="E28" s="2">
        <v>0</v>
      </c>
      <c r="F28" s="81">
        <f t="shared" si="1"/>
        <v>0</v>
      </c>
      <c r="G28" s="8">
        <v>1</v>
      </c>
      <c r="H28" s="88">
        <f t="shared" si="2"/>
        <v>1.8181818181818181</v>
      </c>
      <c r="I28" s="2">
        <v>1</v>
      </c>
      <c r="J28" s="91">
        <f t="shared" si="3"/>
        <v>1.4285714285714286</v>
      </c>
    </row>
    <row r="29" spans="1:10" ht="30" x14ac:dyDescent="0.25">
      <c r="A29" s="1" t="s">
        <v>59</v>
      </c>
      <c r="B29" s="11" t="s">
        <v>86</v>
      </c>
      <c r="C29" s="8">
        <v>5</v>
      </c>
      <c r="D29" s="80">
        <f t="shared" si="0"/>
        <v>2.6737967914438503</v>
      </c>
      <c r="E29" s="2">
        <v>0</v>
      </c>
      <c r="F29" s="81">
        <f t="shared" si="1"/>
        <v>0</v>
      </c>
      <c r="G29" s="8">
        <v>2</v>
      </c>
      <c r="H29" s="88">
        <f t="shared" si="2"/>
        <v>3.6363636363636362</v>
      </c>
      <c r="I29" s="2">
        <v>3</v>
      </c>
      <c r="J29" s="91">
        <f t="shared" si="3"/>
        <v>4.2857142857142856</v>
      </c>
    </row>
    <row r="30" spans="1:10" ht="30" x14ac:dyDescent="0.25">
      <c r="A30" s="2" t="s">
        <v>62</v>
      </c>
      <c r="B30" s="11" t="s">
        <v>89</v>
      </c>
      <c r="C30" s="8">
        <v>4</v>
      </c>
      <c r="D30" s="80">
        <f t="shared" si="0"/>
        <v>2.1390374331550803</v>
      </c>
      <c r="E30" s="2">
        <v>1</v>
      </c>
      <c r="F30" s="81">
        <f t="shared" si="1"/>
        <v>1.6129032258064515</v>
      </c>
      <c r="G30" s="8">
        <v>2</v>
      </c>
      <c r="H30" s="88">
        <f t="shared" si="2"/>
        <v>3.6363636363636362</v>
      </c>
      <c r="I30" s="2">
        <v>1</v>
      </c>
      <c r="J30" s="91">
        <f t="shared" si="3"/>
        <v>1.4285714285714286</v>
      </c>
    </row>
    <row r="31" spans="1:10" ht="30" x14ac:dyDescent="0.25">
      <c r="A31" s="1" t="s">
        <v>64</v>
      </c>
      <c r="B31" s="11" t="s">
        <v>605</v>
      </c>
      <c r="C31" s="8">
        <v>9</v>
      </c>
      <c r="D31" s="80">
        <f t="shared" si="0"/>
        <v>4.8128342245989311</v>
      </c>
      <c r="E31" s="2">
        <v>4</v>
      </c>
      <c r="F31" s="81">
        <f t="shared" si="1"/>
        <v>6.4516129032258061</v>
      </c>
      <c r="G31" s="8">
        <v>3</v>
      </c>
      <c r="H31" s="88">
        <f t="shared" si="2"/>
        <v>5.4545454545454541</v>
      </c>
      <c r="I31" s="2">
        <v>2</v>
      </c>
      <c r="J31" s="91">
        <f t="shared" si="3"/>
        <v>2.8571428571428572</v>
      </c>
    </row>
    <row r="32" spans="1:10" ht="30" x14ac:dyDescent="0.25">
      <c r="A32" s="1" t="s">
        <v>65</v>
      </c>
      <c r="B32" s="41" t="s">
        <v>181</v>
      </c>
      <c r="C32" s="8">
        <v>24</v>
      </c>
      <c r="D32" s="81">
        <f t="shared" si="0"/>
        <v>12.834224598930483</v>
      </c>
      <c r="E32" s="2">
        <v>12</v>
      </c>
      <c r="F32" s="81">
        <f t="shared" si="1"/>
        <v>19.354838709677416</v>
      </c>
      <c r="G32" s="8">
        <v>3</v>
      </c>
      <c r="H32" s="88">
        <f t="shared" si="2"/>
        <v>5.4545454545454541</v>
      </c>
      <c r="I32" s="2">
        <v>9</v>
      </c>
      <c r="J32" s="90">
        <f t="shared" si="3"/>
        <v>12.857142857142858</v>
      </c>
    </row>
    <row r="33" spans="1:10" ht="30" x14ac:dyDescent="0.25">
      <c r="A33" s="27" t="s">
        <v>125</v>
      </c>
      <c r="B33" s="29" t="s">
        <v>152</v>
      </c>
      <c r="C33" s="8">
        <v>2</v>
      </c>
      <c r="D33" s="80">
        <f t="shared" si="0"/>
        <v>1.0695187165775402</v>
      </c>
      <c r="E33" s="2">
        <v>1</v>
      </c>
      <c r="F33" s="81">
        <f t="shared" si="1"/>
        <v>1.6129032258064515</v>
      </c>
      <c r="G33" s="8">
        <v>0</v>
      </c>
      <c r="H33" s="88">
        <f t="shared" si="2"/>
        <v>0</v>
      </c>
      <c r="I33" s="2">
        <v>1</v>
      </c>
      <c r="J33" s="91">
        <f t="shared" si="3"/>
        <v>1.4285714285714286</v>
      </c>
    </row>
    <row r="34" spans="1:10" x14ac:dyDescent="0.25">
      <c r="A34" s="2" t="s">
        <v>126</v>
      </c>
      <c r="B34" s="11" t="s">
        <v>153</v>
      </c>
      <c r="C34" s="8">
        <v>1</v>
      </c>
      <c r="D34" s="80">
        <f t="shared" si="0"/>
        <v>0.53475935828877008</v>
      </c>
      <c r="E34" s="2">
        <v>0</v>
      </c>
      <c r="F34" s="81">
        <f t="shared" si="1"/>
        <v>0</v>
      </c>
      <c r="G34" s="8">
        <v>0</v>
      </c>
      <c r="H34" s="88">
        <f t="shared" si="2"/>
        <v>0</v>
      </c>
      <c r="I34" s="2">
        <v>1</v>
      </c>
      <c r="J34" s="91">
        <f t="shared" si="3"/>
        <v>1.4285714285714286</v>
      </c>
    </row>
    <row r="35" spans="1:10" ht="30" x14ac:dyDescent="0.25">
      <c r="A35" s="2" t="s">
        <v>134</v>
      </c>
      <c r="B35" s="29" t="s">
        <v>154</v>
      </c>
      <c r="C35" s="8">
        <v>18</v>
      </c>
      <c r="D35" s="80">
        <f t="shared" si="0"/>
        <v>9.6256684491978621</v>
      </c>
      <c r="E35" s="2">
        <v>4</v>
      </c>
      <c r="F35" s="81">
        <f t="shared" si="1"/>
        <v>6.4516129032258061</v>
      </c>
      <c r="G35" s="8">
        <v>6</v>
      </c>
      <c r="H35" s="103">
        <f t="shared" si="2"/>
        <v>10.909090909090908</v>
      </c>
      <c r="I35" s="2">
        <v>8</v>
      </c>
      <c r="J35" s="91">
        <f t="shared" si="3"/>
        <v>11.428571428571429</v>
      </c>
    </row>
    <row r="36" spans="1:10" ht="30" x14ac:dyDescent="0.25">
      <c r="A36" s="2" t="s">
        <v>72</v>
      </c>
      <c r="B36" s="29" t="s">
        <v>156</v>
      </c>
      <c r="C36" s="8">
        <v>6</v>
      </c>
      <c r="D36" s="80">
        <f t="shared" si="0"/>
        <v>3.2085561497326207</v>
      </c>
      <c r="E36" s="2">
        <v>0</v>
      </c>
      <c r="F36" s="81">
        <f t="shared" si="1"/>
        <v>0</v>
      </c>
      <c r="G36" s="8">
        <v>4</v>
      </c>
      <c r="H36" s="88">
        <f t="shared" si="2"/>
        <v>7.2727272727272725</v>
      </c>
      <c r="I36" s="2">
        <v>2</v>
      </c>
      <c r="J36" s="91">
        <f t="shared" si="3"/>
        <v>2.8571428571428572</v>
      </c>
    </row>
    <row r="37" spans="1:10" x14ac:dyDescent="0.25">
      <c r="A37" s="1" t="s">
        <v>44</v>
      </c>
      <c r="B37" s="11" t="s">
        <v>182</v>
      </c>
      <c r="C37" s="8">
        <v>2</v>
      </c>
      <c r="D37" s="80">
        <f t="shared" si="0"/>
        <v>1.0695187165775402</v>
      </c>
      <c r="E37" s="2">
        <v>2</v>
      </c>
      <c r="F37" s="81">
        <f t="shared" si="1"/>
        <v>3.225806451612903</v>
      </c>
      <c r="G37" s="8">
        <v>0</v>
      </c>
      <c r="H37" s="88">
        <f t="shared" si="2"/>
        <v>0</v>
      </c>
      <c r="I37" s="2">
        <v>0</v>
      </c>
      <c r="J37" s="91">
        <f t="shared" si="3"/>
        <v>0</v>
      </c>
    </row>
    <row r="38" spans="1:10" x14ac:dyDescent="0.25">
      <c r="A38" s="2" t="s">
        <v>128</v>
      </c>
      <c r="B38" s="28" t="s">
        <v>158</v>
      </c>
      <c r="C38" s="8">
        <v>7</v>
      </c>
      <c r="D38" s="80">
        <f t="shared" si="0"/>
        <v>3.7433155080213907</v>
      </c>
      <c r="E38" s="2">
        <v>5</v>
      </c>
      <c r="F38" s="81">
        <f t="shared" si="1"/>
        <v>8.064516129032258</v>
      </c>
      <c r="G38" s="8">
        <v>1</v>
      </c>
      <c r="H38" s="88">
        <f t="shared" si="2"/>
        <v>1.8181818181818181</v>
      </c>
      <c r="I38" s="2">
        <v>1</v>
      </c>
      <c r="J38" s="91">
        <f t="shared" si="3"/>
        <v>1.4285714285714286</v>
      </c>
    </row>
    <row r="39" spans="1:10" ht="30" x14ac:dyDescent="0.25">
      <c r="A39" s="2" t="s">
        <v>127</v>
      </c>
      <c r="B39" s="29" t="s">
        <v>157</v>
      </c>
      <c r="C39" s="8">
        <v>27</v>
      </c>
      <c r="D39" s="81">
        <f t="shared" si="0"/>
        <v>14.438502673796792</v>
      </c>
      <c r="E39" s="2">
        <v>5</v>
      </c>
      <c r="F39" s="81">
        <f t="shared" si="1"/>
        <v>8.064516129032258</v>
      </c>
      <c r="G39" s="8">
        <v>7</v>
      </c>
      <c r="H39" s="103">
        <f t="shared" si="2"/>
        <v>12.727272727272727</v>
      </c>
      <c r="I39" s="2">
        <v>15</v>
      </c>
      <c r="J39" s="90">
        <f t="shared" si="3"/>
        <v>21.428571428571431</v>
      </c>
    </row>
    <row r="40" spans="1:10" ht="15.75" thickBot="1" x14ac:dyDescent="0.3">
      <c r="A40" s="7" t="s">
        <v>135</v>
      </c>
      <c r="B40" s="49" t="s">
        <v>601</v>
      </c>
      <c r="C40" s="9">
        <v>1</v>
      </c>
      <c r="D40" s="82">
        <f t="shared" si="0"/>
        <v>0.53475935828877008</v>
      </c>
      <c r="E40" s="7">
        <v>1</v>
      </c>
      <c r="F40" s="96">
        <f t="shared" si="1"/>
        <v>1.6129032258064515</v>
      </c>
      <c r="G40" s="9">
        <v>0</v>
      </c>
      <c r="H40" s="104">
        <f t="shared" si="2"/>
        <v>0</v>
      </c>
      <c r="I40" s="7">
        <v>0</v>
      </c>
      <c r="J40" s="92">
        <f t="shared" si="3"/>
        <v>0</v>
      </c>
    </row>
    <row r="41" spans="1:10" ht="15.75" thickTop="1" x14ac:dyDescent="0.25">
      <c r="A41" s="5" t="s">
        <v>14</v>
      </c>
      <c r="B41" s="13" t="s">
        <v>15</v>
      </c>
      <c r="C41" s="10">
        <v>9</v>
      </c>
      <c r="D41" s="99">
        <f t="shared" ref="D41" si="4">100/187*C41</f>
        <v>4.8128342245989311</v>
      </c>
      <c r="E41" s="5">
        <v>3</v>
      </c>
      <c r="F41" s="97">
        <f t="shared" ref="F41" si="5">100/62*E41</f>
        <v>4.8387096774193541</v>
      </c>
      <c r="G41" s="10">
        <v>3</v>
      </c>
      <c r="H41" s="105">
        <f t="shared" ref="H41" si="6">100/55*G41</f>
        <v>5.4545454545454541</v>
      </c>
      <c r="I41" s="5">
        <v>3</v>
      </c>
      <c r="J41" s="100">
        <f t="shared" ref="J41" si="7">100/70*I41</f>
        <v>4.2857142857142856</v>
      </c>
    </row>
  </sheetData>
  <mergeCells count="10">
    <mergeCell ref="A1:J2"/>
    <mergeCell ref="B4:B5"/>
    <mergeCell ref="C4:D4"/>
    <mergeCell ref="E4:F4"/>
    <mergeCell ref="I4:J4"/>
    <mergeCell ref="C5:D5"/>
    <mergeCell ref="E5:F5"/>
    <mergeCell ref="G5:H5"/>
    <mergeCell ref="I5:J5"/>
    <mergeCell ref="G4:H4"/>
  </mergeCells>
  <pageMargins left="0.7" right="0.7" top="0.78740157499999996" bottom="0.78740157499999996" header="0.3" footer="0.3"/>
  <pageSetup paperSize="9" scale="52" orientation="landscape"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C45C2-AE0C-4DFD-9EC9-45D7B513DAE2}">
  <sheetPr>
    <pageSetUpPr fitToPage="1"/>
  </sheetPr>
  <dimension ref="A1:D29"/>
  <sheetViews>
    <sheetView zoomScale="130" zoomScaleNormal="130" workbookViewId="0">
      <selection activeCell="B6" sqref="B6"/>
    </sheetView>
  </sheetViews>
  <sheetFormatPr baseColWidth="10" defaultRowHeight="15" x14ac:dyDescent="0.25"/>
  <cols>
    <col min="1" max="1" width="28.140625" customWidth="1"/>
    <col min="2" max="2" width="85.85546875" customWidth="1"/>
    <col min="3" max="3" width="8.85546875" customWidth="1"/>
    <col min="4" max="4" width="8" customWidth="1"/>
  </cols>
  <sheetData>
    <row r="1" spans="1:4" ht="15" customHeight="1" x14ac:dyDescent="0.25">
      <c r="A1" s="173" t="s">
        <v>667</v>
      </c>
      <c r="B1" s="173"/>
      <c r="C1" s="173"/>
      <c r="D1" s="173"/>
    </row>
    <row r="2" spans="1:4" ht="20.25" customHeight="1" x14ac:dyDescent="0.25">
      <c r="A2" s="173"/>
      <c r="B2" s="173"/>
      <c r="C2" s="173"/>
      <c r="D2" s="173"/>
    </row>
    <row r="4" spans="1:4" ht="15" customHeight="1" x14ac:dyDescent="0.25">
      <c r="A4" s="141" t="s">
        <v>0</v>
      </c>
      <c r="B4" s="185" t="s">
        <v>1</v>
      </c>
      <c r="C4" s="178" t="s">
        <v>2</v>
      </c>
      <c r="D4" s="182"/>
    </row>
    <row r="5" spans="1:4" x14ac:dyDescent="0.25">
      <c r="A5" s="138" t="s">
        <v>435</v>
      </c>
      <c r="B5" s="175"/>
      <c r="C5" s="180" t="s">
        <v>108</v>
      </c>
      <c r="D5" s="183"/>
    </row>
    <row r="6" spans="1:4" x14ac:dyDescent="0.25">
      <c r="A6" s="122"/>
      <c r="B6" s="140"/>
      <c r="C6" s="135" t="s">
        <v>560</v>
      </c>
      <c r="D6" s="137" t="s">
        <v>450</v>
      </c>
    </row>
    <row r="7" spans="1:4" ht="30" x14ac:dyDescent="0.25">
      <c r="A7" s="1" t="s">
        <v>130</v>
      </c>
      <c r="B7" s="11" t="s">
        <v>136</v>
      </c>
      <c r="C7" s="8">
        <v>5</v>
      </c>
      <c r="D7" s="90">
        <f>100/31*C7</f>
        <v>16.129032258064516</v>
      </c>
    </row>
    <row r="8" spans="1:4" ht="30" x14ac:dyDescent="0.25">
      <c r="A8" s="32" t="s">
        <v>71</v>
      </c>
      <c r="B8" s="33" t="s">
        <v>98</v>
      </c>
      <c r="C8" s="8">
        <v>1</v>
      </c>
      <c r="D8" s="91">
        <f t="shared" ref="D8:D28" si="0">100/31*C8</f>
        <v>3.225806451612903</v>
      </c>
    </row>
    <row r="9" spans="1:4" x14ac:dyDescent="0.25">
      <c r="A9" s="1" t="s">
        <v>141</v>
      </c>
      <c r="B9" s="11" t="s">
        <v>599</v>
      </c>
      <c r="C9" s="8">
        <v>1</v>
      </c>
      <c r="D9" s="91">
        <f t="shared" si="0"/>
        <v>3.225806451612903</v>
      </c>
    </row>
    <row r="10" spans="1:4" x14ac:dyDescent="0.25">
      <c r="A10" s="2" t="s">
        <v>132</v>
      </c>
      <c r="B10" s="11" t="s">
        <v>144</v>
      </c>
      <c r="C10" s="8">
        <v>2</v>
      </c>
      <c r="D10" s="91">
        <f t="shared" si="0"/>
        <v>6.4516129032258061</v>
      </c>
    </row>
    <row r="11" spans="1:4" ht="30" x14ac:dyDescent="0.25">
      <c r="A11" s="35" t="s">
        <v>171</v>
      </c>
      <c r="B11" s="31" t="s">
        <v>172</v>
      </c>
      <c r="C11" s="8">
        <v>2</v>
      </c>
      <c r="D11" s="91">
        <f t="shared" si="0"/>
        <v>6.4516129032258061</v>
      </c>
    </row>
    <row r="12" spans="1:4" ht="30" x14ac:dyDescent="0.25">
      <c r="A12" s="27" t="s">
        <v>146</v>
      </c>
      <c r="B12" s="11" t="s">
        <v>642</v>
      </c>
      <c r="C12" s="15">
        <v>1</v>
      </c>
      <c r="D12" s="91">
        <f t="shared" si="0"/>
        <v>3.225806451612903</v>
      </c>
    </row>
    <row r="13" spans="1:4" x14ac:dyDescent="0.25">
      <c r="A13" s="37" t="s">
        <v>28</v>
      </c>
      <c r="B13" s="31" t="s">
        <v>175</v>
      </c>
      <c r="C13" s="15">
        <v>1</v>
      </c>
      <c r="D13" s="91">
        <f t="shared" si="0"/>
        <v>3.225806451612903</v>
      </c>
    </row>
    <row r="14" spans="1:4" ht="30" x14ac:dyDescent="0.25">
      <c r="A14" s="30" t="s">
        <v>120</v>
      </c>
      <c r="B14" s="31" t="s">
        <v>147</v>
      </c>
      <c r="C14" s="8">
        <v>1</v>
      </c>
      <c r="D14" s="91">
        <f t="shared" si="0"/>
        <v>3.225806451612903</v>
      </c>
    </row>
    <row r="15" spans="1:4" ht="30" x14ac:dyDescent="0.25">
      <c r="A15" s="30" t="s">
        <v>122</v>
      </c>
      <c r="B15" s="31" t="s">
        <v>149</v>
      </c>
      <c r="C15" s="8">
        <v>1</v>
      </c>
      <c r="D15" s="91">
        <f t="shared" si="0"/>
        <v>3.225806451612903</v>
      </c>
    </row>
    <row r="16" spans="1:4" x14ac:dyDescent="0.25">
      <c r="A16" s="2" t="s">
        <v>123</v>
      </c>
      <c r="B16" s="28" t="s">
        <v>150</v>
      </c>
      <c r="C16" s="8">
        <v>1</v>
      </c>
      <c r="D16" s="91">
        <f t="shared" si="0"/>
        <v>3.225806451612903</v>
      </c>
    </row>
    <row r="17" spans="1:4" ht="30" x14ac:dyDescent="0.25">
      <c r="A17" s="2" t="s">
        <v>58</v>
      </c>
      <c r="B17" s="11" t="s">
        <v>85</v>
      </c>
      <c r="C17" s="8">
        <v>3</v>
      </c>
      <c r="D17" s="91">
        <f t="shared" si="0"/>
        <v>9.6774193548387082</v>
      </c>
    </row>
    <row r="18" spans="1:4" ht="30" x14ac:dyDescent="0.25">
      <c r="A18" s="39" t="s">
        <v>180</v>
      </c>
      <c r="B18" s="40" t="s">
        <v>179</v>
      </c>
      <c r="C18" s="8">
        <v>1</v>
      </c>
      <c r="D18" s="91">
        <f t="shared" si="0"/>
        <v>3.225806451612903</v>
      </c>
    </row>
    <row r="19" spans="1:4" ht="30" x14ac:dyDescent="0.25">
      <c r="A19" s="1" t="s">
        <v>59</v>
      </c>
      <c r="B19" s="11" t="s">
        <v>86</v>
      </c>
      <c r="C19" s="8">
        <v>1</v>
      </c>
      <c r="D19" s="91">
        <f t="shared" si="0"/>
        <v>3.225806451612903</v>
      </c>
    </row>
    <row r="20" spans="1:4" ht="30" x14ac:dyDescent="0.25">
      <c r="A20" s="2" t="s">
        <v>62</v>
      </c>
      <c r="B20" s="11" t="s">
        <v>89</v>
      </c>
      <c r="C20" s="8">
        <v>2</v>
      </c>
      <c r="D20" s="91">
        <f t="shared" si="0"/>
        <v>6.4516129032258061</v>
      </c>
    </row>
    <row r="21" spans="1:4" x14ac:dyDescent="0.25">
      <c r="A21" s="2" t="s">
        <v>14</v>
      </c>
      <c r="B21" s="11" t="s">
        <v>15</v>
      </c>
      <c r="C21" s="8">
        <v>3</v>
      </c>
      <c r="D21" s="91">
        <f t="shared" si="0"/>
        <v>9.6774193548387082</v>
      </c>
    </row>
    <row r="22" spans="1:4" ht="30" x14ac:dyDescent="0.25">
      <c r="A22" s="27" t="s">
        <v>125</v>
      </c>
      <c r="B22" s="29" t="s">
        <v>152</v>
      </c>
      <c r="C22" s="8">
        <v>9</v>
      </c>
      <c r="D22" s="90">
        <f t="shared" si="0"/>
        <v>29.032258064516128</v>
      </c>
    </row>
    <row r="23" spans="1:4" ht="30" x14ac:dyDescent="0.25">
      <c r="A23" s="2" t="s">
        <v>134</v>
      </c>
      <c r="B23" s="29" t="s">
        <v>154</v>
      </c>
      <c r="C23" s="8">
        <v>6</v>
      </c>
      <c r="D23" s="90">
        <f t="shared" si="0"/>
        <v>19.354838709677416</v>
      </c>
    </row>
    <row r="24" spans="1:4" ht="30" x14ac:dyDescent="0.25">
      <c r="A24" s="2" t="s">
        <v>35</v>
      </c>
      <c r="B24" s="29" t="s">
        <v>155</v>
      </c>
      <c r="C24" s="8">
        <v>2</v>
      </c>
      <c r="D24" s="91">
        <f t="shared" si="0"/>
        <v>6.4516129032258061</v>
      </c>
    </row>
    <row r="25" spans="1:4" ht="30" x14ac:dyDescent="0.25">
      <c r="A25" s="2" t="s">
        <v>72</v>
      </c>
      <c r="B25" s="29" t="s">
        <v>156</v>
      </c>
      <c r="C25" s="8">
        <v>1</v>
      </c>
      <c r="D25" s="91">
        <f t="shared" si="0"/>
        <v>3.225806451612903</v>
      </c>
    </row>
    <row r="26" spans="1:4" x14ac:dyDescent="0.25">
      <c r="A26" s="1" t="s">
        <v>44</v>
      </c>
      <c r="B26" s="11" t="s">
        <v>182</v>
      </c>
      <c r="C26" s="8">
        <v>1</v>
      </c>
      <c r="D26" s="91">
        <f t="shared" si="0"/>
        <v>3.225806451612903</v>
      </c>
    </row>
    <row r="27" spans="1:4" x14ac:dyDescent="0.25">
      <c r="A27" s="2" t="s">
        <v>128</v>
      </c>
      <c r="B27" s="28" t="s">
        <v>158</v>
      </c>
      <c r="C27" s="8">
        <v>2</v>
      </c>
      <c r="D27" s="91">
        <f t="shared" si="0"/>
        <v>6.4516129032258061</v>
      </c>
    </row>
    <row r="28" spans="1:4" ht="30.75" thickBot="1" x14ac:dyDescent="0.3">
      <c r="A28" s="7" t="s">
        <v>127</v>
      </c>
      <c r="B28" s="55" t="s">
        <v>157</v>
      </c>
      <c r="C28" s="9">
        <v>4</v>
      </c>
      <c r="D28" s="92">
        <f t="shared" si="0"/>
        <v>12.903225806451612</v>
      </c>
    </row>
    <row r="29" spans="1:4" ht="15.75" thickTop="1" x14ac:dyDescent="0.25">
      <c r="A29" s="5" t="s">
        <v>14</v>
      </c>
      <c r="B29" s="13" t="s">
        <v>15</v>
      </c>
      <c r="C29" s="10">
        <v>3</v>
      </c>
      <c r="D29" s="100">
        <f t="shared" ref="D29" si="1">100/31*C29</f>
        <v>9.6774193548387082</v>
      </c>
    </row>
  </sheetData>
  <mergeCells count="4">
    <mergeCell ref="A1:D2"/>
    <mergeCell ref="B4:B5"/>
    <mergeCell ref="C4:D4"/>
    <mergeCell ref="C5:D5"/>
  </mergeCells>
  <pageMargins left="0.7" right="0.7" top="0.78740157499999996" bottom="0.78740157499999996" header="0.3" footer="0.3"/>
  <pageSetup paperSize="9" scale="75" orientation="landscape"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08065-1371-45D9-92C5-4E8DA61FD388}">
  <dimension ref="A1:E23"/>
  <sheetViews>
    <sheetView workbookViewId="0">
      <selection activeCell="P5" sqref="P5"/>
    </sheetView>
  </sheetViews>
  <sheetFormatPr baseColWidth="10" defaultRowHeight="15" x14ac:dyDescent="0.25"/>
  <cols>
    <col min="1" max="1" width="23.7109375" customWidth="1"/>
    <col min="2" max="2" width="59.7109375" customWidth="1"/>
    <col min="3" max="3" width="8.140625" customWidth="1"/>
    <col min="4" max="4" width="8.42578125" customWidth="1"/>
  </cols>
  <sheetData>
    <row r="1" spans="1:4" ht="15" customHeight="1" x14ac:dyDescent="0.25">
      <c r="A1" s="168" t="s">
        <v>668</v>
      </c>
      <c r="B1" s="168"/>
      <c r="C1" s="168"/>
      <c r="D1" s="168"/>
    </row>
    <row r="2" spans="1:4" x14ac:dyDescent="0.25">
      <c r="A2" s="168"/>
      <c r="B2" s="168"/>
      <c r="C2" s="168"/>
      <c r="D2" s="168"/>
    </row>
    <row r="4" spans="1:4" x14ac:dyDescent="0.25">
      <c r="A4" s="118" t="s">
        <v>0</v>
      </c>
      <c r="B4" s="119" t="s">
        <v>1</v>
      </c>
      <c r="C4" s="184" t="s">
        <v>2</v>
      </c>
      <c r="D4" s="182"/>
    </row>
    <row r="5" spans="1:4" x14ac:dyDescent="0.25">
      <c r="A5" s="120" t="s">
        <v>437</v>
      </c>
      <c r="B5" s="121"/>
      <c r="C5" s="180" t="s">
        <v>451</v>
      </c>
      <c r="D5" s="183"/>
    </row>
    <row r="6" spans="1:4" ht="30" x14ac:dyDescent="0.25">
      <c r="A6" s="122"/>
      <c r="B6" s="123"/>
      <c r="C6" s="124" t="s">
        <v>560</v>
      </c>
      <c r="D6" s="125" t="s">
        <v>450</v>
      </c>
    </row>
    <row r="7" spans="1:4" x14ac:dyDescent="0.25">
      <c r="A7" s="42" t="s">
        <v>184</v>
      </c>
      <c r="B7" s="44" t="s">
        <v>185</v>
      </c>
      <c r="C7" s="43">
        <v>63</v>
      </c>
      <c r="D7" s="106">
        <f>100/289*C7</f>
        <v>21.799307958477506</v>
      </c>
    </row>
    <row r="8" spans="1:4" ht="30" x14ac:dyDescent="0.25">
      <c r="A8" s="42" t="s">
        <v>186</v>
      </c>
      <c r="B8" s="44" t="s">
        <v>187</v>
      </c>
      <c r="C8" s="43">
        <v>53</v>
      </c>
      <c r="D8" s="106">
        <f t="shared" ref="D8:D21" si="0">100/289*C8</f>
        <v>18.339100346020761</v>
      </c>
    </row>
    <row r="9" spans="1:4" ht="30" x14ac:dyDescent="0.25">
      <c r="A9" s="42" t="s">
        <v>188</v>
      </c>
      <c r="B9" s="44" t="s">
        <v>189</v>
      </c>
      <c r="C9" s="43">
        <v>34</v>
      </c>
      <c r="D9" s="106">
        <f t="shared" si="0"/>
        <v>11.76470588235294</v>
      </c>
    </row>
    <row r="10" spans="1:4" x14ac:dyDescent="0.25">
      <c r="A10" s="42" t="s">
        <v>190</v>
      </c>
      <c r="B10" s="44" t="s">
        <v>191</v>
      </c>
      <c r="C10" s="43">
        <v>22</v>
      </c>
      <c r="D10" s="106">
        <f t="shared" si="0"/>
        <v>7.6124567474048437</v>
      </c>
    </row>
    <row r="11" spans="1:4" ht="30" x14ac:dyDescent="0.25">
      <c r="A11" s="42" t="s">
        <v>192</v>
      </c>
      <c r="B11" s="44" t="s">
        <v>193</v>
      </c>
      <c r="C11" s="43">
        <v>21</v>
      </c>
      <c r="D11" s="106">
        <f t="shared" si="0"/>
        <v>7.266435986159169</v>
      </c>
    </row>
    <row r="12" spans="1:4" x14ac:dyDescent="0.25">
      <c r="A12" s="42" t="s">
        <v>194</v>
      </c>
      <c r="B12" s="44" t="s">
        <v>195</v>
      </c>
      <c r="C12" s="43">
        <v>16</v>
      </c>
      <c r="D12" s="106">
        <f t="shared" si="0"/>
        <v>5.5363321799307954</v>
      </c>
    </row>
    <row r="13" spans="1:4" x14ac:dyDescent="0.25">
      <c r="A13" s="42" t="s">
        <v>196</v>
      </c>
      <c r="B13" s="44" t="s">
        <v>197</v>
      </c>
      <c r="C13" s="43">
        <v>15</v>
      </c>
      <c r="D13" s="106">
        <f t="shared" si="0"/>
        <v>5.1903114186851207</v>
      </c>
    </row>
    <row r="14" spans="1:4" ht="30" x14ac:dyDescent="0.25">
      <c r="A14" s="42" t="s">
        <v>198</v>
      </c>
      <c r="B14" s="44" t="s">
        <v>199</v>
      </c>
      <c r="C14" s="43">
        <v>12</v>
      </c>
      <c r="D14" s="106">
        <f t="shared" si="0"/>
        <v>4.1522491349480966</v>
      </c>
    </row>
    <row r="15" spans="1:4" ht="30" x14ac:dyDescent="0.25">
      <c r="A15" s="42" t="s">
        <v>200</v>
      </c>
      <c r="B15" s="44" t="s">
        <v>201</v>
      </c>
      <c r="C15" s="43">
        <v>8</v>
      </c>
      <c r="D15" s="106">
        <f t="shared" si="0"/>
        <v>2.7681660899653977</v>
      </c>
    </row>
    <row r="16" spans="1:4" ht="30" x14ac:dyDescent="0.25">
      <c r="A16" s="42" t="s">
        <v>202</v>
      </c>
      <c r="B16" s="44" t="s">
        <v>203</v>
      </c>
      <c r="C16" s="43">
        <v>6</v>
      </c>
      <c r="D16" s="106">
        <f t="shared" si="0"/>
        <v>2.0761245674740483</v>
      </c>
    </row>
    <row r="17" spans="1:5" ht="30" x14ac:dyDescent="0.25">
      <c r="A17" s="42" t="s">
        <v>204</v>
      </c>
      <c r="B17" s="44" t="s">
        <v>205</v>
      </c>
      <c r="C17" s="43">
        <v>6</v>
      </c>
      <c r="D17" s="106">
        <f t="shared" si="0"/>
        <v>2.0761245674740483</v>
      </c>
    </row>
    <row r="18" spans="1:5" x14ac:dyDescent="0.25">
      <c r="A18" s="42" t="s">
        <v>206</v>
      </c>
      <c r="B18" s="44" t="s">
        <v>207</v>
      </c>
      <c r="C18" s="43">
        <v>4</v>
      </c>
      <c r="D18" s="106">
        <f t="shared" si="0"/>
        <v>1.3840830449826989</v>
      </c>
    </row>
    <row r="19" spans="1:5" ht="15.75" thickBot="1" x14ac:dyDescent="0.3">
      <c r="A19" s="46" t="s">
        <v>208</v>
      </c>
      <c r="B19" s="47" t="s">
        <v>209</v>
      </c>
      <c r="C19" s="48">
        <v>2</v>
      </c>
      <c r="D19" s="108">
        <f t="shared" si="0"/>
        <v>0.69204152249134943</v>
      </c>
    </row>
    <row r="20" spans="1:5" ht="15.75" thickTop="1" x14ac:dyDescent="0.25">
      <c r="A20" s="4" t="s">
        <v>14</v>
      </c>
      <c r="B20" s="13" t="s">
        <v>15</v>
      </c>
      <c r="C20" s="45">
        <v>15</v>
      </c>
      <c r="D20" s="107">
        <f t="shared" si="0"/>
        <v>5.1903114186851207</v>
      </c>
      <c r="E20" s="14"/>
    </row>
    <row r="21" spans="1:5" x14ac:dyDescent="0.25">
      <c r="A21" s="1" t="s">
        <v>210</v>
      </c>
      <c r="B21" s="11" t="s">
        <v>211</v>
      </c>
      <c r="C21" s="43">
        <v>16</v>
      </c>
      <c r="D21" s="106">
        <f t="shared" si="0"/>
        <v>5.5363321799307954</v>
      </c>
    </row>
    <row r="22" spans="1:5" x14ac:dyDescent="0.25">
      <c r="A22" s="79"/>
    </row>
    <row r="23" spans="1:5" x14ac:dyDescent="0.25">
      <c r="A23" s="86"/>
    </row>
  </sheetData>
  <mergeCells count="3">
    <mergeCell ref="A1:D2"/>
    <mergeCell ref="C4:D4"/>
    <mergeCell ref="C5:D5"/>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C12D0-F8CC-44FD-9064-92B21A76649B}">
  <sheetPr>
    <pageSetUpPr fitToPage="1"/>
  </sheetPr>
  <dimension ref="A1:J23"/>
  <sheetViews>
    <sheetView workbookViewId="0">
      <selection activeCell="B4" sqref="B4:B5"/>
    </sheetView>
  </sheetViews>
  <sheetFormatPr baseColWidth="10" defaultRowHeight="15" x14ac:dyDescent="0.25"/>
  <cols>
    <col min="1" max="1" width="28.140625" customWidth="1"/>
    <col min="2" max="2" width="85.85546875" customWidth="1"/>
    <col min="3" max="3" width="8.140625" customWidth="1"/>
    <col min="4" max="5" width="8" customWidth="1"/>
    <col min="6" max="7" width="8.42578125" customWidth="1"/>
    <col min="8" max="8" width="7.140625" customWidth="1"/>
    <col min="9" max="9" width="8.42578125" customWidth="1"/>
    <col min="10" max="10" width="7.42578125" customWidth="1"/>
  </cols>
  <sheetData>
    <row r="1" spans="1:10" ht="15" customHeight="1" x14ac:dyDescent="0.25">
      <c r="A1" s="168" t="s">
        <v>669</v>
      </c>
      <c r="B1" s="168"/>
      <c r="C1" s="168"/>
      <c r="D1" s="168"/>
      <c r="E1" s="168"/>
      <c r="F1" s="168"/>
      <c r="G1" s="168"/>
      <c r="H1" s="168"/>
      <c r="I1" s="168"/>
      <c r="J1" s="168"/>
    </row>
    <row r="2" spans="1:10" x14ac:dyDescent="0.25">
      <c r="A2" s="168"/>
      <c r="B2" s="168"/>
      <c r="C2" s="168"/>
      <c r="D2" s="168"/>
      <c r="E2" s="168"/>
      <c r="F2" s="168"/>
      <c r="G2" s="168"/>
      <c r="H2" s="168"/>
      <c r="I2" s="168"/>
      <c r="J2" s="168"/>
    </row>
    <row r="4" spans="1:10" ht="15" customHeight="1" x14ac:dyDescent="0.25">
      <c r="A4" s="118" t="s">
        <v>0</v>
      </c>
      <c r="B4" s="186" t="s">
        <v>1</v>
      </c>
      <c r="C4" s="178" t="s">
        <v>2</v>
      </c>
      <c r="D4" s="179"/>
      <c r="E4" s="178" t="s">
        <v>3</v>
      </c>
      <c r="F4" s="179"/>
      <c r="G4" s="178" t="s">
        <v>4</v>
      </c>
      <c r="H4" s="179"/>
      <c r="I4" s="184" t="s">
        <v>388</v>
      </c>
      <c r="J4" s="182"/>
    </row>
    <row r="5" spans="1:10" x14ac:dyDescent="0.25">
      <c r="A5" s="120" t="s">
        <v>436</v>
      </c>
      <c r="B5" s="187"/>
      <c r="C5" s="180" t="s">
        <v>226</v>
      </c>
      <c r="D5" s="181"/>
      <c r="E5" s="180" t="s">
        <v>227</v>
      </c>
      <c r="F5" s="181"/>
      <c r="G5" s="180" t="s">
        <v>228</v>
      </c>
      <c r="H5" s="181"/>
      <c r="I5" s="180" t="s">
        <v>229</v>
      </c>
      <c r="J5" s="183"/>
    </row>
    <row r="6" spans="1:10" ht="30" x14ac:dyDescent="0.25">
      <c r="A6" s="134"/>
      <c r="B6" s="123"/>
      <c r="C6" s="135" t="s">
        <v>560</v>
      </c>
      <c r="D6" s="136" t="s">
        <v>450</v>
      </c>
      <c r="E6" s="135" t="s">
        <v>561</v>
      </c>
      <c r="F6" s="136" t="s">
        <v>450</v>
      </c>
      <c r="G6" s="135" t="s">
        <v>560</v>
      </c>
      <c r="H6" s="136" t="s">
        <v>450</v>
      </c>
      <c r="I6" s="135" t="s">
        <v>560</v>
      </c>
      <c r="J6" s="137" t="s">
        <v>450</v>
      </c>
    </row>
    <row r="7" spans="1:10" ht="30" x14ac:dyDescent="0.25">
      <c r="A7" s="1" t="s">
        <v>131</v>
      </c>
      <c r="B7" s="11" t="s">
        <v>212</v>
      </c>
      <c r="C7" s="8">
        <v>31</v>
      </c>
      <c r="D7" s="80">
        <f>100/391*C7</f>
        <v>7.9283887468030692</v>
      </c>
      <c r="E7" s="8">
        <v>6</v>
      </c>
      <c r="F7" s="81">
        <f>100/109*E7</f>
        <v>5.5045871559633035</v>
      </c>
      <c r="G7" s="8">
        <v>6</v>
      </c>
      <c r="H7" s="80">
        <f>100/122*G7</f>
        <v>4.918032786885246</v>
      </c>
      <c r="I7" s="8">
        <v>19</v>
      </c>
      <c r="J7" s="90">
        <f>100/160*I7</f>
        <v>11.875</v>
      </c>
    </row>
    <row r="8" spans="1:10" x14ac:dyDescent="0.25">
      <c r="A8" s="1" t="s">
        <v>235</v>
      </c>
      <c r="B8" s="11" t="s">
        <v>641</v>
      </c>
      <c r="C8" s="8">
        <v>44</v>
      </c>
      <c r="D8" s="81">
        <f t="shared" ref="D8:D23" si="0">100/391*C8</f>
        <v>11.253196930946292</v>
      </c>
      <c r="E8" s="8">
        <v>10</v>
      </c>
      <c r="F8" s="81">
        <f t="shared" ref="F8:F23" si="1">100/109*E8</f>
        <v>9.1743119266055047</v>
      </c>
      <c r="G8" s="8">
        <v>13</v>
      </c>
      <c r="H8" s="81">
        <f>100/122*G8</f>
        <v>10.655737704918034</v>
      </c>
      <c r="I8" s="8">
        <v>21</v>
      </c>
      <c r="J8" s="90">
        <f t="shared" ref="J8:J23" si="2">100/160*I8</f>
        <v>13.125</v>
      </c>
    </row>
    <row r="9" spans="1:10" x14ac:dyDescent="0.25">
      <c r="A9" s="1" t="s">
        <v>213</v>
      </c>
      <c r="B9" s="11" t="s">
        <v>222</v>
      </c>
      <c r="C9" s="8">
        <v>19</v>
      </c>
      <c r="D9" s="80">
        <f t="shared" si="0"/>
        <v>4.8593350383631719</v>
      </c>
      <c r="E9" s="8">
        <v>5</v>
      </c>
      <c r="F9" s="81">
        <f t="shared" si="1"/>
        <v>4.5871559633027523</v>
      </c>
      <c r="G9" s="8">
        <v>6</v>
      </c>
      <c r="H9" s="80">
        <f t="shared" ref="H9:H23" si="3">100/122*G9</f>
        <v>4.918032786885246</v>
      </c>
      <c r="I9" s="8">
        <v>8</v>
      </c>
      <c r="J9" s="91">
        <f t="shared" si="2"/>
        <v>5</v>
      </c>
    </row>
    <row r="10" spans="1:10" x14ac:dyDescent="0.25">
      <c r="A10" s="1" t="s">
        <v>129</v>
      </c>
      <c r="B10" s="11" t="s">
        <v>223</v>
      </c>
      <c r="C10" s="8">
        <v>26</v>
      </c>
      <c r="D10" s="80">
        <f t="shared" si="0"/>
        <v>6.6496163682864458</v>
      </c>
      <c r="E10" s="8">
        <v>8</v>
      </c>
      <c r="F10" s="81">
        <f t="shared" si="1"/>
        <v>7.3394495412844041</v>
      </c>
      <c r="G10" s="8">
        <v>8</v>
      </c>
      <c r="H10" s="80">
        <f t="shared" si="3"/>
        <v>6.557377049180328</v>
      </c>
      <c r="I10" s="8">
        <v>10</v>
      </c>
      <c r="J10" s="91">
        <f t="shared" si="2"/>
        <v>6.25</v>
      </c>
    </row>
    <row r="11" spans="1:10" x14ac:dyDescent="0.25">
      <c r="A11" s="1" t="s">
        <v>214</v>
      </c>
      <c r="B11" s="11" t="s">
        <v>224</v>
      </c>
      <c r="C11" s="8">
        <v>3</v>
      </c>
      <c r="D11" s="80">
        <f t="shared" si="0"/>
        <v>0.76726342710997453</v>
      </c>
      <c r="E11" s="8">
        <v>2</v>
      </c>
      <c r="F11" s="81">
        <f t="shared" si="1"/>
        <v>1.834862385321101</v>
      </c>
      <c r="G11" s="8">
        <v>0</v>
      </c>
      <c r="H11" s="80">
        <f t="shared" si="3"/>
        <v>0</v>
      </c>
      <c r="I11" s="8">
        <v>1</v>
      </c>
      <c r="J11" s="91">
        <f t="shared" si="2"/>
        <v>0.625</v>
      </c>
    </row>
    <row r="12" spans="1:10" x14ac:dyDescent="0.25">
      <c r="A12" s="16" t="s">
        <v>215</v>
      </c>
      <c r="B12" s="17" t="s">
        <v>606</v>
      </c>
      <c r="C12" s="8">
        <v>35</v>
      </c>
      <c r="D12" s="81">
        <f t="shared" si="0"/>
        <v>8.9514066496163682</v>
      </c>
      <c r="E12" s="8">
        <v>14</v>
      </c>
      <c r="F12" s="81">
        <f t="shared" si="1"/>
        <v>12.844036697247708</v>
      </c>
      <c r="G12" s="8">
        <v>11</v>
      </c>
      <c r="H12" s="81">
        <f t="shared" si="3"/>
        <v>9.0163934426229506</v>
      </c>
      <c r="I12" s="8">
        <v>10</v>
      </c>
      <c r="J12" s="91">
        <f t="shared" si="2"/>
        <v>6.25</v>
      </c>
    </row>
    <row r="13" spans="1:10" x14ac:dyDescent="0.25">
      <c r="A13" s="1" t="s">
        <v>216</v>
      </c>
      <c r="B13" s="11" t="s">
        <v>328</v>
      </c>
      <c r="C13" s="8">
        <v>4</v>
      </c>
      <c r="D13" s="80">
        <f t="shared" si="0"/>
        <v>1.0230179028132993</v>
      </c>
      <c r="E13" s="8">
        <v>0</v>
      </c>
      <c r="F13" s="81">
        <f t="shared" si="1"/>
        <v>0</v>
      </c>
      <c r="G13" s="8">
        <v>1</v>
      </c>
      <c r="H13" s="80">
        <f t="shared" si="3"/>
        <v>0.81967213114754101</v>
      </c>
      <c r="I13" s="8">
        <v>3</v>
      </c>
      <c r="J13" s="91">
        <f t="shared" si="2"/>
        <v>1.875</v>
      </c>
    </row>
    <row r="14" spans="1:10" x14ac:dyDescent="0.25">
      <c r="A14" s="74" t="s">
        <v>217</v>
      </c>
      <c r="B14" s="28" t="s">
        <v>452</v>
      </c>
      <c r="C14" s="8">
        <v>4</v>
      </c>
      <c r="D14" s="80">
        <f t="shared" si="0"/>
        <v>1.0230179028132993</v>
      </c>
      <c r="E14" s="8">
        <v>3</v>
      </c>
      <c r="F14" s="81">
        <f t="shared" si="1"/>
        <v>2.7522935779816518</v>
      </c>
      <c r="G14" s="8">
        <v>0</v>
      </c>
      <c r="H14" s="80">
        <f t="shared" si="3"/>
        <v>0</v>
      </c>
      <c r="I14" s="8">
        <v>1</v>
      </c>
      <c r="J14" s="91">
        <f t="shared" si="2"/>
        <v>0.625</v>
      </c>
    </row>
    <row r="15" spans="1:10" ht="30" x14ac:dyDescent="0.25">
      <c r="A15" s="1" t="s">
        <v>218</v>
      </c>
      <c r="B15" s="29" t="s">
        <v>234</v>
      </c>
      <c r="C15" s="8">
        <v>11</v>
      </c>
      <c r="D15" s="80">
        <f t="shared" si="0"/>
        <v>2.8132992327365729</v>
      </c>
      <c r="E15" s="8">
        <v>4</v>
      </c>
      <c r="F15" s="81">
        <f t="shared" si="1"/>
        <v>3.669724770642202</v>
      </c>
      <c r="G15" s="8">
        <v>4</v>
      </c>
      <c r="H15" s="80">
        <f t="shared" si="3"/>
        <v>3.278688524590164</v>
      </c>
      <c r="I15" s="8">
        <v>3</v>
      </c>
      <c r="J15" s="91">
        <f t="shared" si="2"/>
        <v>1.875</v>
      </c>
    </row>
    <row r="16" spans="1:10" ht="30" x14ac:dyDescent="0.25">
      <c r="A16" s="1" t="s">
        <v>219</v>
      </c>
      <c r="B16" s="29" t="s">
        <v>231</v>
      </c>
      <c r="C16" s="8">
        <v>9</v>
      </c>
      <c r="D16" s="80">
        <f t="shared" si="0"/>
        <v>2.3017902813299234</v>
      </c>
      <c r="E16" s="8">
        <v>1</v>
      </c>
      <c r="F16" s="81">
        <f t="shared" si="1"/>
        <v>0.91743119266055051</v>
      </c>
      <c r="G16" s="8">
        <v>2</v>
      </c>
      <c r="H16" s="80">
        <f t="shared" si="3"/>
        <v>1.639344262295082</v>
      </c>
      <c r="I16" s="8">
        <v>6</v>
      </c>
      <c r="J16" s="91">
        <f t="shared" si="2"/>
        <v>3.75</v>
      </c>
    </row>
    <row r="17" spans="1:10" ht="30" x14ac:dyDescent="0.25">
      <c r="A17" s="1" t="s">
        <v>221</v>
      </c>
      <c r="B17" s="28" t="s">
        <v>232</v>
      </c>
      <c r="C17" s="8">
        <v>68</v>
      </c>
      <c r="D17" s="81">
        <f t="shared" si="0"/>
        <v>17.39130434782609</v>
      </c>
      <c r="E17" s="8">
        <v>13</v>
      </c>
      <c r="F17" s="81">
        <f t="shared" si="1"/>
        <v>11.926605504587156</v>
      </c>
      <c r="G17" s="8">
        <v>23</v>
      </c>
      <c r="H17" s="81">
        <f t="shared" si="3"/>
        <v>18.852459016393443</v>
      </c>
      <c r="I17" s="8">
        <v>32</v>
      </c>
      <c r="J17" s="90">
        <f t="shared" si="2"/>
        <v>20</v>
      </c>
    </row>
    <row r="18" spans="1:10" ht="30" x14ac:dyDescent="0.25">
      <c r="A18" s="1" t="s">
        <v>607</v>
      </c>
      <c r="B18" s="28" t="s">
        <v>608</v>
      </c>
      <c r="C18" s="8">
        <v>24</v>
      </c>
      <c r="D18" s="80">
        <f t="shared" si="0"/>
        <v>6.1381074168797962</v>
      </c>
      <c r="E18" s="8">
        <v>0</v>
      </c>
      <c r="F18" s="81">
        <f t="shared" si="1"/>
        <v>0</v>
      </c>
      <c r="G18" s="8">
        <v>5</v>
      </c>
      <c r="H18" s="80">
        <f t="shared" si="3"/>
        <v>4.0983606557377055</v>
      </c>
      <c r="I18" s="8">
        <v>19</v>
      </c>
      <c r="J18" s="90">
        <f t="shared" si="2"/>
        <v>11.875</v>
      </c>
    </row>
    <row r="19" spans="1:10" ht="30.75" thickBot="1" x14ac:dyDescent="0.3">
      <c r="A19" s="6" t="s">
        <v>609</v>
      </c>
      <c r="B19" s="49" t="s">
        <v>610</v>
      </c>
      <c r="C19" s="9">
        <v>11</v>
      </c>
      <c r="D19" s="82">
        <f t="shared" si="0"/>
        <v>2.8132992327365729</v>
      </c>
      <c r="E19" s="9">
        <v>3</v>
      </c>
      <c r="F19" s="96">
        <f t="shared" si="1"/>
        <v>2.7522935779816518</v>
      </c>
      <c r="G19" s="9">
        <v>2</v>
      </c>
      <c r="H19" s="82">
        <f t="shared" si="3"/>
        <v>1.639344262295082</v>
      </c>
      <c r="I19" s="9">
        <v>6</v>
      </c>
      <c r="J19" s="92">
        <f t="shared" si="2"/>
        <v>3.75</v>
      </c>
    </row>
    <row r="20" spans="1:10" ht="15.75" thickTop="1" x14ac:dyDescent="0.25">
      <c r="A20" s="4" t="s">
        <v>14</v>
      </c>
      <c r="B20" s="13" t="s">
        <v>15</v>
      </c>
      <c r="C20" s="10">
        <v>21</v>
      </c>
      <c r="D20" s="99">
        <f t="shared" si="0"/>
        <v>5.3708439897698215</v>
      </c>
      <c r="E20" s="10">
        <v>4</v>
      </c>
      <c r="F20" s="97">
        <f t="shared" si="1"/>
        <v>3.669724770642202</v>
      </c>
      <c r="G20" s="10">
        <v>9</v>
      </c>
      <c r="H20" s="99">
        <f t="shared" si="3"/>
        <v>7.3770491803278695</v>
      </c>
      <c r="I20" s="10">
        <v>8</v>
      </c>
      <c r="J20" s="100">
        <f t="shared" si="2"/>
        <v>5</v>
      </c>
    </row>
    <row r="21" spans="1:10" x14ac:dyDescent="0.25">
      <c r="A21" s="1" t="s">
        <v>225</v>
      </c>
      <c r="B21" s="28" t="s">
        <v>230</v>
      </c>
      <c r="C21" s="8">
        <v>64</v>
      </c>
      <c r="D21" s="80">
        <f t="shared" si="0"/>
        <v>16.368286445012789</v>
      </c>
      <c r="E21" s="8">
        <v>16</v>
      </c>
      <c r="F21" s="81">
        <f t="shared" si="1"/>
        <v>14.678899082568808</v>
      </c>
      <c r="G21" s="8">
        <v>27</v>
      </c>
      <c r="H21" s="80">
        <f t="shared" si="3"/>
        <v>22.131147540983608</v>
      </c>
      <c r="I21" s="8">
        <v>21</v>
      </c>
      <c r="J21" s="91">
        <f t="shared" si="2"/>
        <v>13.125</v>
      </c>
    </row>
    <row r="22" spans="1:10" x14ac:dyDescent="0.25">
      <c r="A22" s="1" t="s">
        <v>210</v>
      </c>
      <c r="B22" s="11" t="s">
        <v>211</v>
      </c>
      <c r="C22" s="8">
        <v>49</v>
      </c>
      <c r="D22" s="80">
        <f t="shared" si="0"/>
        <v>12.531969309462916</v>
      </c>
      <c r="E22" s="8">
        <v>27</v>
      </c>
      <c r="F22" s="81">
        <f t="shared" si="1"/>
        <v>24.770642201834864</v>
      </c>
      <c r="G22" s="8">
        <v>14</v>
      </c>
      <c r="H22" s="80">
        <f t="shared" si="3"/>
        <v>11.475409836065573</v>
      </c>
      <c r="I22" s="8">
        <v>8</v>
      </c>
      <c r="J22" s="91">
        <f t="shared" si="2"/>
        <v>5</v>
      </c>
    </row>
    <row r="23" spans="1:10" x14ac:dyDescent="0.25">
      <c r="A23" s="1" t="s">
        <v>220</v>
      </c>
      <c r="B23" s="28" t="s">
        <v>233</v>
      </c>
      <c r="C23" s="8">
        <v>3</v>
      </c>
      <c r="D23" s="80">
        <f t="shared" si="0"/>
        <v>0.76726342710997453</v>
      </c>
      <c r="E23" s="8">
        <v>2</v>
      </c>
      <c r="F23" s="81">
        <f t="shared" si="1"/>
        <v>1.834862385321101</v>
      </c>
      <c r="G23" s="8">
        <v>1</v>
      </c>
      <c r="H23" s="80">
        <f t="shared" si="3"/>
        <v>0.81967213114754101</v>
      </c>
      <c r="I23" s="8">
        <v>0</v>
      </c>
      <c r="J23" s="91">
        <f t="shared" si="2"/>
        <v>0</v>
      </c>
    </row>
  </sheetData>
  <mergeCells count="10">
    <mergeCell ref="B4:B5"/>
    <mergeCell ref="C4:D4"/>
    <mergeCell ref="E4:F4"/>
    <mergeCell ref="G4:H4"/>
    <mergeCell ref="A1:J2"/>
    <mergeCell ref="I4:J4"/>
    <mergeCell ref="C5:D5"/>
    <mergeCell ref="E5:F5"/>
    <mergeCell ref="G5:H5"/>
    <mergeCell ref="I5:J5"/>
  </mergeCells>
  <pageMargins left="0.7" right="0.7" top="0.78740157499999996" bottom="0.78740157499999996" header="0.3" footer="0.3"/>
  <pageSetup paperSize="9" scale="76" orientation="landscape"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4</vt:i4>
      </vt:variant>
    </vt:vector>
  </HeadingPairs>
  <TitlesOfParts>
    <vt:vector size="26" baseType="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'17'!_Ref116568470</vt:lpstr>
      <vt:lpstr>'14'!_Ref116639180</vt:lpstr>
      <vt:lpstr>'15'!_Ref116648814</vt:lpstr>
      <vt:lpstr>'1'!_Ref125724265</vt:lpstr>
    </vt:vector>
  </TitlesOfParts>
  <Company>Friedrich-Loeffler-Institut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Rogoll, Lisa</dc:creator>
  <cp:lastModifiedBy>Rogoll, Lisa</cp:lastModifiedBy>
  <cp:lastPrinted>2023-06-08T09:58:34Z</cp:lastPrinted>
  <dcterms:created xsi:type="dcterms:W3CDTF">2023-04-12T07:57:36Z</dcterms:created>
  <dcterms:modified xsi:type="dcterms:W3CDTF">2023-09-04T09:50:05Z</dcterms:modified>
</cp:coreProperties>
</file>