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稿子\7.31\geosciences-2490669\"/>
    </mc:Choice>
  </mc:AlternateContent>
  <xr:revisionPtr revIDLastSave="0" documentId="13_ncr:1_{56474170-011A-4A12-8A97-775D0DFEF4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S1" sheetId="10" r:id="rId1"/>
    <sheet name="Table S2" sheetId="2" r:id="rId2"/>
    <sheet name="Table S3" sheetId="1" r:id="rId3"/>
    <sheet name="Table S4 CaMg vs CAS" sheetId="7" r:id="rId4"/>
    <sheet name="Table S5 trace element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2" i="1" l="1"/>
  <c r="D83" i="1"/>
  <c r="E83" i="1"/>
  <c r="E82" i="1"/>
  <c r="R93" i="2" l="1"/>
  <c r="Q93" i="2"/>
  <c r="R80" i="2"/>
  <c r="Q80" i="2"/>
  <c r="Q79" i="2"/>
  <c r="Q78" i="2"/>
  <c r="R54" i="2"/>
  <c r="Q54" i="2"/>
  <c r="R53" i="2"/>
  <c r="Q53" i="2"/>
  <c r="Q50" i="2"/>
  <c r="R47" i="2"/>
  <c r="Q47" i="2"/>
  <c r="R44" i="2"/>
  <c r="Q44" i="2"/>
  <c r="Q4" i="2"/>
  <c r="R4" i="2"/>
  <c r="Q5" i="2"/>
  <c r="R5" i="2"/>
  <c r="R3" i="2"/>
  <c r="Q3" i="2"/>
  <c r="R3" i="1"/>
  <c r="Q40" i="1"/>
  <c r="R59" i="1"/>
  <c r="Q59" i="1"/>
  <c r="R58" i="1"/>
  <c r="Q58" i="1"/>
  <c r="R56" i="1"/>
  <c r="Q56" i="1"/>
  <c r="R44" i="1"/>
  <c r="Q44" i="1"/>
  <c r="R43" i="1"/>
  <c r="Q43" i="1"/>
  <c r="R42" i="1"/>
  <c r="Q42" i="1"/>
  <c r="Q41" i="1"/>
  <c r="R40" i="1"/>
  <c r="R11" i="1"/>
  <c r="Q11" i="1"/>
  <c r="R9" i="1"/>
  <c r="Q9" i="1"/>
  <c r="Q3" i="1"/>
  <c r="R4" i="5" l="1"/>
  <c r="S4" i="5"/>
  <c r="T4" i="5"/>
  <c r="U4" i="5"/>
  <c r="V4" i="5"/>
  <c r="W4" i="5"/>
  <c r="X4" i="5"/>
  <c r="R5" i="5"/>
  <c r="S5" i="5"/>
  <c r="T5" i="5"/>
  <c r="U5" i="5"/>
  <c r="V5" i="5"/>
  <c r="W5" i="5"/>
  <c r="X5" i="5"/>
  <c r="R6" i="5"/>
  <c r="S6" i="5"/>
  <c r="T6" i="5"/>
  <c r="U6" i="5"/>
  <c r="V6" i="5"/>
  <c r="W6" i="5"/>
  <c r="X6" i="5"/>
  <c r="R7" i="5"/>
  <c r="S7" i="5"/>
  <c r="T7" i="5"/>
  <c r="U7" i="5"/>
  <c r="V7" i="5"/>
  <c r="W7" i="5"/>
  <c r="X7" i="5"/>
  <c r="R8" i="5"/>
  <c r="S8" i="5"/>
  <c r="T8" i="5"/>
  <c r="U8" i="5"/>
  <c r="V8" i="5"/>
  <c r="W8" i="5"/>
  <c r="X8" i="5"/>
  <c r="R9" i="5"/>
  <c r="S9" i="5"/>
  <c r="T9" i="5"/>
  <c r="U9" i="5"/>
  <c r="V9" i="5"/>
  <c r="W9" i="5"/>
  <c r="X9" i="5"/>
  <c r="R10" i="5"/>
  <c r="S10" i="5"/>
  <c r="T10" i="5"/>
  <c r="U10" i="5"/>
  <c r="V10" i="5"/>
  <c r="W10" i="5"/>
  <c r="X10" i="5"/>
  <c r="R11" i="5"/>
  <c r="S11" i="5"/>
  <c r="T11" i="5"/>
  <c r="U11" i="5"/>
  <c r="V11" i="5"/>
  <c r="W11" i="5"/>
  <c r="X11" i="5"/>
  <c r="R12" i="5"/>
  <c r="S12" i="5"/>
  <c r="T12" i="5"/>
  <c r="U12" i="5"/>
  <c r="V12" i="5"/>
  <c r="W12" i="5"/>
  <c r="X12" i="5"/>
  <c r="R13" i="5"/>
  <c r="S13" i="5"/>
  <c r="T13" i="5"/>
  <c r="U13" i="5"/>
  <c r="V13" i="5"/>
  <c r="W13" i="5"/>
  <c r="X13" i="5"/>
  <c r="R14" i="5"/>
  <c r="S14" i="5"/>
  <c r="T14" i="5"/>
  <c r="U14" i="5"/>
  <c r="V14" i="5"/>
  <c r="W14" i="5"/>
  <c r="X14" i="5"/>
  <c r="R15" i="5"/>
  <c r="S15" i="5"/>
  <c r="T15" i="5"/>
  <c r="U15" i="5"/>
  <c r="V15" i="5"/>
  <c r="W15" i="5"/>
  <c r="X15" i="5"/>
  <c r="R17" i="5"/>
  <c r="S17" i="5"/>
  <c r="T17" i="5"/>
  <c r="U17" i="5"/>
  <c r="V17" i="5"/>
  <c r="W17" i="5"/>
  <c r="X17" i="5"/>
  <c r="R18" i="5"/>
  <c r="S18" i="5"/>
  <c r="T18" i="5"/>
  <c r="U18" i="5"/>
  <c r="V18" i="5"/>
  <c r="W18" i="5"/>
  <c r="X18" i="5"/>
  <c r="R19" i="5"/>
  <c r="S19" i="5"/>
  <c r="T19" i="5"/>
  <c r="U19" i="5"/>
  <c r="V19" i="5"/>
  <c r="W19" i="5"/>
  <c r="X19" i="5"/>
  <c r="R20" i="5"/>
  <c r="S20" i="5"/>
  <c r="T20" i="5"/>
  <c r="U20" i="5"/>
  <c r="V20" i="5"/>
  <c r="W20" i="5"/>
  <c r="X20" i="5"/>
  <c r="R21" i="5"/>
  <c r="S21" i="5"/>
  <c r="T21" i="5"/>
  <c r="U21" i="5"/>
  <c r="V21" i="5"/>
  <c r="W21" i="5"/>
  <c r="X21" i="5"/>
  <c r="R22" i="5"/>
  <c r="S22" i="5"/>
  <c r="T22" i="5"/>
  <c r="U22" i="5"/>
  <c r="V22" i="5"/>
  <c r="W22" i="5"/>
  <c r="X22" i="5"/>
  <c r="R23" i="5"/>
  <c r="S23" i="5"/>
  <c r="T23" i="5"/>
  <c r="U23" i="5"/>
  <c r="V23" i="5"/>
  <c r="W23" i="5"/>
  <c r="X23" i="5"/>
  <c r="R24" i="5"/>
  <c r="S24" i="5"/>
  <c r="T24" i="5"/>
  <c r="U24" i="5"/>
  <c r="V24" i="5"/>
  <c r="W24" i="5"/>
  <c r="X24" i="5"/>
  <c r="R25" i="5"/>
  <c r="S25" i="5"/>
  <c r="T25" i="5"/>
  <c r="U25" i="5"/>
  <c r="V25" i="5"/>
  <c r="W25" i="5"/>
  <c r="X25" i="5"/>
  <c r="R26" i="5"/>
  <c r="S26" i="5"/>
  <c r="T26" i="5"/>
  <c r="U26" i="5"/>
  <c r="V26" i="5"/>
  <c r="W26" i="5"/>
  <c r="X26" i="5"/>
  <c r="R27" i="5"/>
  <c r="S27" i="5"/>
  <c r="T27" i="5"/>
  <c r="U27" i="5"/>
  <c r="V27" i="5"/>
  <c r="W27" i="5"/>
  <c r="X27" i="5"/>
  <c r="R28" i="5"/>
  <c r="S28" i="5"/>
  <c r="T28" i="5"/>
  <c r="U28" i="5"/>
  <c r="V28" i="5"/>
  <c r="W28" i="5"/>
  <c r="X28" i="5"/>
  <c r="R29" i="5"/>
  <c r="S29" i="5"/>
  <c r="T29" i="5"/>
  <c r="U29" i="5"/>
  <c r="V29" i="5"/>
  <c r="W29" i="5"/>
  <c r="X29" i="5"/>
  <c r="R30" i="5"/>
  <c r="S30" i="5"/>
  <c r="T30" i="5"/>
  <c r="U30" i="5"/>
  <c r="V30" i="5"/>
  <c r="W30" i="5"/>
  <c r="X30" i="5"/>
  <c r="R31" i="5"/>
  <c r="S31" i="5"/>
  <c r="T31" i="5"/>
  <c r="U31" i="5"/>
  <c r="V31" i="5"/>
  <c r="W31" i="5"/>
  <c r="X31" i="5"/>
  <c r="R32" i="5"/>
  <c r="S32" i="5"/>
  <c r="T32" i="5"/>
  <c r="U32" i="5"/>
  <c r="V32" i="5"/>
  <c r="W32" i="5"/>
  <c r="X32" i="5"/>
  <c r="R33" i="5"/>
  <c r="S33" i="5"/>
  <c r="T33" i="5"/>
  <c r="U33" i="5"/>
  <c r="V33" i="5"/>
  <c r="W33" i="5"/>
  <c r="X33" i="5"/>
  <c r="R34" i="5"/>
  <c r="S34" i="5"/>
  <c r="T34" i="5"/>
  <c r="U34" i="5"/>
  <c r="V34" i="5"/>
  <c r="W34" i="5"/>
  <c r="X34" i="5"/>
  <c r="R35" i="5"/>
  <c r="S35" i="5"/>
  <c r="T35" i="5"/>
  <c r="U35" i="5"/>
  <c r="V35" i="5"/>
  <c r="W35" i="5"/>
  <c r="X35" i="5"/>
  <c r="R36" i="5"/>
  <c r="S36" i="5"/>
  <c r="T36" i="5"/>
  <c r="U36" i="5"/>
  <c r="V36" i="5"/>
  <c r="W36" i="5"/>
  <c r="X36" i="5"/>
  <c r="R37" i="5"/>
  <c r="S37" i="5"/>
  <c r="T37" i="5"/>
  <c r="U37" i="5"/>
  <c r="V37" i="5"/>
  <c r="W37" i="5"/>
  <c r="X37" i="5"/>
  <c r="R38" i="5"/>
  <c r="S38" i="5"/>
  <c r="T38" i="5"/>
  <c r="U38" i="5"/>
  <c r="V38" i="5"/>
  <c r="W38" i="5"/>
  <c r="X38" i="5"/>
  <c r="R39" i="5"/>
  <c r="S39" i="5"/>
  <c r="T39" i="5"/>
  <c r="U39" i="5"/>
  <c r="V39" i="5"/>
  <c r="W39" i="5"/>
  <c r="X39" i="5"/>
  <c r="R40" i="5"/>
  <c r="S40" i="5"/>
  <c r="T40" i="5"/>
  <c r="U40" i="5"/>
  <c r="V40" i="5"/>
  <c r="W40" i="5"/>
  <c r="X40" i="5"/>
  <c r="R41" i="5"/>
  <c r="S41" i="5"/>
  <c r="T41" i="5"/>
  <c r="U41" i="5"/>
  <c r="V41" i="5"/>
  <c r="W41" i="5"/>
  <c r="X41" i="5"/>
  <c r="R42" i="5"/>
  <c r="S42" i="5"/>
  <c r="T42" i="5"/>
  <c r="U42" i="5"/>
  <c r="V42" i="5"/>
  <c r="W42" i="5"/>
  <c r="X42" i="5"/>
  <c r="R43" i="5"/>
  <c r="S43" i="5"/>
  <c r="T43" i="5"/>
  <c r="U43" i="5"/>
  <c r="V43" i="5"/>
  <c r="W43" i="5"/>
  <c r="X43" i="5"/>
  <c r="R44" i="5"/>
  <c r="S44" i="5"/>
  <c r="T44" i="5"/>
  <c r="U44" i="5"/>
  <c r="V44" i="5"/>
  <c r="W44" i="5"/>
  <c r="X44" i="5"/>
  <c r="R45" i="5"/>
  <c r="S45" i="5"/>
  <c r="T45" i="5"/>
  <c r="U45" i="5"/>
  <c r="V45" i="5"/>
  <c r="W45" i="5"/>
  <c r="X45" i="5"/>
  <c r="X3" i="5"/>
  <c r="W3" i="5"/>
  <c r="V3" i="5"/>
  <c r="U3" i="5"/>
  <c r="T3" i="5"/>
  <c r="S3" i="5"/>
  <c r="R3" i="5"/>
  <c r="Q11" i="5"/>
  <c r="Q3" i="5"/>
  <c r="Q4" i="5"/>
  <c r="Q5" i="5"/>
  <c r="Q6" i="5"/>
  <c r="Q7" i="5"/>
  <c r="Q8" i="5"/>
  <c r="Q9" i="5"/>
  <c r="Q10" i="5"/>
  <c r="Q12" i="5"/>
  <c r="Q13" i="5"/>
  <c r="Q14" i="5"/>
  <c r="Q15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D23" i="7" l="1"/>
  <c r="D25" i="7" s="1"/>
  <c r="D22" i="7"/>
  <c r="D21" i="7"/>
  <c r="D20" i="7"/>
  <c r="D19" i="7"/>
  <c r="F23" i="7"/>
  <c r="F25" i="7" s="1"/>
  <c r="F22" i="7"/>
  <c r="F21" i="7"/>
  <c r="F20" i="7"/>
  <c r="F19" i="7"/>
  <c r="B23" i="7"/>
  <c r="B25" i="7" s="1"/>
  <c r="B22" i="7"/>
  <c r="B21" i="7"/>
  <c r="B20" i="7"/>
  <c r="B19" i="7"/>
  <c r="F29" i="7" l="1"/>
  <c r="F27" i="7"/>
  <c r="F30" i="7"/>
  <c r="B29" i="7"/>
  <c r="B27" i="7"/>
  <c r="F28" i="7"/>
  <c r="F26" i="7"/>
  <c r="D29" i="7"/>
  <c r="D27" i="7"/>
  <c r="B26" i="7"/>
  <c r="B28" i="7"/>
  <c r="B30" i="7"/>
  <c r="D26" i="7"/>
  <c r="D28" i="7"/>
  <c r="D30" i="7"/>
  <c r="N10" i="1"/>
  <c r="N93" i="2" l="1"/>
  <c r="O93" i="2"/>
  <c r="O36" i="2" l="1"/>
  <c r="O80" i="2" l="1"/>
  <c r="O79" i="2"/>
  <c r="O78" i="2"/>
  <c r="N80" i="2"/>
  <c r="N79" i="2"/>
  <c r="N78" i="2"/>
  <c r="N66" i="2"/>
  <c r="O66" i="2"/>
  <c r="N54" i="2"/>
  <c r="N32" i="2"/>
  <c r="N31" i="2"/>
  <c r="N28" i="2"/>
  <c r="O5" i="2"/>
  <c r="O4" i="2"/>
  <c r="O3" i="2"/>
  <c r="N5" i="2"/>
  <c r="N4" i="2"/>
  <c r="N3" i="2"/>
  <c r="N28" i="1"/>
  <c r="N13" i="1"/>
  <c r="N27" i="1"/>
  <c r="N16" i="1"/>
  <c r="N24" i="1"/>
  <c r="N4" i="1"/>
  <c r="N3" i="1"/>
  <c r="N2" i="1"/>
  <c r="N89" i="2" l="1"/>
  <c r="N88" i="2"/>
  <c r="N87" i="2"/>
  <c r="N86" i="2"/>
  <c r="N85" i="2"/>
  <c r="N63" i="2"/>
  <c r="N62" i="2"/>
  <c r="N61" i="2"/>
  <c r="N60" i="2"/>
  <c r="N59" i="2"/>
  <c r="N57" i="2"/>
  <c r="O54" i="2"/>
  <c r="N53" i="2"/>
  <c r="O53" i="2"/>
  <c r="O50" i="2"/>
  <c r="N50" i="2"/>
  <c r="N48" i="2"/>
  <c r="O47" i="2"/>
  <c r="N47" i="2"/>
  <c r="O44" i="2"/>
  <c r="N44" i="2"/>
  <c r="N41" i="2"/>
  <c r="N38" i="2"/>
  <c r="N30" i="2"/>
  <c r="N29" i="2"/>
  <c r="N27" i="2"/>
  <c r="N24" i="2"/>
  <c r="N22" i="2"/>
  <c r="N21" i="2"/>
  <c r="N16" i="2"/>
  <c r="N15" i="2"/>
  <c r="N13" i="2"/>
  <c r="N12" i="2"/>
  <c r="O60" i="1"/>
  <c r="N60" i="1"/>
  <c r="O59" i="1"/>
  <c r="N59" i="1"/>
  <c r="O58" i="1"/>
  <c r="N58" i="1"/>
  <c r="O56" i="1"/>
  <c r="N56" i="1"/>
  <c r="N51" i="1"/>
  <c r="N50" i="1"/>
  <c r="N49" i="1"/>
  <c r="N48" i="1"/>
  <c r="N47" i="1"/>
  <c r="O44" i="1"/>
  <c r="N44" i="1"/>
  <c r="O43" i="1"/>
  <c r="N43" i="1"/>
  <c r="O42" i="1"/>
  <c r="N42" i="1"/>
  <c r="O41" i="1"/>
  <c r="N41" i="1"/>
  <c r="O40" i="1"/>
  <c r="N40" i="1"/>
  <c r="N37" i="1"/>
  <c r="N36" i="1"/>
  <c r="N35" i="1"/>
  <c r="N34" i="1"/>
  <c r="N33" i="1"/>
  <c r="N32" i="1"/>
  <c r="N31" i="1"/>
  <c r="N29" i="1"/>
  <c r="N26" i="1"/>
  <c r="N25" i="1"/>
  <c r="N20" i="1"/>
  <c r="N19" i="1"/>
  <c r="N18" i="1"/>
  <c r="O13" i="1"/>
  <c r="N12" i="1"/>
  <c r="O11" i="1"/>
  <c r="N11" i="1"/>
  <c r="O9" i="1"/>
  <c r="N9" i="1"/>
  <c r="N7" i="1"/>
  <c r="O6" i="1"/>
  <c r="N5" i="1"/>
  <c r="O3" i="1"/>
</calcChain>
</file>

<file path=xl/sharedStrings.xml><?xml version="1.0" encoding="utf-8"?>
<sst xmlns="http://schemas.openxmlformats.org/spreadsheetml/2006/main" count="660" uniqueCount="363">
  <si>
    <t>Sample</t>
  </si>
  <si>
    <t>Depth (m)</t>
  </si>
  <si>
    <r>
      <t>δ</t>
    </r>
    <r>
      <rPr>
        <vertAlign val="super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S (‰; V-CDT)</t>
    </r>
  </si>
  <si>
    <r>
      <t>δ</t>
    </r>
    <r>
      <rPr>
        <vertAlign val="super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O(‰; V-SMOW)</t>
    </r>
  </si>
  <si>
    <t>CAS (ppm)</t>
  </si>
  <si>
    <r>
      <t>δ</t>
    </r>
    <r>
      <rPr>
        <vertAlign val="super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CAS</t>
    </r>
    <r>
      <rPr>
        <sz val="11"/>
        <color theme="1"/>
        <rFont val="Calibri"/>
        <family val="2"/>
        <scheme val="minor"/>
      </rPr>
      <t xml:space="preserve"> (‰; V-CDT)</t>
    </r>
  </si>
  <si>
    <t>BE-B (surface)-BRAS</t>
  </si>
  <si>
    <t>BE-H (surface)</t>
  </si>
  <si>
    <t>BE-H</t>
  </si>
  <si>
    <t>komplett</t>
  </si>
  <si>
    <t>BE-F (surface)</t>
  </si>
  <si>
    <t>BE-F-PW-0.03</t>
  </si>
  <si>
    <t>BE-F-PW-0.09</t>
  </si>
  <si>
    <t>BE-F-PW-0.17</t>
  </si>
  <si>
    <t>BE-F-PW-0.24</t>
  </si>
  <si>
    <t>BE-F-PW-0.30</t>
  </si>
  <si>
    <t>BE-E (surface)</t>
  </si>
  <si>
    <t>BE-D (surface)</t>
  </si>
  <si>
    <t>BE-D-PW 0.04</t>
  </si>
  <si>
    <t>BE-D-PW 0.05 VF</t>
  </si>
  <si>
    <t>BE-D-PW 0.1</t>
  </si>
  <si>
    <t>BE-D-PW 0.23</t>
  </si>
  <si>
    <t>BE-D-PW 0.46</t>
  </si>
  <si>
    <t>BE-A-0.3-Shell</t>
  </si>
  <si>
    <t>BE-C (surface)</t>
  </si>
  <si>
    <t>BE-G (surface)</t>
  </si>
  <si>
    <t>LV-A-OF</t>
  </si>
  <si>
    <t>LV-A PW-0.00</t>
  </si>
  <si>
    <t>LV-A -0.00-crust</t>
  </si>
  <si>
    <t>LV-A PW-0.05</t>
  </si>
  <si>
    <t>LV-A PW-0.10</t>
  </si>
  <si>
    <t>LV-A PW-0.15</t>
  </si>
  <si>
    <t>LV-A PW-0.24</t>
  </si>
  <si>
    <t>LV-H-OF</t>
  </si>
  <si>
    <t>LV-H PW-0.01</t>
  </si>
  <si>
    <t>LV-H PW-0.05</t>
  </si>
  <si>
    <t>LV-H PW-0.12</t>
  </si>
  <si>
    <t>LV-H PW-0.2</t>
  </si>
  <si>
    <t>LV-H PW-0.3</t>
  </si>
  <si>
    <t>LV-C-OF</t>
  </si>
  <si>
    <t>LV-E PW-0.29</t>
  </si>
  <si>
    <t>LV-E PW-0.34</t>
  </si>
  <si>
    <t>LV-F-OF</t>
  </si>
  <si>
    <t>LV-F-PW-0.07</t>
  </si>
  <si>
    <t>LV-F-PW-0.13</t>
  </si>
  <si>
    <t>LV-F-PW-0.2</t>
  </si>
  <si>
    <t>LV-F-PW-0.26</t>
  </si>
  <si>
    <t>LV-F-PW-0.35</t>
  </si>
  <si>
    <t>V-G-OF</t>
  </si>
  <si>
    <t>LV-G</t>
  </si>
  <si>
    <t>LV-G-PW-0.06</t>
  </si>
  <si>
    <t>LV-G-PW-0.16</t>
  </si>
  <si>
    <t>LV-G-PW-0.23</t>
  </si>
  <si>
    <t>LV-G-PW-0.30</t>
  </si>
  <si>
    <t>LV-G-PW-0.36</t>
  </si>
  <si>
    <t>LV-G-PW-0.40</t>
  </si>
  <si>
    <t>LV-C 0-0.2</t>
  </si>
  <si>
    <t>oben</t>
  </si>
  <si>
    <t>LV-C PW-0.02</t>
  </si>
  <si>
    <t>LV-C PW-0.05</t>
  </si>
  <si>
    <t>LV-C PW-0.12</t>
  </si>
  <si>
    <t>LV-C-0.3</t>
  </si>
  <si>
    <t>unten</t>
  </si>
  <si>
    <t>LV-C PW-0.2</t>
  </si>
  <si>
    <t>LV-C PW-0.3</t>
  </si>
  <si>
    <t>LV-D-OF</t>
  </si>
  <si>
    <t>LV-B-OF</t>
  </si>
  <si>
    <t>LV-E-OF</t>
  </si>
  <si>
    <t>LV-A-0.05-SH</t>
  </si>
  <si>
    <t>LV-G-OF</t>
  </si>
  <si>
    <t>LV-E-0.05-SH</t>
  </si>
  <si>
    <t>LV-I-OF</t>
  </si>
  <si>
    <t>LV-G-0.4-shell</t>
  </si>
  <si>
    <t xml:space="preserve"> Sulfide (ppm)</t>
  </si>
  <si>
    <t xml:space="preserve">complete core </t>
  </si>
  <si>
    <t>BE-B (surface)-1</t>
  </si>
  <si>
    <t>BE-B (surface)-2</t>
  </si>
  <si>
    <t>BE-C (surface)-1</t>
  </si>
  <si>
    <t>BE-C(surface)-2</t>
  </si>
  <si>
    <t>Gas bubble-1</t>
  </si>
  <si>
    <t>Gas bubble-2</t>
  </si>
  <si>
    <t>Gas bubble-3</t>
  </si>
  <si>
    <t>Gas bubble-4</t>
  </si>
  <si>
    <t>Gas bubble-5</t>
  </si>
  <si>
    <t>Gas bubble-6</t>
  </si>
  <si>
    <t>Gas bubbles-4-5-6</t>
  </si>
  <si>
    <t>BE 300318 microbial mat</t>
  </si>
  <si>
    <t>BE-B-0.46-Shell</t>
  </si>
  <si>
    <t>BE-E-PW-0.05</t>
  </si>
  <si>
    <t>BE-E-PW-0.06</t>
  </si>
  <si>
    <t>BE-E-PW-0.13</t>
  </si>
  <si>
    <t>BE-E-PW-0.3</t>
  </si>
  <si>
    <t>BE-E-PW-0.4</t>
  </si>
  <si>
    <t>BE-G-PW-0.03</t>
  </si>
  <si>
    <t>BE-G-PW-0.12</t>
  </si>
  <si>
    <t>BE-G-PW-0.22</t>
  </si>
  <si>
    <t>BE-G-PW-0.33</t>
  </si>
  <si>
    <t>BE-G-PW-0.4</t>
  </si>
  <si>
    <t>BE-C-PW-0.03</t>
  </si>
  <si>
    <t>BE-C-PW-0.14</t>
  </si>
  <si>
    <t>BE-C-PW-0.24</t>
  </si>
  <si>
    <t>BE-C-PW-0.35</t>
  </si>
  <si>
    <t>BE-C-PW-0.42</t>
  </si>
  <si>
    <t>BE-C-PW-(0 to 0.14m)</t>
  </si>
  <si>
    <t>BE-C-PW (0.14 to 0.35m)</t>
  </si>
  <si>
    <t>BE-B-SED-0.0</t>
  </si>
  <si>
    <t>BE-C-SED-0.0</t>
  </si>
  <si>
    <t>BE-B-SED-0.03</t>
  </si>
  <si>
    <t>BE-B-SED-0.06</t>
  </si>
  <si>
    <t>BE-B-SED-0.19</t>
  </si>
  <si>
    <t>BE-B-SED-0.25</t>
  </si>
  <si>
    <t>BE-B-SED-0.33</t>
  </si>
  <si>
    <t>BE-B-SED-0.4</t>
  </si>
  <si>
    <t>BE-B-SED-0.46</t>
  </si>
  <si>
    <t>BE-H-SED-0.01</t>
  </si>
  <si>
    <t>BE-H-SED-0.05</t>
  </si>
  <si>
    <t>BE-H-SED-0.13</t>
  </si>
  <si>
    <t>BE-H-SED-0.22</t>
  </si>
  <si>
    <t>BE-H-SED-0.33</t>
  </si>
  <si>
    <t>BE-F-SED-0.01</t>
  </si>
  <si>
    <t>BE-F-SED-0.03</t>
  </si>
  <si>
    <t>BE-F-SED-0.09</t>
  </si>
  <si>
    <t>BE-F-SED-0.17</t>
  </si>
  <si>
    <t>BE-F-SED-0.22</t>
  </si>
  <si>
    <t>BE-F-SED-0.3</t>
  </si>
  <si>
    <t>BE-E-SED-0.01</t>
  </si>
  <si>
    <t>BE-E-SED-0.03</t>
  </si>
  <si>
    <t>BE-E-SED-0.06</t>
  </si>
  <si>
    <t>BE-E-SED-0.13</t>
  </si>
  <si>
    <t>BE-E-SED-0.22</t>
  </si>
  <si>
    <t>BE-E-SED-0.3</t>
  </si>
  <si>
    <t>BE-E-SED-0.33</t>
  </si>
  <si>
    <t>BE-G-SED-0.003</t>
  </si>
  <si>
    <t>BE-G-SED-0.12</t>
  </si>
  <si>
    <t>BE-G-SED-0.22</t>
  </si>
  <si>
    <t>BE-G-SED-0.33</t>
  </si>
  <si>
    <t>BE-G-SED-0.40</t>
  </si>
  <si>
    <t>BE-D-SED-0.04</t>
  </si>
  <si>
    <t>BE-D-SED-0.16</t>
  </si>
  <si>
    <t>BE-D-SED-0.23</t>
  </si>
  <si>
    <t>BE-D-SED-0.46</t>
  </si>
  <si>
    <t>BE-B- PW-VF-0</t>
  </si>
  <si>
    <t>BE-B -PW-0.06</t>
  </si>
  <si>
    <t>BE-B -PW-0.13</t>
  </si>
  <si>
    <t>BE-B- PW-0.13</t>
  </si>
  <si>
    <t>BE-B -PW-0.17</t>
  </si>
  <si>
    <t>BE-B -PW-0.25</t>
  </si>
  <si>
    <t>BE-B- PW-0.33</t>
  </si>
  <si>
    <t>BE-B- PW-0.40</t>
  </si>
  <si>
    <t>BE-B- PW-0.46</t>
  </si>
  <si>
    <t>BE-B -PW-0.46</t>
  </si>
  <si>
    <t>BE-H -PW-0.0</t>
  </si>
  <si>
    <t>BE-H- PW-0.03</t>
  </si>
  <si>
    <t>BE-H- PW-0.05</t>
  </si>
  <si>
    <t>BE-H -PW-0.13</t>
  </si>
  <si>
    <t>BE-H- PW-0.25</t>
  </si>
  <si>
    <t>BE-H- PW</t>
  </si>
  <si>
    <r>
      <t>δ</t>
    </r>
    <r>
      <rPr>
        <vertAlign val="super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pw</t>
    </r>
    <r>
      <rPr>
        <sz val="11"/>
        <color theme="1"/>
        <rFont val="Calibri"/>
        <family val="2"/>
        <scheme val="minor"/>
      </rPr>
      <t xml:space="preserve"> (‰; V-CDT)</t>
    </r>
  </si>
  <si>
    <r>
      <t xml:space="preserve"> PW [SO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2-</t>
    </r>
    <r>
      <rPr>
        <sz val="11"/>
        <color theme="1"/>
        <rFont val="Calibri"/>
        <family val="2"/>
        <scheme val="minor"/>
      </rPr>
      <t>](mM)</t>
    </r>
  </si>
  <si>
    <t>Sulfide (%; AVS+CRS)</t>
  </si>
  <si>
    <r>
      <t>δ</t>
    </r>
    <r>
      <rPr>
        <vertAlign val="super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py</t>
    </r>
    <r>
      <rPr>
        <sz val="11"/>
        <color theme="1"/>
        <rFont val="Calibri"/>
        <family val="2"/>
        <scheme val="minor"/>
      </rPr>
      <t xml:space="preserve"> (‰; V-CDT)</t>
    </r>
  </si>
  <si>
    <r>
      <t>Δ34S</t>
    </r>
    <r>
      <rPr>
        <vertAlign val="subscript"/>
        <sz val="8.8000000000000007"/>
        <color theme="1"/>
        <rFont val="Calibri"/>
        <family val="2"/>
        <scheme val="minor"/>
      </rPr>
      <t>(CAS-PY</t>
    </r>
    <r>
      <rPr>
        <sz val="8.8000000000000007"/>
        <color theme="1"/>
        <rFont val="Calibri"/>
        <family val="2"/>
        <scheme val="minor"/>
      </rPr>
      <t>) (‰)</t>
    </r>
  </si>
  <si>
    <r>
      <rPr>
        <sz val="11"/>
        <color theme="1"/>
        <rFont val="Calibri"/>
        <family val="2"/>
      </rPr>
      <t>Δ</t>
    </r>
    <r>
      <rPr>
        <vertAlign val="superscript"/>
        <sz val="11"/>
        <color theme="1"/>
        <rFont val="Calibri"/>
        <family val="2"/>
      </rPr>
      <t>34</t>
    </r>
    <r>
      <rPr>
        <sz val="11"/>
        <color theme="1"/>
        <rFont val="Calibri"/>
        <family val="2"/>
      </rPr>
      <t>S</t>
    </r>
    <r>
      <rPr>
        <vertAlign val="subscript"/>
        <sz val="8.8000000000000007"/>
        <color theme="1"/>
        <rFont val="Calibri"/>
        <family val="2"/>
        <scheme val="minor"/>
      </rPr>
      <t xml:space="preserve">(PW-PY) </t>
    </r>
    <r>
      <rPr>
        <sz val="8.8000000000000007"/>
        <color theme="1"/>
        <rFont val="Calibri"/>
        <family val="2"/>
        <scheme val="minor"/>
      </rPr>
      <t>(</t>
    </r>
    <r>
      <rPr>
        <sz val="8.8000000000000007"/>
        <color theme="1"/>
        <rFont val="Calibri"/>
        <family val="2"/>
      </rPr>
      <t>‰</t>
    </r>
    <r>
      <rPr>
        <sz val="8.8000000000000007"/>
        <color theme="1"/>
        <rFont val="Calibri"/>
        <family val="2"/>
        <scheme val="minor"/>
      </rPr>
      <t>)</t>
    </r>
  </si>
  <si>
    <t>LV-A PW</t>
  </si>
  <si>
    <t>LV-G-0.00 shell</t>
  </si>
  <si>
    <t>LV-H -PW</t>
  </si>
  <si>
    <t>LV-B-PW</t>
  </si>
  <si>
    <t>LV-E-PW</t>
  </si>
  <si>
    <t>LV-F-PW</t>
  </si>
  <si>
    <t>LV-A-SED-0.05</t>
  </si>
  <si>
    <t>LV-A-SED-0.1</t>
  </si>
  <si>
    <t>LV-H-SED-0.00m</t>
  </si>
  <si>
    <t>LV-H-SED-0.05m</t>
  </si>
  <si>
    <t>LV-H-SED-0.12m</t>
  </si>
  <si>
    <t>LV-H-SED-0.17m</t>
  </si>
  <si>
    <t>LV-H-SED-0.20m</t>
  </si>
  <si>
    <t>LV-H-SED-0.3m</t>
  </si>
  <si>
    <t>LV-H-SED-0.35m</t>
  </si>
  <si>
    <t>LV-I-SED 0.00 CRS</t>
  </si>
  <si>
    <t>LV-I-SED-0.05CAS</t>
  </si>
  <si>
    <t>LV-I-SED 0.06 CRS</t>
  </si>
  <si>
    <t>LV-I -SED-0.08 CRS</t>
  </si>
  <si>
    <t>LV-I -SED- 0.13 CRS</t>
  </si>
  <si>
    <t>LV-I  -SED-0.16 CRS</t>
  </si>
  <si>
    <t>LV-I  -SED-0.18 CRS</t>
  </si>
  <si>
    <t>LV-I-SED-0.32</t>
  </si>
  <si>
    <t>LV-I-SED-0.4</t>
  </si>
  <si>
    <t>LV-E-SED-0.00</t>
  </si>
  <si>
    <t>LV-E-SED-0.06</t>
  </si>
  <si>
    <t>LV-E-SED-0.29</t>
  </si>
  <si>
    <t>LV-E-SED-0.34</t>
  </si>
  <si>
    <t>LV-F-SED-0.01m-neu</t>
  </si>
  <si>
    <t>LV-F-SED-0.02m</t>
  </si>
  <si>
    <t>LV-F-SED-0.11m</t>
  </si>
  <si>
    <t>LV-F-SED-0.15m</t>
  </si>
  <si>
    <t>LV-F-SED-0.17m</t>
  </si>
  <si>
    <t>LV-F-SED-0.22m</t>
  </si>
  <si>
    <t>LV-F-SED-0.28m</t>
  </si>
  <si>
    <t>LV-G-SED-Crust</t>
  </si>
  <si>
    <t>LV-C-SED-0.12</t>
  </si>
  <si>
    <t>LV-C-SED-0.2</t>
  </si>
  <si>
    <t>LV-C-SED-0.3</t>
  </si>
  <si>
    <t>LV-D-SED-0.0</t>
  </si>
  <si>
    <t>LV-D-SED-0.03</t>
  </si>
  <si>
    <t>LV-D-SED-0.07</t>
  </si>
  <si>
    <t>LV-D-SED-0.16</t>
  </si>
  <si>
    <t>LV-D-SED-0.21</t>
  </si>
  <si>
    <t>LV-D-SED-0.25</t>
  </si>
  <si>
    <t>Stroma-LVSED-</t>
  </si>
  <si>
    <t>LV-D-PW-0.38</t>
  </si>
  <si>
    <t>LV-D-PW-0.30</t>
  </si>
  <si>
    <t>LV-D-PW-0.23</t>
  </si>
  <si>
    <t>LV-D-PW-0.19</t>
  </si>
  <si>
    <t>LV-D-PW-0.16</t>
  </si>
  <si>
    <t>LV-D-PW-0.10</t>
  </si>
  <si>
    <t>LV-D-PW-0.04</t>
  </si>
  <si>
    <t>LV-I-PW-0.45</t>
  </si>
  <si>
    <t>LV-I-PW-0.40</t>
  </si>
  <si>
    <t>LV-I-PW-0.32</t>
  </si>
  <si>
    <t>LV-I-PW-0.25</t>
  </si>
  <si>
    <t>LV-I-PW-0.18</t>
  </si>
  <si>
    <t>LV-I-PW-0.10</t>
  </si>
  <si>
    <t>LV-B-PW-0.45</t>
  </si>
  <si>
    <t>LV-B-PW-0.41</t>
  </si>
  <si>
    <t>LV-B-PW-0.38</t>
  </si>
  <si>
    <t>LV-B-PW-0.33</t>
  </si>
  <si>
    <t>LV-B-PW-0.29</t>
  </si>
  <si>
    <t>LV-B-PW-0.26</t>
  </si>
  <si>
    <t>LV-B-PW-0.21</t>
  </si>
  <si>
    <t>LV-B-PW-0.13</t>
  </si>
  <si>
    <t>LV-B-PW-0.08</t>
  </si>
  <si>
    <t>LV-B-PW-0.04</t>
  </si>
  <si>
    <t>LV-B-SED-0.08</t>
  </si>
  <si>
    <t>LV-B-SED-0.13</t>
  </si>
  <si>
    <t>LV-B-SED-0.17</t>
  </si>
  <si>
    <t>LV-B-SED-0.21</t>
  </si>
  <si>
    <t>LV-B-SED-0.22-0.23</t>
  </si>
  <si>
    <t>LV-B-SED-0.23-0.26</t>
  </si>
  <si>
    <t>LV-B-SED-0.26</t>
  </si>
  <si>
    <t>LV-B-SED-0.29</t>
  </si>
  <si>
    <t>LV-B-SED-0.33</t>
  </si>
  <si>
    <t>LV-B-SED-0.38</t>
  </si>
  <si>
    <t>LV-B-SED-0.41</t>
  </si>
  <si>
    <t>LV-B-SED-0.45</t>
  </si>
  <si>
    <t>LV-I -SED-0.23-0.26</t>
  </si>
  <si>
    <t>LV-I-SED-0.25</t>
  </si>
  <si>
    <t>LV-I-SED-0.33</t>
  </si>
  <si>
    <t>LV-I-SED-0.35-0.43</t>
  </si>
  <si>
    <t>LV-I-SED-0.43-0.51</t>
  </si>
  <si>
    <t>LV-E PW-0.05</t>
  </si>
  <si>
    <t xml:space="preserve">TC (%) </t>
  </si>
  <si>
    <t xml:space="preserve">TS (%) </t>
  </si>
  <si>
    <t>TIC (%)</t>
  </si>
  <si>
    <t>TOC (%)</t>
  </si>
  <si>
    <t>BE</t>
  </si>
  <si>
    <t>LV</t>
  </si>
  <si>
    <r>
      <t>δ</t>
    </r>
    <r>
      <rPr>
        <vertAlign val="super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CAS</t>
    </r>
    <r>
      <rPr>
        <sz val="11"/>
        <color theme="1"/>
        <rFont val="Calibri"/>
        <family val="2"/>
        <scheme val="minor"/>
      </rPr>
      <t xml:space="preserve"> (‰; V-SMOW)</t>
    </r>
  </si>
  <si>
    <t>LV-A-0.1 CAS</t>
  </si>
  <si>
    <t>LV-A-0.05 SED-CAS</t>
  </si>
  <si>
    <t>Min</t>
  </si>
  <si>
    <t>Untere-min</t>
  </si>
  <si>
    <t>Med-unter</t>
  </si>
  <si>
    <t>OBERE-med</t>
  </si>
  <si>
    <t>MAX-ober</t>
  </si>
  <si>
    <t>MAX</t>
  </si>
  <si>
    <t>Shell-BE</t>
  </si>
  <si>
    <t>Shell-LV</t>
  </si>
  <si>
    <t>Max</t>
  </si>
  <si>
    <t>Obere Med</t>
  </si>
  <si>
    <t>Med</t>
  </si>
  <si>
    <t>Unterer Med</t>
  </si>
  <si>
    <t>MIN</t>
  </si>
  <si>
    <t>LV-C-0.14</t>
  </si>
  <si>
    <t>ppm</t>
  </si>
  <si>
    <t>LV-C-0.23</t>
  </si>
  <si>
    <t>LV-C-0.31</t>
  </si>
  <si>
    <t>LV-A-0.00-crust</t>
  </si>
  <si>
    <t>LV-A-0.05-SED</t>
  </si>
  <si>
    <t>LV-A-0.1</t>
  </si>
  <si>
    <t>LV-I-0.05CAS</t>
  </si>
  <si>
    <t>LV-I-0.3 CAS</t>
  </si>
  <si>
    <t>LV-I-0.35</t>
  </si>
  <si>
    <t>LV-E-0.0</t>
  </si>
  <si>
    <t>LV-E-0.13</t>
  </si>
  <si>
    <t>LV-E-0.23</t>
  </si>
  <si>
    <t>Stroma-LV</t>
  </si>
  <si>
    <t></t>
  </si>
  <si>
    <t>±S</t>
  </si>
  <si>
    <t>unit</t>
  </si>
  <si>
    <t>Ca</t>
  </si>
  <si>
    <t>Mg</t>
  </si>
  <si>
    <t>Sr</t>
  </si>
  <si>
    <t>Fe</t>
  </si>
  <si>
    <t>Mn</t>
  </si>
  <si>
    <t>BE-G-0.03</t>
  </si>
  <si>
    <t>BE-G-0.12</t>
  </si>
  <si>
    <t>BE-G-0.22</t>
  </si>
  <si>
    <t>BE-G-0.33</t>
  </si>
  <si>
    <t>BE-G-0.39</t>
  </si>
  <si>
    <t>BE-G-0.39CR</t>
  </si>
  <si>
    <t>BE-G-0.41CR</t>
  </si>
  <si>
    <t>BE-D-0.04</t>
  </si>
  <si>
    <t>BE-D-0.16</t>
  </si>
  <si>
    <t>BE-D-0.23</t>
  </si>
  <si>
    <t>BE-D-0.35</t>
  </si>
  <si>
    <t>BE-D-0.41</t>
  </si>
  <si>
    <t>BE-B-0.03</t>
  </si>
  <si>
    <t>BE-B-0.13</t>
  </si>
  <si>
    <t>BE-B-0.33</t>
  </si>
  <si>
    <t>BE-B-0.40</t>
  </si>
  <si>
    <t>BE-B-0.46</t>
  </si>
  <si>
    <t>LV-C-0.18CR</t>
  </si>
  <si>
    <t>LV-C-0.19CR</t>
  </si>
  <si>
    <t>LV-C-0.21CR</t>
  </si>
  <si>
    <t>LV-C-0.23CR</t>
  </si>
  <si>
    <t>LV-C-0.29CR</t>
  </si>
  <si>
    <t>LV-C-0.31CR</t>
  </si>
  <si>
    <t>LV-C-0.32CR</t>
  </si>
  <si>
    <t>LV-C-0.35CR</t>
  </si>
  <si>
    <t>LV-G-0.0CR</t>
  </si>
  <si>
    <t>LV-G-0.02CR</t>
  </si>
  <si>
    <t>LV-G-0.3MAT</t>
  </si>
  <si>
    <t>LV-G-0.4MAT</t>
  </si>
  <si>
    <t>Ca/Mg</t>
  </si>
  <si>
    <t>(m)</t>
  </si>
  <si>
    <t>Ca/Sr</t>
  </si>
  <si>
    <t>Mg/Fe</t>
  </si>
  <si>
    <t>Mg/Mn</t>
  </si>
  <si>
    <t>Ca/Fe</t>
  </si>
  <si>
    <t>Ca/Mn</t>
  </si>
  <si>
    <t>Mg/Ca</t>
  </si>
  <si>
    <t>Mg/Sr</t>
  </si>
  <si>
    <r>
      <t>Δ</t>
    </r>
    <r>
      <rPr>
        <vertAlign val="super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S</t>
    </r>
    <r>
      <rPr>
        <vertAlign val="subscript"/>
        <sz val="8.8000000000000007"/>
        <color theme="1"/>
        <rFont val="Calibri"/>
        <family val="2"/>
        <scheme val="minor"/>
      </rPr>
      <t>(CAS-Pw</t>
    </r>
    <r>
      <rPr>
        <sz val="8.8000000000000007"/>
        <color theme="1"/>
        <rFont val="Calibri"/>
        <family val="2"/>
        <scheme val="minor"/>
      </rPr>
      <t>) (‰)</t>
    </r>
  </si>
  <si>
    <r>
      <t>Δ</t>
    </r>
    <r>
      <rPr>
        <vertAlign val="super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8.8000000000000007"/>
        <color theme="1"/>
        <rFont val="Calibri"/>
        <family val="2"/>
        <scheme val="minor"/>
      </rPr>
      <t>(CAS-Pw</t>
    </r>
    <r>
      <rPr>
        <sz val="8.8000000000000007"/>
        <color theme="1"/>
        <rFont val="Calibri"/>
        <family val="2"/>
        <scheme val="minor"/>
      </rPr>
      <t>) (‰)</t>
    </r>
  </si>
  <si>
    <t>[‰; V-CDT]</t>
  </si>
  <si>
    <t>[mM]</t>
  </si>
  <si>
    <t>Daten aus van Lith et al. 2002</t>
  </si>
  <si>
    <r>
      <t>δ</t>
    </r>
    <r>
      <rPr>
        <vertAlign val="super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S</t>
    </r>
  </si>
  <si>
    <r>
      <t>SO</t>
    </r>
    <r>
      <rPr>
        <vertAlign val="subscript"/>
        <sz val="11"/>
        <color theme="5" tint="-0.249977111117893"/>
        <rFont val="Calibri"/>
        <family val="2"/>
        <scheme val="minor"/>
      </rPr>
      <t>4</t>
    </r>
    <r>
      <rPr>
        <vertAlign val="superscript"/>
        <sz val="11"/>
        <color theme="5" tint="-0.249977111117893"/>
        <rFont val="Calibri"/>
        <family val="2"/>
        <scheme val="minor"/>
      </rPr>
      <t>2-</t>
    </r>
  </si>
  <si>
    <t>LB 03/19</t>
  </si>
  <si>
    <t>LV 03/19</t>
  </si>
  <si>
    <t>LB 02/19</t>
  </si>
  <si>
    <t>LV 02/19</t>
  </si>
  <si>
    <t>LB 01/19</t>
  </si>
  <si>
    <t>LV 01/19</t>
  </si>
  <si>
    <t>LB 12/18</t>
  </si>
  <si>
    <t>LV 12/18</t>
  </si>
  <si>
    <t>LB 11/18</t>
  </si>
  <si>
    <t>LV 11/18</t>
  </si>
  <si>
    <t>LB 10/18</t>
  </si>
  <si>
    <t>LV 10/18</t>
  </si>
  <si>
    <t>LB 08/18</t>
  </si>
  <si>
    <t>LV 08/18</t>
  </si>
  <si>
    <t>LB 07/18</t>
  </si>
  <si>
    <t>LV 07/18</t>
  </si>
  <si>
    <t>LB 06/18</t>
  </si>
  <si>
    <t>LV 06/18</t>
  </si>
  <si>
    <t>March 2018 Mean value</t>
  </si>
  <si>
    <r>
      <t>[</t>
    </r>
    <r>
      <rPr>
        <sz val="11"/>
        <color theme="1"/>
        <rFont val="Calibri"/>
        <family val="2"/>
      </rPr>
      <t>‰; VSMOW</t>
    </r>
    <r>
      <rPr>
        <sz val="11"/>
        <color theme="1"/>
        <rFont val="Calibri"/>
        <family val="2"/>
        <scheme val="minor"/>
      </rPr>
      <t>]</t>
    </r>
  </si>
  <si>
    <t>date</t>
  </si>
  <si>
    <r>
      <t>δ</t>
    </r>
    <r>
      <rPr>
        <vertAlign val="super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</t>
    </r>
  </si>
  <si>
    <r>
      <t>SO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2-</t>
    </r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</si>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</sst>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8.8000000000000007"/>
      <color theme="1"/>
      <name val="Calibri"/>
      <family val="2"/>
      <scheme val="minor"/>
    </font>
    <font>
      <sz val="8.8000000000000007"/>
      <color theme="1"/>
      <name val="Calibri"/>
      <family val="2"/>
      <scheme val="minor"/>
    </font>
    <font>
      <sz val="8.8000000000000007"/>
      <color theme="1"/>
      <name val="Calibri"/>
      <family val="2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0"/>
      <name val="Arial"/>
      <family val="2"/>
    </font>
    <font>
      <b/>
      <sz val="10"/>
      <name val="MS Reference Sans Serif"/>
      <family val="2"/>
    </font>
    <font>
      <b/>
      <sz val="11"/>
      <name val="Calibri"/>
      <family val="2"/>
    </font>
    <font>
      <b/>
      <sz val="12"/>
      <name val="Arial"/>
      <family val="2"/>
    </font>
    <font>
      <sz val="11"/>
      <color theme="5" tint="-0.249977111117893"/>
      <name val="Calibri"/>
      <family val="2"/>
      <scheme val="minor"/>
    </font>
    <font>
      <vertAlign val="subscript"/>
      <sz val="11"/>
      <color theme="5" tint="-0.249977111117893"/>
      <name val="Calibri"/>
      <family val="2"/>
      <scheme val="minor"/>
    </font>
    <font>
      <vertAlign val="superscript"/>
      <sz val="11"/>
      <color theme="5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1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0" fillId="0" borderId="6" xfId="0" applyBorder="1" applyAlignment="1">
      <alignment horizontal="center"/>
    </xf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6" xfId="0" applyNumberFormat="1" applyBorder="1" applyAlignment="1">
      <alignment horizontal="right"/>
    </xf>
    <xf numFmtId="1" fontId="0" fillId="0" borderId="0" xfId="0" applyNumberFormat="1"/>
    <xf numFmtId="0" fontId="0" fillId="2" borderId="5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0" fillId="2" borderId="6" xfId="0" applyFill="1" applyBorder="1"/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/>
    <xf numFmtId="164" fontId="0" fillId="2" borderId="6" xfId="0" applyNumberFormat="1" applyFill="1" applyBorder="1"/>
    <xf numFmtId="0" fontId="0" fillId="0" borderId="10" xfId="0" applyBorder="1"/>
    <xf numFmtId="0" fontId="0" fillId="0" borderId="11" xfId="0" applyBorder="1"/>
    <xf numFmtId="164" fontId="0" fillId="0" borderId="11" xfId="0" applyNumberFormat="1" applyBorder="1"/>
    <xf numFmtId="164" fontId="0" fillId="0" borderId="5" xfId="0" applyNumberFormat="1" applyBorder="1"/>
    <xf numFmtId="164" fontId="0" fillId="0" borderId="11" xfId="0" applyNumberForma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" fontId="0" fillId="0" borderId="8" xfId="0" applyNumberFormat="1" applyBorder="1"/>
    <xf numFmtId="0" fontId="0" fillId="2" borderId="0" xfId="0" applyFill="1"/>
    <xf numFmtId="2" fontId="0" fillId="2" borderId="1" xfId="0" applyNumberFormat="1" applyFill="1" applyBorder="1" applyAlignment="1">
      <alignment horizontal="right"/>
    </xf>
    <xf numFmtId="164" fontId="0" fillId="2" borderId="11" xfId="0" applyNumberFormat="1" applyFill="1" applyBorder="1"/>
    <xf numFmtId="164" fontId="0" fillId="2" borderId="5" xfId="0" applyNumberFormat="1" applyFill="1" applyBorder="1"/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right"/>
    </xf>
    <xf numFmtId="1" fontId="0" fillId="0" borderId="13" xfId="0" applyNumberFormat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0" fontId="0" fillId="0" borderId="13" xfId="0" applyBorder="1"/>
    <xf numFmtId="0" fontId="0" fillId="0" borderId="14" xfId="0" applyBorder="1"/>
    <xf numFmtId="2" fontId="0" fillId="0" borderId="13" xfId="0" applyNumberFormat="1" applyBorder="1" applyAlignment="1">
      <alignment horizontal="right"/>
    </xf>
    <xf numFmtId="0" fontId="0" fillId="0" borderId="15" xfId="0" applyBorder="1"/>
    <xf numFmtId="164" fontId="0" fillId="0" borderId="12" xfId="0" applyNumberFormat="1" applyBorder="1"/>
    <xf numFmtId="0" fontId="0" fillId="0" borderId="16" xfId="0" applyBorder="1"/>
    <xf numFmtId="0" fontId="0" fillId="0" borderId="17" xfId="0" applyBorder="1"/>
    <xf numFmtId="2" fontId="0" fillId="0" borderId="1" xfId="0" applyNumberFormat="1" applyBorder="1"/>
    <xf numFmtId="0" fontId="1" fillId="0" borderId="1" xfId="0" applyFont="1" applyBorder="1"/>
    <xf numFmtId="0" fontId="0" fillId="0" borderId="9" xfId="0" applyBorder="1"/>
    <xf numFmtId="0" fontId="0" fillId="2" borderId="11" xfId="0" applyFill="1" applyBorder="1"/>
    <xf numFmtId="164" fontId="0" fillId="2" borderId="1" xfId="0" applyNumberFormat="1" applyFill="1" applyBorder="1"/>
    <xf numFmtId="2" fontId="0" fillId="2" borderId="1" xfId="0" applyNumberFormat="1" applyFill="1" applyBorder="1"/>
    <xf numFmtId="164" fontId="7" fillId="0" borderId="1" xfId="0" applyNumberFormat="1" applyFont="1" applyBorder="1"/>
    <xf numFmtId="164" fontId="1" fillId="0" borderId="1" xfId="0" applyNumberFormat="1" applyFont="1" applyBorder="1"/>
    <xf numFmtId="1" fontId="7" fillId="0" borderId="1" xfId="0" applyNumberFormat="1" applyFont="1" applyBorder="1"/>
    <xf numFmtId="1" fontId="1" fillId="0" borderId="1" xfId="0" applyNumberFormat="1" applyFont="1" applyBorder="1"/>
    <xf numFmtId="164" fontId="0" fillId="0" borderId="0" xfId="0" applyNumberFormat="1"/>
    <xf numFmtId="0" fontId="0" fillId="0" borderId="18" xfId="0" applyBorder="1"/>
    <xf numFmtId="0" fontId="0" fillId="0" borderId="19" xfId="0" applyBorder="1"/>
    <xf numFmtId="0" fontId="0" fillId="2" borderId="18" xfId="0" applyFill="1" applyBorder="1"/>
    <xf numFmtId="0" fontId="0" fillId="0" borderId="20" xfId="0" applyBorder="1"/>
    <xf numFmtId="0" fontId="0" fillId="2" borderId="9" xfId="0" applyFill="1" applyBorder="1"/>
    <xf numFmtId="164" fontId="0" fillId="0" borderId="8" xfId="0" applyNumberFormat="1" applyBorder="1"/>
    <xf numFmtId="164" fontId="0" fillId="0" borderId="9" xfId="0" applyNumberFormat="1" applyBorder="1"/>
    <xf numFmtId="0" fontId="0" fillId="2" borderId="8" xfId="0" applyFill="1" applyBorder="1"/>
    <xf numFmtId="164" fontId="0" fillId="0" borderId="18" xfId="0" applyNumberFormat="1" applyBorder="1"/>
    <xf numFmtId="164" fontId="0" fillId="2" borderId="18" xfId="0" applyNumberFormat="1" applyFill="1" applyBorder="1"/>
    <xf numFmtId="164" fontId="0" fillId="0" borderId="20" xfId="0" applyNumberFormat="1" applyBorder="1"/>
    <xf numFmtId="0" fontId="0" fillId="2" borderId="20" xfId="0" applyFill="1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0" fontId="0" fillId="2" borderId="22" xfId="0" applyFill="1" applyBorder="1"/>
    <xf numFmtId="0" fontId="0" fillId="2" borderId="23" xfId="0" applyFill="1" applyBorder="1"/>
    <xf numFmtId="164" fontId="0" fillId="2" borderId="23" xfId="0" applyNumberFormat="1" applyFill="1" applyBorder="1"/>
    <xf numFmtId="1" fontId="0" fillId="0" borderId="3" xfId="0" applyNumberFormat="1" applyBorder="1"/>
    <xf numFmtId="164" fontId="0" fillId="0" borderId="3" xfId="0" applyNumberFormat="1" applyBorder="1"/>
    <xf numFmtId="0" fontId="10" fillId="0" borderId="4" xfId="0" applyFont="1" applyBorder="1"/>
    <xf numFmtId="0" fontId="10" fillId="0" borderId="6" xfId="0" applyFont="1" applyBorder="1"/>
    <xf numFmtId="0" fontId="10" fillId="0" borderId="9" xfId="0" applyFont="1" applyBorder="1"/>
    <xf numFmtId="0" fontId="11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64" fontId="0" fillId="2" borderId="25" xfId="0" applyNumberFormat="1" applyFill="1" applyBorder="1"/>
    <xf numFmtId="0" fontId="14" fillId="0" borderId="0" xfId="0" applyFont="1"/>
    <xf numFmtId="17" fontId="14" fillId="0" borderId="0" xfId="0" applyNumberFormat="1" applyFont="1"/>
    <xf numFmtId="1" fontId="14" fillId="0" borderId="0" xfId="0" applyNumberFormat="1" applyFont="1"/>
    <xf numFmtId="1" fontId="14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2" fontId="14" fillId="0" borderId="0" xfId="0" applyNumberFormat="1" applyFont="1"/>
    <xf numFmtId="2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8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164" fontId="17" fillId="0" borderId="0" xfId="0" applyNumberFormat="1" applyFont="1"/>
    <xf numFmtId="0" fontId="17" fillId="0" borderId="0" xfId="0" applyFont="1" applyAlignment="1">
      <alignment horizontal="center"/>
    </xf>
    <xf numFmtId="0" fontId="17" fillId="0" borderId="0" xfId="0" applyFont="1"/>
    <xf numFmtId="14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325296862070194E-2"/>
          <c:y val="6.0565968139398359E-2"/>
          <c:w val="0.8657534636023495"/>
          <c:h val="0.77666061133979736"/>
        </c:manualLayout>
      </c:layout>
      <c:scatterChart>
        <c:scatterStyle val="lineMarker"/>
        <c:varyColors val="0"/>
        <c:ser>
          <c:idx val="0"/>
          <c:order val="0"/>
          <c:tx>
            <c:v>d34S L Vermelha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'Table S1'!$C$5:$C$13</c:f>
              <c:numCache>
                <c:formatCode>0.0</c:formatCode>
                <c:ptCount val="9"/>
                <c:pt idx="0">
                  <c:v>38.909999999999997</c:v>
                </c:pt>
                <c:pt idx="1">
                  <c:v>38.619999999999997</c:v>
                </c:pt>
                <c:pt idx="2">
                  <c:v>38.67</c:v>
                </c:pt>
                <c:pt idx="3">
                  <c:v>42.56</c:v>
                </c:pt>
                <c:pt idx="4">
                  <c:v>35.96</c:v>
                </c:pt>
                <c:pt idx="5">
                  <c:v>43.3</c:v>
                </c:pt>
                <c:pt idx="6">
                  <c:v>54.14</c:v>
                </c:pt>
                <c:pt idx="7">
                  <c:v>46.22</c:v>
                </c:pt>
                <c:pt idx="8">
                  <c:v>62.91</c:v>
                </c:pt>
              </c:numCache>
            </c:numRef>
          </c:xVal>
          <c:yVal>
            <c:numRef>
              <c:f>'Table S1'!$D$5:$D$13</c:f>
              <c:numCache>
                <c:formatCode>0.0</c:formatCode>
                <c:ptCount val="9"/>
                <c:pt idx="0">
                  <c:v>20.469062450000003</c:v>
                </c:pt>
                <c:pt idx="1">
                  <c:v>20.611712100000002</c:v>
                </c:pt>
                <c:pt idx="2">
                  <c:v>20.665523</c:v>
                </c:pt>
                <c:pt idx="3">
                  <c:v>20.759438250000002</c:v>
                </c:pt>
                <c:pt idx="4">
                  <c:v>20.741670500000005</c:v>
                </c:pt>
                <c:pt idx="5">
                  <c:v>21.021385650000003</c:v>
                </c:pt>
                <c:pt idx="6">
                  <c:v>21.349327550000005</c:v>
                </c:pt>
                <c:pt idx="7">
                  <c:v>21.509758312500001</c:v>
                </c:pt>
                <c:pt idx="8">
                  <c:v>21.409737900000003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43-4FF9-933C-9D8E505BA363}"/>
            </c:ext>
          </c:extLst>
        </c:ser>
        <c:ser>
          <c:idx val="1"/>
          <c:order val="1"/>
          <c:tx>
            <c:v>d18O L Vermelha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9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'Table S1'!$C$5:$C$13</c:f>
              <c:numCache>
                <c:formatCode>0.0</c:formatCode>
                <c:ptCount val="9"/>
                <c:pt idx="0">
                  <c:v>38.909999999999997</c:v>
                </c:pt>
                <c:pt idx="1">
                  <c:v>38.619999999999997</c:v>
                </c:pt>
                <c:pt idx="2">
                  <c:v>38.67</c:v>
                </c:pt>
                <c:pt idx="3">
                  <c:v>42.56</c:v>
                </c:pt>
                <c:pt idx="4">
                  <c:v>35.96</c:v>
                </c:pt>
                <c:pt idx="5">
                  <c:v>43.3</c:v>
                </c:pt>
                <c:pt idx="6">
                  <c:v>54.14</c:v>
                </c:pt>
                <c:pt idx="7">
                  <c:v>46.22</c:v>
                </c:pt>
                <c:pt idx="8">
                  <c:v>62.91</c:v>
                </c:pt>
              </c:numCache>
            </c:numRef>
          </c:xVal>
          <c:yVal>
            <c:numRef>
              <c:f>'Table S1'!$E$5:$E$13</c:f>
              <c:numCache>
                <c:formatCode>0.0</c:formatCode>
                <c:ptCount val="9"/>
                <c:pt idx="0">
                  <c:v>11.451264799999999</c:v>
                </c:pt>
                <c:pt idx="1">
                  <c:v>11.821028199999999</c:v>
                </c:pt>
                <c:pt idx="2">
                  <c:v>11.747746799999998</c:v>
                </c:pt>
                <c:pt idx="3">
                  <c:v>12.59582510291829</c:v>
                </c:pt>
                <c:pt idx="4">
                  <c:v>12.990206826459147</c:v>
                </c:pt>
                <c:pt idx="5">
                  <c:v>12.91152065</c:v>
                </c:pt>
                <c:pt idx="6">
                  <c:v>12.521633073540858</c:v>
                </c:pt>
                <c:pt idx="7">
                  <c:v>12.8939574</c:v>
                </c:pt>
                <c:pt idx="8">
                  <c:v>12.95481237062257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43-4FF9-933C-9D8E505BA363}"/>
            </c:ext>
          </c:extLst>
        </c:ser>
        <c:ser>
          <c:idx val="2"/>
          <c:order val="2"/>
          <c:tx>
            <c:v>d34S L Brejo do Espinho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'Table S1'!$J$5:$J$13</c:f>
              <c:numCache>
                <c:formatCode>0.0</c:formatCode>
                <c:ptCount val="9"/>
                <c:pt idx="0">
                  <c:v>55.52</c:v>
                </c:pt>
                <c:pt idx="1">
                  <c:v>61.72</c:v>
                </c:pt>
                <c:pt idx="2">
                  <c:v>60.27</c:v>
                </c:pt>
                <c:pt idx="3">
                  <c:v>64.31</c:v>
                </c:pt>
                <c:pt idx="4">
                  <c:v>58.32</c:v>
                </c:pt>
                <c:pt idx="5">
                  <c:v>55.82</c:v>
                </c:pt>
                <c:pt idx="6">
                  <c:v>113.21</c:v>
                </c:pt>
                <c:pt idx="7">
                  <c:v>59.63</c:v>
                </c:pt>
                <c:pt idx="8">
                  <c:v>135.88</c:v>
                </c:pt>
              </c:numCache>
            </c:numRef>
          </c:xVal>
          <c:yVal>
            <c:numRef>
              <c:f>'Table S1'!$K$5:$K$13</c:f>
              <c:numCache>
                <c:formatCode>0.0</c:formatCode>
                <c:ptCount val="9"/>
                <c:pt idx="0">
                  <c:v>22.523522</c:v>
                </c:pt>
                <c:pt idx="1">
                  <c:v>22.540284487500003</c:v>
                </c:pt>
                <c:pt idx="2">
                  <c:v>22.568641837499996</c:v>
                </c:pt>
                <c:pt idx="3">
                  <c:v>22.627113187500001</c:v>
                </c:pt>
                <c:pt idx="4">
                  <c:v>22.515440437499997</c:v>
                </c:pt>
                <c:pt idx="5">
                  <c:v>22.578930787499999</c:v>
                </c:pt>
                <c:pt idx="6">
                  <c:v>22.244414437499998</c:v>
                </c:pt>
                <c:pt idx="7">
                  <c:v>22.705260700000004</c:v>
                </c:pt>
                <c:pt idx="8">
                  <c:v>22.723101562499998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43-4FF9-933C-9D8E505BA363}"/>
            </c:ext>
          </c:extLst>
        </c:ser>
        <c:ser>
          <c:idx val="3"/>
          <c:order val="3"/>
          <c:tx>
            <c:v>d18O Brejo do Espinho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S1'!$J$5:$J$13</c:f>
              <c:numCache>
                <c:formatCode>0.0</c:formatCode>
                <c:ptCount val="9"/>
                <c:pt idx="0">
                  <c:v>55.52</c:v>
                </c:pt>
                <c:pt idx="1">
                  <c:v>61.72</c:v>
                </c:pt>
                <c:pt idx="2">
                  <c:v>60.27</c:v>
                </c:pt>
                <c:pt idx="3">
                  <c:v>64.31</c:v>
                </c:pt>
                <c:pt idx="4">
                  <c:v>58.32</c:v>
                </c:pt>
                <c:pt idx="5">
                  <c:v>55.82</c:v>
                </c:pt>
                <c:pt idx="6">
                  <c:v>113.21</c:v>
                </c:pt>
                <c:pt idx="7">
                  <c:v>59.63</c:v>
                </c:pt>
                <c:pt idx="8">
                  <c:v>135.88</c:v>
                </c:pt>
              </c:numCache>
            </c:numRef>
          </c:xVal>
          <c:yVal>
            <c:numRef>
              <c:f>'Table S1'!$L$5:$L$13</c:f>
              <c:numCache>
                <c:formatCode>0.0</c:formatCode>
                <c:ptCount val="9"/>
                <c:pt idx="0">
                  <c:v>16.768921200000001</c:v>
                </c:pt>
                <c:pt idx="1">
                  <c:v>17.179520799999999</c:v>
                </c:pt>
                <c:pt idx="2">
                  <c:v>17.5912392</c:v>
                </c:pt>
                <c:pt idx="3">
                  <c:v>17.117986799999997</c:v>
                </c:pt>
                <c:pt idx="4">
                  <c:v>18.030927600000002</c:v>
                </c:pt>
                <c:pt idx="5">
                  <c:v>17.830103000000001</c:v>
                </c:pt>
                <c:pt idx="6">
                  <c:v>15.934296399999999</c:v>
                </c:pt>
                <c:pt idx="7">
                  <c:v>17.331315197081711</c:v>
                </c:pt>
                <c:pt idx="8">
                  <c:v>16.695080399999998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E43-4FF9-933C-9D8E505BA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559128"/>
        <c:axId val="728563720"/>
      </c:scatterChart>
      <c:valAx>
        <c:axId val="728559128"/>
        <c:scaling>
          <c:orientation val="minMax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[SO4]</a:t>
                </a:r>
                <a:r>
                  <a:rPr lang="en-US" sz="1200" baseline="0">
                    <a:solidFill>
                      <a:schemeClr val="tx1"/>
                    </a:solidFill>
                  </a:rPr>
                  <a:t> (mM)</a:t>
                </a:r>
                <a:endParaRPr lang="en-US" sz="12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563720"/>
        <c:crosses val="autoZero"/>
        <c:crossBetween val="midCat"/>
        <c:majorUnit val="10"/>
      </c:valAx>
      <c:valAx>
        <c:axId val="728563720"/>
        <c:scaling>
          <c:orientation val="minMax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chemeClr val="tx1"/>
                    </a:solidFill>
                  </a:rPr>
                  <a:t>δ34</a:t>
                </a:r>
                <a:r>
                  <a:rPr lang="en-US">
                    <a:solidFill>
                      <a:schemeClr val="tx1"/>
                    </a:solidFill>
                  </a:rPr>
                  <a:t>S, </a:t>
                </a:r>
                <a:r>
                  <a:rPr lang="el-GR">
                    <a:solidFill>
                      <a:schemeClr val="tx1"/>
                    </a:solidFill>
                  </a:rPr>
                  <a:t>δ18</a:t>
                </a:r>
                <a:r>
                  <a:rPr lang="en-US">
                    <a:solidFill>
                      <a:schemeClr val="tx1"/>
                    </a:solidFill>
                  </a:rPr>
                  <a:t>O (‰, V-CDT,</a:t>
                </a:r>
                <a:r>
                  <a:rPr lang="en-US" baseline="0">
                    <a:solidFill>
                      <a:schemeClr val="tx1"/>
                    </a:solidFill>
                  </a:rPr>
                  <a:t> V-SMOW)</a:t>
                </a:r>
                <a:r>
                  <a:rPr lang="en-US">
                    <a:solidFill>
                      <a:schemeClr val="tx1"/>
                    </a:solidFill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1.8971633520934263E-2"/>
              <c:y val="0.271006038586690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5591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1106619135294657"/>
          <c:y val="0.65081010922101024"/>
          <c:w val="0.28893380864705343"/>
          <c:h val="0.231960436606961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trace elements'!$T$3:$T$15</c:f>
              <c:numCache>
                <c:formatCode>General</c:formatCode>
                <c:ptCount val="13"/>
                <c:pt idx="0">
                  <c:v>4200.9615384615381</c:v>
                </c:pt>
                <c:pt idx="1">
                  <c:v>4539.4891944990177</c:v>
                </c:pt>
                <c:pt idx="2">
                  <c:v>5744.5585215605743</c:v>
                </c:pt>
                <c:pt idx="3">
                  <c:v>4239.7018970189702</c:v>
                </c:pt>
                <c:pt idx="4">
                  <c:v>4940.635451505017</c:v>
                </c:pt>
                <c:pt idx="5">
                  <c:v>5538.9380530973449</c:v>
                </c:pt>
                <c:pt idx="6">
                  <c:v>5936.758893280632</c:v>
                </c:pt>
                <c:pt idx="7">
                  <c:v>7331.8181818181811</c:v>
                </c:pt>
                <c:pt idx="8">
                  <c:v>2630.8488612836441</c:v>
                </c:pt>
                <c:pt idx="9">
                  <c:v>3019.5704057279236</c:v>
                </c:pt>
                <c:pt idx="10">
                  <c:v>6349.8753117206979</c:v>
                </c:pt>
                <c:pt idx="11">
                  <c:v>5994.4086021505373</c:v>
                </c:pt>
                <c:pt idx="12">
                  <c:v>5902.4742268041236</c:v>
                </c:pt>
              </c:numCache>
            </c:numRef>
          </c:xVal>
          <c:yVal>
            <c:numRef>
              <c:f>'Table S5 trace elements'!$D$3:$D$15</c:f>
              <c:numCache>
                <c:formatCode>General</c:formatCode>
                <c:ptCount val="13"/>
                <c:pt idx="0">
                  <c:v>0.14000000000000001</c:v>
                </c:pt>
                <c:pt idx="1">
                  <c:v>0.23</c:v>
                </c:pt>
                <c:pt idx="2">
                  <c:v>0.31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0.05</c:v>
                </c:pt>
                <c:pt idx="7">
                  <c:v>0.3</c:v>
                </c:pt>
                <c:pt idx="8">
                  <c:v>0.35</c:v>
                </c:pt>
                <c:pt idx="9">
                  <c:v>0</c:v>
                </c:pt>
                <c:pt idx="10">
                  <c:v>0.13</c:v>
                </c:pt>
                <c:pt idx="11">
                  <c:v>0.23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DD-40F9-AE34-23DF9B603DE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S5 trace elements'!$T$17:$T$32</c:f>
              <c:numCache>
                <c:formatCode>General</c:formatCode>
                <c:ptCount val="16"/>
                <c:pt idx="0">
                  <c:v>3326.5460030165914</c:v>
                </c:pt>
                <c:pt idx="1">
                  <c:v>5377.391304347826</c:v>
                </c:pt>
                <c:pt idx="2">
                  <c:v>10462.844036697248</c:v>
                </c:pt>
                <c:pt idx="3">
                  <c:v>14663.571428571429</c:v>
                </c:pt>
                <c:pt idx="4">
                  <c:v>12232.596685082872</c:v>
                </c:pt>
                <c:pt idx="5">
                  <c:v>16697.014925373132</c:v>
                </c:pt>
                <c:pt idx="6">
                  <c:v>5802.1428571428569</c:v>
                </c:pt>
                <c:pt idx="7">
                  <c:v>3952.7272727272725</c:v>
                </c:pt>
                <c:pt idx="8">
                  <c:v>4753.306613226453</c:v>
                </c:pt>
                <c:pt idx="9">
                  <c:v>4689.6281800391389</c:v>
                </c:pt>
                <c:pt idx="10">
                  <c:v>4823.9005736137669</c:v>
                </c:pt>
                <c:pt idx="11">
                  <c:v>9576.95652173913</c:v>
                </c:pt>
                <c:pt idx="12">
                  <c:v>3132.8080229226362</c:v>
                </c:pt>
                <c:pt idx="13">
                  <c:v>5005.7815845824407</c:v>
                </c:pt>
                <c:pt idx="14">
                  <c:v>6606.0773480662974</c:v>
                </c:pt>
                <c:pt idx="15">
                  <c:v>5477.1966527196655</c:v>
                </c:pt>
              </c:numCache>
            </c:numRef>
          </c:xVal>
          <c:yVal>
            <c:numRef>
              <c:f>'Table S5 trace elements'!$D$17:$D$32</c:f>
              <c:numCache>
                <c:formatCode>General</c:formatCode>
                <c:ptCount val="16"/>
                <c:pt idx="0">
                  <c:v>0.03</c:v>
                </c:pt>
                <c:pt idx="1">
                  <c:v>0.12</c:v>
                </c:pt>
                <c:pt idx="2">
                  <c:v>0.22</c:v>
                </c:pt>
                <c:pt idx="3">
                  <c:v>0.33</c:v>
                </c:pt>
                <c:pt idx="4">
                  <c:v>0.39</c:v>
                </c:pt>
                <c:pt idx="7">
                  <c:v>0.04</c:v>
                </c:pt>
                <c:pt idx="8">
                  <c:v>0.16</c:v>
                </c:pt>
                <c:pt idx="9">
                  <c:v>0.23</c:v>
                </c:pt>
                <c:pt idx="11">
                  <c:v>0.41</c:v>
                </c:pt>
                <c:pt idx="12">
                  <c:v>0.03</c:v>
                </c:pt>
                <c:pt idx="13">
                  <c:v>0.13</c:v>
                </c:pt>
                <c:pt idx="14">
                  <c:v>0.33</c:v>
                </c:pt>
                <c:pt idx="1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DD-40F9-AE34-23DF9B603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Ca/Mn</a:t>
                </a:r>
                <a:r>
                  <a:rPr lang="de-DE" baseline="0"/>
                  <a:t>(ppm/ppm)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7606824146981627"/>
              <c:y val="3.74537037037037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trace elements'!$U$3:$U$15</c:f>
              <c:numCache>
                <c:formatCode>General</c:formatCode>
                <c:ptCount val="13"/>
                <c:pt idx="0">
                  <c:v>0.15651941710536355</c:v>
                </c:pt>
                <c:pt idx="1">
                  <c:v>0.11460226780922704</c:v>
                </c:pt>
                <c:pt idx="2">
                  <c:v>9.8548756076637115E-2</c:v>
                </c:pt>
                <c:pt idx="3">
                  <c:v>0.14324522995301864</c:v>
                </c:pt>
                <c:pt idx="4">
                  <c:v>0.16439329835843627</c:v>
                </c:pt>
                <c:pt idx="5">
                  <c:v>0.13414283431858123</c:v>
                </c:pt>
                <c:pt idx="6">
                  <c:v>0.18179094540612517</c:v>
                </c:pt>
                <c:pt idx="7">
                  <c:v>0.10399876007439554</c:v>
                </c:pt>
                <c:pt idx="8">
                  <c:v>9.7584008814039502E-2</c:v>
                </c:pt>
                <c:pt idx="9">
                  <c:v>0.16957793234271262</c:v>
                </c:pt>
                <c:pt idx="10">
                  <c:v>0.18081137336527511</c:v>
                </c:pt>
                <c:pt idx="11">
                  <c:v>0.16761139413073115</c:v>
                </c:pt>
                <c:pt idx="12">
                  <c:v>0.18559401963181613</c:v>
                </c:pt>
              </c:numCache>
            </c:numRef>
          </c:xVal>
          <c:yVal>
            <c:numRef>
              <c:f>'Table S5 trace elements'!$D$3:$D$15</c:f>
              <c:numCache>
                <c:formatCode>General</c:formatCode>
                <c:ptCount val="13"/>
                <c:pt idx="0">
                  <c:v>0.14000000000000001</c:v>
                </c:pt>
                <c:pt idx="1">
                  <c:v>0.23</c:v>
                </c:pt>
                <c:pt idx="2">
                  <c:v>0.31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0.05</c:v>
                </c:pt>
                <c:pt idx="7">
                  <c:v>0.3</c:v>
                </c:pt>
                <c:pt idx="8">
                  <c:v>0.35</c:v>
                </c:pt>
                <c:pt idx="9">
                  <c:v>0</c:v>
                </c:pt>
                <c:pt idx="10">
                  <c:v>0.13</c:v>
                </c:pt>
                <c:pt idx="11">
                  <c:v>0.23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95-4645-B021-339D0DCDC4E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S5 trace elements'!$U$17:$U$32</c:f>
              <c:numCache>
                <c:formatCode>General</c:formatCode>
                <c:ptCount val="16"/>
                <c:pt idx="0">
                  <c:v>0.261618680571299</c:v>
                </c:pt>
                <c:pt idx="1">
                  <c:v>0.28193725743855108</c:v>
                </c:pt>
                <c:pt idx="2">
                  <c:v>0.47305888026656145</c:v>
                </c:pt>
                <c:pt idx="3">
                  <c:v>0.53193043986555599</c:v>
                </c:pt>
                <c:pt idx="4">
                  <c:v>0.52662481369405179</c:v>
                </c:pt>
                <c:pt idx="5">
                  <c:v>0.53723071422186464</c:v>
                </c:pt>
                <c:pt idx="6">
                  <c:v>0.40957774221346793</c:v>
                </c:pt>
                <c:pt idx="7">
                  <c:v>0.27845613448189344</c:v>
                </c:pt>
                <c:pt idx="8">
                  <c:v>0.27547535730848688</c:v>
                </c:pt>
                <c:pt idx="9">
                  <c:v>0.26493907527958604</c:v>
                </c:pt>
                <c:pt idx="10">
                  <c:v>0.26330809782393277</c:v>
                </c:pt>
                <c:pt idx="11">
                  <c:v>0.49530122122849229</c:v>
                </c:pt>
                <c:pt idx="12">
                  <c:v>0.26368500480175605</c:v>
                </c:pt>
                <c:pt idx="13">
                  <c:v>0.30273345596098727</c:v>
                </c:pt>
                <c:pt idx="14">
                  <c:v>0.34021911850798697</c:v>
                </c:pt>
                <c:pt idx="15">
                  <c:v>0.12703869218135289</c:v>
                </c:pt>
              </c:numCache>
            </c:numRef>
          </c:xVal>
          <c:yVal>
            <c:numRef>
              <c:f>'Table S5 trace elements'!$D$17:$D$32</c:f>
              <c:numCache>
                <c:formatCode>General</c:formatCode>
                <c:ptCount val="16"/>
                <c:pt idx="0">
                  <c:v>0.03</c:v>
                </c:pt>
                <c:pt idx="1">
                  <c:v>0.12</c:v>
                </c:pt>
                <c:pt idx="2">
                  <c:v>0.22</c:v>
                </c:pt>
                <c:pt idx="3">
                  <c:v>0.33</c:v>
                </c:pt>
                <c:pt idx="4">
                  <c:v>0.39</c:v>
                </c:pt>
                <c:pt idx="7">
                  <c:v>0.04</c:v>
                </c:pt>
                <c:pt idx="8">
                  <c:v>0.16</c:v>
                </c:pt>
                <c:pt idx="9">
                  <c:v>0.23</c:v>
                </c:pt>
                <c:pt idx="11">
                  <c:v>0.41</c:v>
                </c:pt>
                <c:pt idx="12">
                  <c:v>0.03</c:v>
                </c:pt>
                <c:pt idx="13">
                  <c:v>0.13</c:v>
                </c:pt>
                <c:pt idx="14">
                  <c:v>0.33</c:v>
                </c:pt>
                <c:pt idx="1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95-4645-B021-339D0DCDC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Mg/Ca</a:t>
                </a:r>
                <a:r>
                  <a:rPr lang="de-DE" baseline="0"/>
                  <a:t> (ppm/ppm)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7606824146981627"/>
              <c:y val="3.74537037037037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trace elements'!$V$3:$V$15</c:f>
              <c:numCache>
                <c:formatCode>General</c:formatCode>
                <c:ptCount val="13"/>
                <c:pt idx="0">
                  <c:v>35.340223944875106</c:v>
                </c:pt>
                <c:pt idx="1">
                  <c:v>16.285362853628538</c:v>
                </c:pt>
                <c:pt idx="2">
                  <c:v>11.19821283509342</c:v>
                </c:pt>
                <c:pt idx="3">
                  <c:v>36.174334140435832</c:v>
                </c:pt>
                <c:pt idx="4">
                  <c:v>17.515326361341508</c:v>
                </c:pt>
                <c:pt idx="5">
                  <c:v>14.480855467402552</c:v>
                </c:pt>
                <c:pt idx="6">
                  <c:v>51.960038058991437</c:v>
                </c:pt>
                <c:pt idx="7">
                  <c:v>12.311926605504587</c:v>
                </c:pt>
                <c:pt idx="8">
                  <c:v>17.405951712521055</c:v>
                </c:pt>
                <c:pt idx="9">
                  <c:v>26.602603843769373</c:v>
                </c:pt>
                <c:pt idx="10">
                  <c:v>14.967490247074123</c:v>
                </c:pt>
                <c:pt idx="11">
                  <c:v>22.21588207322872</c:v>
                </c:pt>
                <c:pt idx="12">
                  <c:v>27.6</c:v>
                </c:pt>
              </c:numCache>
            </c:numRef>
          </c:xVal>
          <c:yVal>
            <c:numRef>
              <c:f>'Table S5 trace elements'!$D$3:$D$15</c:f>
              <c:numCache>
                <c:formatCode>General</c:formatCode>
                <c:ptCount val="13"/>
                <c:pt idx="0">
                  <c:v>0.14000000000000001</c:v>
                </c:pt>
                <c:pt idx="1">
                  <c:v>0.23</c:v>
                </c:pt>
                <c:pt idx="2">
                  <c:v>0.31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0.05</c:v>
                </c:pt>
                <c:pt idx="7">
                  <c:v>0.3</c:v>
                </c:pt>
                <c:pt idx="8">
                  <c:v>0.35</c:v>
                </c:pt>
                <c:pt idx="9">
                  <c:v>0</c:v>
                </c:pt>
                <c:pt idx="10">
                  <c:v>0.13</c:v>
                </c:pt>
                <c:pt idx="11">
                  <c:v>0.23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3A-4130-98C9-CDD8A9715DD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S5 trace elements'!$V$17:$V$32</c:f>
              <c:numCache>
                <c:formatCode>General</c:formatCode>
                <c:ptCount val="16"/>
                <c:pt idx="0">
                  <c:v>39.683631361760661</c:v>
                </c:pt>
                <c:pt idx="1">
                  <c:v>41.437908496732028</c:v>
                </c:pt>
                <c:pt idx="2">
                  <c:v>94.318181818181813</c:v>
                </c:pt>
                <c:pt idx="3">
                  <c:v>160.07036059806507</c:v>
                </c:pt>
                <c:pt idx="4">
                  <c:v>163.46558250385533</c:v>
                </c:pt>
                <c:pt idx="5">
                  <c:v>161.10440959656881</c:v>
                </c:pt>
                <c:pt idx="6">
                  <c:v>94.853884533143258</c:v>
                </c:pt>
                <c:pt idx="7">
                  <c:v>40.211352657004831</c:v>
                </c:pt>
                <c:pt idx="8">
                  <c:v>39.48036253776435</c:v>
                </c:pt>
                <c:pt idx="9">
                  <c:v>37.30317273795535</c:v>
                </c:pt>
                <c:pt idx="10">
                  <c:v>37.11173184357542</c:v>
                </c:pt>
                <c:pt idx="11">
                  <c:v>139.01630988786954</c:v>
                </c:pt>
                <c:pt idx="12">
                  <c:v>41.333333333333336</c:v>
                </c:pt>
                <c:pt idx="13">
                  <c:v>44.904822335025379</c:v>
                </c:pt>
                <c:pt idx="14">
                  <c:v>78.990291262135926</c:v>
                </c:pt>
                <c:pt idx="15">
                  <c:v>22.397306397306398</c:v>
                </c:pt>
              </c:numCache>
            </c:numRef>
          </c:xVal>
          <c:yVal>
            <c:numRef>
              <c:f>'Table S5 trace elements'!$D$17:$D$32</c:f>
              <c:numCache>
                <c:formatCode>General</c:formatCode>
                <c:ptCount val="16"/>
                <c:pt idx="0">
                  <c:v>0.03</c:v>
                </c:pt>
                <c:pt idx="1">
                  <c:v>0.12</c:v>
                </c:pt>
                <c:pt idx="2">
                  <c:v>0.22</c:v>
                </c:pt>
                <c:pt idx="3">
                  <c:v>0.33</c:v>
                </c:pt>
                <c:pt idx="4">
                  <c:v>0.39</c:v>
                </c:pt>
                <c:pt idx="7">
                  <c:v>0.04</c:v>
                </c:pt>
                <c:pt idx="8">
                  <c:v>0.16</c:v>
                </c:pt>
                <c:pt idx="9">
                  <c:v>0.23</c:v>
                </c:pt>
                <c:pt idx="11">
                  <c:v>0.41</c:v>
                </c:pt>
                <c:pt idx="12">
                  <c:v>0.03</c:v>
                </c:pt>
                <c:pt idx="13">
                  <c:v>0.13</c:v>
                </c:pt>
                <c:pt idx="14">
                  <c:v>0.33</c:v>
                </c:pt>
                <c:pt idx="1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3A-4130-98C9-CDD8A9715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Mg/MSr</a:t>
                </a:r>
                <a:r>
                  <a:rPr lang="de-DE" baseline="0"/>
                  <a:t>(ppm/ppm)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7606824146981627"/>
              <c:y val="3.74537037037037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trace elements'!$W$3:$W$15</c:f>
              <c:numCache>
                <c:formatCode>General</c:formatCode>
                <c:ptCount val="13"/>
                <c:pt idx="0">
                  <c:v>41.948676004498516</c:v>
                </c:pt>
                <c:pt idx="1">
                  <c:v>14.809843400447427</c:v>
                </c:pt>
                <c:pt idx="2">
                  <c:v>14.56418383518225</c:v>
                </c:pt>
                <c:pt idx="3">
                  <c:v>52.439452439452438</c:v>
                </c:pt>
                <c:pt idx="4">
                  <c:v>113.48130841121495</c:v>
                </c:pt>
                <c:pt idx="5">
                  <c:v>84.094551282051285</c:v>
                </c:pt>
                <c:pt idx="6">
                  <c:v>157.33218092768652</c:v>
                </c:pt>
                <c:pt idx="7">
                  <c:v>17.473958333333332</c:v>
                </c:pt>
                <c:pt idx="8">
                  <c:v>0.77889447236180909</c:v>
                </c:pt>
                <c:pt idx="9">
                  <c:v>57.038415525721128</c:v>
                </c:pt>
                <c:pt idx="10">
                  <c:v>40.563876651982376</c:v>
                </c:pt>
                <c:pt idx="11">
                  <c:v>40.450216450216452</c:v>
                </c:pt>
                <c:pt idx="12">
                  <c:v>294.67554076539102</c:v>
                </c:pt>
              </c:numCache>
            </c:numRef>
          </c:xVal>
          <c:yVal>
            <c:numRef>
              <c:f>'Table S5 trace elements'!$D$3:$D$15</c:f>
              <c:numCache>
                <c:formatCode>General</c:formatCode>
                <c:ptCount val="13"/>
                <c:pt idx="0">
                  <c:v>0.14000000000000001</c:v>
                </c:pt>
                <c:pt idx="1">
                  <c:v>0.23</c:v>
                </c:pt>
                <c:pt idx="2">
                  <c:v>0.31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0.05</c:v>
                </c:pt>
                <c:pt idx="7">
                  <c:v>0.3</c:v>
                </c:pt>
                <c:pt idx="8">
                  <c:v>0.35</c:v>
                </c:pt>
                <c:pt idx="9">
                  <c:v>0</c:v>
                </c:pt>
                <c:pt idx="10">
                  <c:v>0.13</c:v>
                </c:pt>
                <c:pt idx="11">
                  <c:v>0.23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09-444E-95F8-65F715A76EA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S5 trace elements'!$W$17:$W$32</c:f>
              <c:numCache>
                <c:formatCode>General</c:formatCode>
                <c:ptCount val="16"/>
                <c:pt idx="0">
                  <c:v>88.823891625615758</c:v>
                </c:pt>
                <c:pt idx="1">
                  <c:v>153.57850693679805</c:v>
                </c:pt>
                <c:pt idx="2">
                  <c:v>464.08602150537632</c:v>
                </c:pt>
                <c:pt idx="3">
                  <c:v>808.88888888888891</c:v>
                </c:pt>
                <c:pt idx="4">
                  <c:v>898.99768696993067</c:v>
                </c:pt>
                <c:pt idx="5">
                  <c:v>2028.6919831223629</c:v>
                </c:pt>
                <c:pt idx="6">
                  <c:v>89.088231356272601</c:v>
                </c:pt>
                <c:pt idx="7">
                  <c:v>140.33719704952583</c:v>
                </c:pt>
                <c:pt idx="8">
                  <c:v>160.73800738007381</c:v>
                </c:pt>
                <c:pt idx="9">
                  <c:v>197.4805598755832</c:v>
                </c:pt>
                <c:pt idx="10">
                  <c:v>219.60330578512398</c:v>
                </c:pt>
                <c:pt idx="11">
                  <c:v>263.52657004830917</c:v>
                </c:pt>
                <c:pt idx="12">
                  <c:v>73.771750255885365</c:v>
                </c:pt>
                <c:pt idx="13">
                  <c:v>170.69464544138927</c:v>
                </c:pt>
                <c:pt idx="14">
                  <c:v>133.99209486166006</c:v>
                </c:pt>
                <c:pt idx="15">
                  <c:v>20.218844984802431</c:v>
                </c:pt>
              </c:numCache>
            </c:numRef>
          </c:xVal>
          <c:yVal>
            <c:numRef>
              <c:f>'Table S5 trace elements'!$D$17:$D$32</c:f>
              <c:numCache>
                <c:formatCode>General</c:formatCode>
                <c:ptCount val="16"/>
                <c:pt idx="0">
                  <c:v>0.03</c:v>
                </c:pt>
                <c:pt idx="1">
                  <c:v>0.12</c:v>
                </c:pt>
                <c:pt idx="2">
                  <c:v>0.22</c:v>
                </c:pt>
                <c:pt idx="3">
                  <c:v>0.33</c:v>
                </c:pt>
                <c:pt idx="4">
                  <c:v>0.39</c:v>
                </c:pt>
                <c:pt idx="7">
                  <c:v>0.04</c:v>
                </c:pt>
                <c:pt idx="8">
                  <c:v>0.16</c:v>
                </c:pt>
                <c:pt idx="9">
                  <c:v>0.23</c:v>
                </c:pt>
                <c:pt idx="11">
                  <c:v>0.41</c:v>
                </c:pt>
                <c:pt idx="12">
                  <c:v>0.03</c:v>
                </c:pt>
                <c:pt idx="13">
                  <c:v>0.13</c:v>
                </c:pt>
                <c:pt idx="14">
                  <c:v>0.33</c:v>
                </c:pt>
                <c:pt idx="1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09-444E-95F8-65F715A76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Mg/Fe</a:t>
                </a:r>
                <a:r>
                  <a:rPr lang="de-DE" baseline="0"/>
                  <a:t>(ppm/ppm)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7606824146981627"/>
              <c:y val="3.74537037037037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trace elements'!$X$3:$X$15</c:f>
              <c:numCache>
                <c:formatCode>General</c:formatCode>
                <c:ptCount val="13"/>
                <c:pt idx="0">
                  <c:v>657.53205128205127</c:v>
                </c:pt>
                <c:pt idx="1">
                  <c:v>520.23575638506873</c:v>
                </c:pt>
                <c:pt idx="2">
                  <c:v>566.11909650924019</c:v>
                </c:pt>
                <c:pt idx="3">
                  <c:v>607.31707317073176</c:v>
                </c:pt>
                <c:pt idx="4">
                  <c:v>812.20735785953184</c:v>
                </c:pt>
                <c:pt idx="5">
                  <c:v>743.00884955752213</c:v>
                </c:pt>
                <c:pt idx="6">
                  <c:v>1079.2490118577075</c:v>
                </c:pt>
                <c:pt idx="7">
                  <c:v>762.49999999999989</c:v>
                </c:pt>
                <c:pt idx="8">
                  <c:v>256.72877846790891</c:v>
                </c:pt>
                <c:pt idx="9">
                  <c:v>512.05250596658709</c:v>
                </c:pt>
                <c:pt idx="10">
                  <c:v>1148.1296758104738</c:v>
                </c:pt>
                <c:pt idx="11">
                  <c:v>1004.7311827956989</c:v>
                </c:pt>
                <c:pt idx="12">
                  <c:v>1095.4639175257732</c:v>
                </c:pt>
              </c:numCache>
            </c:numRef>
          </c:xVal>
          <c:yVal>
            <c:numRef>
              <c:f>'Table S5 trace elements'!$D$3:$D$15</c:f>
              <c:numCache>
                <c:formatCode>General</c:formatCode>
                <c:ptCount val="13"/>
                <c:pt idx="0">
                  <c:v>0.14000000000000001</c:v>
                </c:pt>
                <c:pt idx="1">
                  <c:v>0.23</c:v>
                </c:pt>
                <c:pt idx="2">
                  <c:v>0.31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0.05</c:v>
                </c:pt>
                <c:pt idx="7">
                  <c:v>0.3</c:v>
                </c:pt>
                <c:pt idx="8">
                  <c:v>0.35</c:v>
                </c:pt>
                <c:pt idx="9">
                  <c:v>0</c:v>
                </c:pt>
                <c:pt idx="10">
                  <c:v>0.13</c:v>
                </c:pt>
                <c:pt idx="11">
                  <c:v>0.23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07-4343-BC91-31D10EF73D5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S5 trace elements'!$X$17:$X$32</c:f>
              <c:numCache>
                <c:formatCode>General</c:formatCode>
                <c:ptCount val="16"/>
                <c:pt idx="0">
                  <c:v>870.28657616892917</c:v>
                </c:pt>
                <c:pt idx="1">
                  <c:v>1516.0869565217392</c:v>
                </c:pt>
                <c:pt idx="2">
                  <c:v>4949.5412844036691</c:v>
                </c:pt>
                <c:pt idx="3">
                  <c:v>7800</c:v>
                </c:pt>
                <c:pt idx="4">
                  <c:v>6441.9889502762426</c:v>
                </c:pt>
                <c:pt idx="5">
                  <c:v>8970.1492537313425</c:v>
                </c:pt>
                <c:pt idx="6">
                  <c:v>2376.4285714285716</c:v>
                </c:pt>
                <c:pt idx="7">
                  <c:v>1100.6611570247933</c:v>
                </c:pt>
                <c:pt idx="8">
                  <c:v>1309.4188376753507</c:v>
                </c:pt>
                <c:pt idx="9">
                  <c:v>1242.4657534246576</c:v>
                </c:pt>
                <c:pt idx="10">
                  <c:v>1270.1720841300191</c:v>
                </c:pt>
                <c:pt idx="11">
                  <c:v>4743.478260869565</c:v>
                </c:pt>
                <c:pt idx="12">
                  <c:v>826.07449856733524</c:v>
                </c:pt>
                <c:pt idx="13">
                  <c:v>1515.4175588865096</c:v>
                </c:pt>
                <c:pt idx="14">
                  <c:v>2247.5138121546961</c:v>
                </c:pt>
                <c:pt idx="15">
                  <c:v>695.81589958158997</c:v>
                </c:pt>
              </c:numCache>
            </c:numRef>
          </c:xVal>
          <c:yVal>
            <c:numRef>
              <c:f>'Table S5 trace elements'!$D$17:$D$32</c:f>
              <c:numCache>
                <c:formatCode>General</c:formatCode>
                <c:ptCount val="16"/>
                <c:pt idx="0">
                  <c:v>0.03</c:v>
                </c:pt>
                <c:pt idx="1">
                  <c:v>0.12</c:v>
                </c:pt>
                <c:pt idx="2">
                  <c:v>0.22</c:v>
                </c:pt>
                <c:pt idx="3">
                  <c:v>0.33</c:v>
                </c:pt>
                <c:pt idx="4">
                  <c:v>0.39</c:v>
                </c:pt>
                <c:pt idx="7">
                  <c:v>0.04</c:v>
                </c:pt>
                <c:pt idx="8">
                  <c:v>0.16</c:v>
                </c:pt>
                <c:pt idx="9">
                  <c:v>0.23</c:v>
                </c:pt>
                <c:pt idx="11">
                  <c:v>0.41</c:v>
                </c:pt>
                <c:pt idx="12">
                  <c:v>0.03</c:v>
                </c:pt>
                <c:pt idx="13">
                  <c:v>0.13</c:v>
                </c:pt>
                <c:pt idx="14">
                  <c:v>0.33</c:v>
                </c:pt>
                <c:pt idx="1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07-4343-BC91-31D10EF73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Mg/Mn</a:t>
                </a:r>
                <a:r>
                  <a:rPr lang="de-DE" baseline="0"/>
                  <a:t>(ppm/ppm)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7606824146981627"/>
              <c:y val="3.74537037037037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trace elements'!$C$3:$C$15</c:f>
              <c:numCache>
                <c:formatCode>General</c:formatCode>
                <c:ptCount val="13"/>
                <c:pt idx="0">
                  <c:v>7427.921454969377</c:v>
                </c:pt>
                <c:pt idx="1">
                  <c:v>10595.588565609976</c:v>
                </c:pt>
                <c:pt idx="2">
                  <c:v>5456.5704683861868</c:v>
                </c:pt>
                <c:pt idx="3">
                  <c:v>8405.194118215526</c:v>
                </c:pt>
                <c:pt idx="4">
                  <c:v>5653.5981655248634</c:v>
                </c:pt>
                <c:pt idx="5">
                  <c:v>8400.6068345415515</c:v>
                </c:pt>
                <c:pt idx="6">
                  <c:v>5219.3804587517079</c:v>
                </c:pt>
                <c:pt idx="7">
                  <c:v>5756.3993775519693</c:v>
                </c:pt>
                <c:pt idx="8">
                  <c:v>5519.4633918062327</c:v>
                </c:pt>
                <c:pt idx="9">
                  <c:v>4492.4671004760821</c:v>
                </c:pt>
                <c:pt idx="10">
                  <c:v>2849.4739357991934</c:v>
                </c:pt>
                <c:pt idx="11">
                  <c:v>5574.9549207271166</c:v>
                </c:pt>
                <c:pt idx="12">
                  <c:v>6193.5211075295892</c:v>
                </c:pt>
              </c:numCache>
            </c:numRef>
          </c:xVal>
          <c:yVal>
            <c:numRef>
              <c:f>'Table S5 trace elements'!$Q$3:$Q$15</c:f>
              <c:numCache>
                <c:formatCode>General</c:formatCode>
                <c:ptCount val="13"/>
                <c:pt idx="0">
                  <c:v>6.3889836704850111</c:v>
                </c:pt>
                <c:pt idx="1">
                  <c:v>8.7258308157099691</c:v>
                </c:pt>
                <c:pt idx="2">
                  <c:v>10.147261516140732</c:v>
                </c:pt>
                <c:pt idx="3">
                  <c:v>6.9810352521195895</c:v>
                </c:pt>
                <c:pt idx="4">
                  <c:v>6.0829730286184889</c:v>
                </c:pt>
                <c:pt idx="5">
                  <c:v>7.4547403525488329</c:v>
                </c:pt>
                <c:pt idx="6">
                  <c:v>5.5008240249038636</c:v>
                </c:pt>
                <c:pt idx="7">
                  <c:v>9.6154992548435168</c:v>
                </c:pt>
                <c:pt idx="8">
                  <c:v>10.247580645161291</c:v>
                </c:pt>
                <c:pt idx="9">
                  <c:v>5.8969937077604291</c:v>
                </c:pt>
                <c:pt idx="10">
                  <c:v>5.5306255430060816</c:v>
                </c:pt>
                <c:pt idx="11">
                  <c:v>5.9661815068493151</c:v>
                </c:pt>
                <c:pt idx="12">
                  <c:v>5.3881046489742142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64-42E1-9681-B308F3762CC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S5 trace elements'!$C$17:$C$32</c:f>
              <c:numCache>
                <c:formatCode>General</c:formatCode>
                <c:ptCount val="16"/>
                <c:pt idx="0">
                  <c:v>517.29967316578382</c:v>
                </c:pt>
                <c:pt idx="1">
                  <c:v>346.27792375377516</c:v>
                </c:pt>
                <c:pt idx="2">
                  <c:v>1700.2709074825245</c:v>
                </c:pt>
                <c:pt idx="3">
                  <c:v>1749.8396126139121</c:v>
                </c:pt>
                <c:pt idx="4">
                  <c:v>630.83240641455745</c:v>
                </c:pt>
                <c:pt idx="7">
                  <c:v>1939.7339410863585</c:v>
                </c:pt>
                <c:pt idx="8">
                  <c:v>2630.5187663958372</c:v>
                </c:pt>
                <c:pt idx="9">
                  <c:v>1852.1216435256106</c:v>
                </c:pt>
                <c:pt idx="11">
                  <c:v>56.192550841878692</c:v>
                </c:pt>
                <c:pt idx="12">
                  <c:v>943.79445892696197</c:v>
                </c:pt>
                <c:pt idx="13">
                  <c:v>897.56840352129404</c:v>
                </c:pt>
                <c:pt idx="14">
                  <c:v>4367.8338110532468</c:v>
                </c:pt>
                <c:pt idx="15">
                  <c:v>4762.2069979378994</c:v>
                </c:pt>
              </c:numCache>
            </c:numRef>
          </c:xVal>
          <c:yVal>
            <c:numRef>
              <c:f>'Table S5 trace elements'!$Q$17:$Q$32</c:f>
              <c:numCache>
                <c:formatCode>General</c:formatCode>
                <c:ptCount val="16"/>
                <c:pt idx="0">
                  <c:v>3.8223570190641247</c:v>
                </c:pt>
                <c:pt idx="1">
                  <c:v>3.5468884427874965</c:v>
                </c:pt>
                <c:pt idx="2">
                  <c:v>2.1139017608897128</c:v>
                </c:pt>
                <c:pt idx="3">
                  <c:v>1.8799450549450549</c:v>
                </c:pt>
                <c:pt idx="4">
                  <c:v>1.8988850771869641</c:v>
                </c:pt>
                <c:pt idx="5">
                  <c:v>1.8613976705490849</c:v>
                </c:pt>
                <c:pt idx="6">
                  <c:v>2.4415389239555156</c:v>
                </c:pt>
                <c:pt idx="7">
                  <c:v>3.5912299144015618</c:v>
                </c:pt>
                <c:pt idx="8">
                  <c:v>3.6300887664524026</c:v>
                </c:pt>
                <c:pt idx="9">
                  <c:v>3.7744526697117657</c:v>
                </c:pt>
                <c:pt idx="10">
                  <c:v>3.7978323046816196</c:v>
                </c:pt>
                <c:pt idx="11">
                  <c:v>2.0189734188817599</c:v>
                </c:pt>
                <c:pt idx="12">
                  <c:v>3.7924037460978148</c:v>
                </c:pt>
                <c:pt idx="13">
                  <c:v>3.3032358343931043</c:v>
                </c:pt>
                <c:pt idx="14">
                  <c:v>2.939282202556539</c:v>
                </c:pt>
                <c:pt idx="15">
                  <c:v>7.8716175586289836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64-42E1-9681-B308F3762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CAS</a:t>
                </a:r>
              </a:p>
            </c:rich>
          </c:tx>
          <c:layout>
            <c:manualLayout>
              <c:xMode val="edge"/>
              <c:yMode val="edge"/>
              <c:x val="0.36409228786521447"/>
              <c:y val="0.90119510465348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S5 trace elements'!$C$3:$C$32</c:f>
              <c:numCache>
                <c:formatCode>General</c:formatCode>
                <c:ptCount val="30"/>
                <c:pt idx="0">
                  <c:v>7427.921454969377</c:v>
                </c:pt>
                <c:pt idx="1">
                  <c:v>10595.588565609976</c:v>
                </c:pt>
                <c:pt idx="2">
                  <c:v>5456.5704683861868</c:v>
                </c:pt>
                <c:pt idx="3">
                  <c:v>8405.194118215526</c:v>
                </c:pt>
                <c:pt idx="4">
                  <c:v>5653.5981655248634</c:v>
                </c:pt>
                <c:pt idx="5">
                  <c:v>8400.6068345415515</c:v>
                </c:pt>
                <c:pt idx="6">
                  <c:v>5219.3804587517079</c:v>
                </c:pt>
                <c:pt idx="7">
                  <c:v>5756.3993775519693</c:v>
                </c:pt>
                <c:pt idx="8">
                  <c:v>5519.4633918062327</c:v>
                </c:pt>
                <c:pt idx="9">
                  <c:v>4492.4671004760821</c:v>
                </c:pt>
                <c:pt idx="10">
                  <c:v>2849.4739357991934</c:v>
                </c:pt>
                <c:pt idx="11">
                  <c:v>5574.9549207271166</c:v>
                </c:pt>
                <c:pt idx="12">
                  <c:v>6193.5211075295892</c:v>
                </c:pt>
                <c:pt idx="14">
                  <c:v>517.29967316578382</c:v>
                </c:pt>
                <c:pt idx="15">
                  <c:v>346.27792375377516</c:v>
                </c:pt>
                <c:pt idx="16">
                  <c:v>1700.2709074825245</c:v>
                </c:pt>
                <c:pt idx="17">
                  <c:v>1749.8396126139121</c:v>
                </c:pt>
                <c:pt idx="18">
                  <c:v>630.83240641455745</c:v>
                </c:pt>
                <c:pt idx="21">
                  <c:v>1939.7339410863585</c:v>
                </c:pt>
                <c:pt idx="22">
                  <c:v>2630.5187663958372</c:v>
                </c:pt>
                <c:pt idx="23">
                  <c:v>1852.1216435256106</c:v>
                </c:pt>
                <c:pt idx="25">
                  <c:v>56.192550841878692</c:v>
                </c:pt>
                <c:pt idx="26">
                  <c:v>943.79445892696197</c:v>
                </c:pt>
                <c:pt idx="27">
                  <c:v>897.56840352129404</c:v>
                </c:pt>
                <c:pt idx="28">
                  <c:v>4367.8338110532468</c:v>
                </c:pt>
                <c:pt idx="29">
                  <c:v>4762.2069979378994</c:v>
                </c:pt>
              </c:numCache>
            </c:numRef>
          </c:xVal>
          <c:yVal>
            <c:numRef>
              <c:f>'Table S5 trace elements'!$Q$3:$Q$32</c:f>
              <c:numCache>
                <c:formatCode>General</c:formatCode>
                <c:ptCount val="30"/>
                <c:pt idx="0">
                  <c:v>6.3889836704850111</c:v>
                </c:pt>
                <c:pt idx="1">
                  <c:v>8.7258308157099691</c:v>
                </c:pt>
                <c:pt idx="2">
                  <c:v>10.147261516140732</c:v>
                </c:pt>
                <c:pt idx="3">
                  <c:v>6.9810352521195895</c:v>
                </c:pt>
                <c:pt idx="4">
                  <c:v>6.0829730286184889</c:v>
                </c:pt>
                <c:pt idx="5">
                  <c:v>7.4547403525488329</c:v>
                </c:pt>
                <c:pt idx="6">
                  <c:v>5.5008240249038636</c:v>
                </c:pt>
                <c:pt idx="7">
                  <c:v>9.6154992548435168</c:v>
                </c:pt>
                <c:pt idx="8">
                  <c:v>10.247580645161291</c:v>
                </c:pt>
                <c:pt idx="9">
                  <c:v>5.8969937077604291</c:v>
                </c:pt>
                <c:pt idx="10">
                  <c:v>5.5306255430060816</c:v>
                </c:pt>
                <c:pt idx="11">
                  <c:v>5.9661815068493151</c:v>
                </c:pt>
                <c:pt idx="12">
                  <c:v>5.3881046489742142</c:v>
                </c:pt>
                <c:pt idx="14">
                  <c:v>3.8223570190641247</c:v>
                </c:pt>
                <c:pt idx="15">
                  <c:v>3.5468884427874965</c:v>
                </c:pt>
                <c:pt idx="16">
                  <c:v>2.1139017608897128</c:v>
                </c:pt>
                <c:pt idx="17">
                  <c:v>1.8799450549450549</c:v>
                </c:pt>
                <c:pt idx="18">
                  <c:v>1.8988850771869641</c:v>
                </c:pt>
                <c:pt idx="19">
                  <c:v>1.8613976705490849</c:v>
                </c:pt>
                <c:pt idx="20">
                  <c:v>2.4415389239555156</c:v>
                </c:pt>
                <c:pt idx="21">
                  <c:v>3.5912299144015618</c:v>
                </c:pt>
                <c:pt idx="22">
                  <c:v>3.6300887664524026</c:v>
                </c:pt>
                <c:pt idx="23">
                  <c:v>3.7744526697117657</c:v>
                </c:pt>
                <c:pt idx="24">
                  <c:v>3.7978323046816196</c:v>
                </c:pt>
                <c:pt idx="25">
                  <c:v>2.0189734188817599</c:v>
                </c:pt>
                <c:pt idx="26">
                  <c:v>3.7924037460978148</c:v>
                </c:pt>
                <c:pt idx="27">
                  <c:v>3.3032358343931043</c:v>
                </c:pt>
                <c:pt idx="28">
                  <c:v>2.939282202556539</c:v>
                </c:pt>
                <c:pt idx="29">
                  <c:v>7.8716175586289836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1C-4E5D-913D-8DDA9CAF3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CAS</a:t>
                </a:r>
              </a:p>
            </c:rich>
          </c:tx>
          <c:layout>
            <c:manualLayout>
              <c:xMode val="edge"/>
              <c:yMode val="edge"/>
              <c:x val="0.36409228786521447"/>
              <c:y val="0.90119510465348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9733668260794"/>
          <c:y val="6.3159636062861874E-2"/>
          <c:w val="0.77215786676972131"/>
          <c:h val="0.7899311593494982"/>
        </c:manualLayout>
      </c:layout>
      <c:scatterChart>
        <c:scatterStyle val="lineMarker"/>
        <c:varyColors val="0"/>
        <c:ser>
          <c:idx val="0"/>
          <c:order val="0"/>
          <c:tx>
            <c:v>L Vermelha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'Table S1'!$D$5:$D$13</c:f>
              <c:numCache>
                <c:formatCode>0.0</c:formatCode>
                <c:ptCount val="9"/>
                <c:pt idx="0">
                  <c:v>20.469062450000003</c:v>
                </c:pt>
                <c:pt idx="1">
                  <c:v>20.611712100000002</c:v>
                </c:pt>
                <c:pt idx="2">
                  <c:v>20.665523</c:v>
                </c:pt>
                <c:pt idx="3">
                  <c:v>20.759438250000002</c:v>
                </c:pt>
                <c:pt idx="4">
                  <c:v>20.741670500000005</c:v>
                </c:pt>
                <c:pt idx="5">
                  <c:v>21.021385650000003</c:v>
                </c:pt>
                <c:pt idx="6">
                  <c:v>21.349327550000005</c:v>
                </c:pt>
                <c:pt idx="7">
                  <c:v>21.509758312500001</c:v>
                </c:pt>
                <c:pt idx="8">
                  <c:v>21.409737900000003</c:v>
                </c:pt>
              </c:numCache>
            </c:numRef>
          </c:xVal>
          <c:yVal>
            <c:numRef>
              <c:f>'Table S1'!$E$5:$E$13</c:f>
              <c:numCache>
                <c:formatCode>0.0</c:formatCode>
                <c:ptCount val="9"/>
                <c:pt idx="0">
                  <c:v>11.451264799999999</c:v>
                </c:pt>
                <c:pt idx="1">
                  <c:v>11.821028199999999</c:v>
                </c:pt>
                <c:pt idx="2">
                  <c:v>11.747746799999998</c:v>
                </c:pt>
                <c:pt idx="3">
                  <c:v>12.59582510291829</c:v>
                </c:pt>
                <c:pt idx="4">
                  <c:v>12.990206826459147</c:v>
                </c:pt>
                <c:pt idx="5">
                  <c:v>12.91152065</c:v>
                </c:pt>
                <c:pt idx="6">
                  <c:v>12.521633073540858</c:v>
                </c:pt>
                <c:pt idx="7">
                  <c:v>12.8939574</c:v>
                </c:pt>
                <c:pt idx="8">
                  <c:v>12.95481237062257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02-43B3-BE60-420DFC8F6E43}"/>
            </c:ext>
          </c:extLst>
        </c:ser>
        <c:ser>
          <c:idx val="1"/>
          <c:order val="1"/>
          <c:tx>
            <c:v>L Brejo do Espinho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'Table S1'!$K$5:$K$13</c:f>
              <c:numCache>
                <c:formatCode>0.0</c:formatCode>
                <c:ptCount val="9"/>
                <c:pt idx="0">
                  <c:v>22.523522</c:v>
                </c:pt>
                <c:pt idx="1">
                  <c:v>22.540284487500003</c:v>
                </c:pt>
                <c:pt idx="2">
                  <c:v>22.568641837499996</c:v>
                </c:pt>
                <c:pt idx="3">
                  <c:v>22.627113187500001</c:v>
                </c:pt>
                <c:pt idx="4">
                  <c:v>22.515440437499997</c:v>
                </c:pt>
                <c:pt idx="5">
                  <c:v>22.578930787499999</c:v>
                </c:pt>
                <c:pt idx="6">
                  <c:v>22.244414437499998</c:v>
                </c:pt>
                <c:pt idx="7">
                  <c:v>22.705260700000004</c:v>
                </c:pt>
                <c:pt idx="8">
                  <c:v>22.723101562499998</c:v>
                </c:pt>
              </c:numCache>
            </c:numRef>
          </c:xVal>
          <c:yVal>
            <c:numRef>
              <c:f>'Table S1'!$L$5:$L$13</c:f>
              <c:numCache>
                <c:formatCode>0.0</c:formatCode>
                <c:ptCount val="9"/>
                <c:pt idx="0">
                  <c:v>16.768921200000001</c:v>
                </c:pt>
                <c:pt idx="1">
                  <c:v>17.179520799999999</c:v>
                </c:pt>
                <c:pt idx="2">
                  <c:v>17.5912392</c:v>
                </c:pt>
                <c:pt idx="3">
                  <c:v>17.117986799999997</c:v>
                </c:pt>
                <c:pt idx="4">
                  <c:v>18.030927600000002</c:v>
                </c:pt>
                <c:pt idx="5">
                  <c:v>17.830103000000001</c:v>
                </c:pt>
                <c:pt idx="6">
                  <c:v>15.934296399999999</c:v>
                </c:pt>
                <c:pt idx="7">
                  <c:v>17.331315197081711</c:v>
                </c:pt>
                <c:pt idx="8">
                  <c:v>16.695080399999998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02-43B3-BE60-420DFC8F6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015648"/>
        <c:axId val="902013352"/>
      </c:scatterChart>
      <c:valAx>
        <c:axId val="902015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d34S</a:t>
                </a:r>
                <a:r>
                  <a:rPr lang="en-US" baseline="0">
                    <a:solidFill>
                      <a:schemeClr val="tx1"/>
                    </a:solidFill>
                  </a:rPr>
                  <a:t> (SO4, V-CDT)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013352"/>
        <c:crosses val="autoZero"/>
        <c:crossBetween val="midCat"/>
      </c:valAx>
      <c:valAx>
        <c:axId val="902013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d18O</a:t>
                </a:r>
                <a:r>
                  <a:rPr lang="en-US" baseline="0">
                    <a:solidFill>
                      <a:schemeClr val="tx1"/>
                    </a:solidFill>
                  </a:rPr>
                  <a:t> (SO4, V-SMOW)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0156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7666811587201892"/>
          <c:y val="0.69907322378747339"/>
          <c:w val="0.22789902795892844"/>
          <c:h val="0.111663312557394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20160550544592"/>
          <c:y val="4.4401191350597412E-2"/>
          <c:w val="0.86678453353102614"/>
          <c:h val="0.7500279739264040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'Table S1'!$H$3:$H$13</c:f>
              <c:numCache>
                <c:formatCode>General</c:formatCode>
                <c:ptCount val="11"/>
                <c:pt idx="0">
                  <c:v>-2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'Table S1'!$D$3:$D$13</c:f>
              <c:numCache>
                <c:formatCode>General</c:formatCode>
                <c:ptCount val="11"/>
                <c:pt idx="0" formatCode="0.0">
                  <c:v>20.714585393611117</c:v>
                </c:pt>
                <c:pt idx="2" formatCode="0.0">
                  <c:v>20.469062450000003</c:v>
                </c:pt>
                <c:pt idx="3" formatCode="0.0">
                  <c:v>20.611712100000002</c:v>
                </c:pt>
                <c:pt idx="4" formatCode="0.0">
                  <c:v>20.665523</c:v>
                </c:pt>
                <c:pt idx="5" formatCode="0.0">
                  <c:v>20.759438250000002</c:v>
                </c:pt>
                <c:pt idx="6" formatCode="0.0">
                  <c:v>20.741670500000005</c:v>
                </c:pt>
                <c:pt idx="7" formatCode="0.0">
                  <c:v>21.021385650000003</c:v>
                </c:pt>
                <c:pt idx="8" formatCode="0.0">
                  <c:v>21.349327550000005</c:v>
                </c:pt>
                <c:pt idx="9" formatCode="0.0">
                  <c:v>21.509758312500001</c:v>
                </c:pt>
                <c:pt idx="10" formatCode="0.0">
                  <c:v>21.409737900000003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B790-4001-999F-C2BEFD410651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'Table S1'!$H$5:$H$13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xVal>
          <c:yVal>
            <c:numRef>
              <c:f>'Table S1'!$K$5:$K$13</c:f>
              <c:numCache>
                <c:formatCode>0.0</c:formatCode>
                <c:ptCount val="9"/>
                <c:pt idx="0">
                  <c:v>22.523522</c:v>
                </c:pt>
                <c:pt idx="1">
                  <c:v>22.540284487500003</c:v>
                </c:pt>
                <c:pt idx="2">
                  <c:v>22.568641837499996</c:v>
                </c:pt>
                <c:pt idx="3">
                  <c:v>22.627113187500001</c:v>
                </c:pt>
                <c:pt idx="4">
                  <c:v>22.515440437499997</c:v>
                </c:pt>
                <c:pt idx="5">
                  <c:v>22.578930787499999</c:v>
                </c:pt>
                <c:pt idx="6">
                  <c:v>22.244414437499998</c:v>
                </c:pt>
                <c:pt idx="7">
                  <c:v>22.705260700000004</c:v>
                </c:pt>
                <c:pt idx="8">
                  <c:v>22.723101562499998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90-4001-999F-C2BEFD410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3339848"/>
        <c:axId val="903343128"/>
        <c:extLst/>
      </c:scatterChart>
      <c:valAx>
        <c:axId val="90333984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343128"/>
        <c:crosses val="autoZero"/>
        <c:crossBetween val="midCat"/>
        <c:majorUnit val="1"/>
      </c:valAx>
      <c:valAx>
        <c:axId val="9033431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d34S</a:t>
                </a:r>
                <a:r>
                  <a:rPr lang="en-US" baseline="0">
                    <a:solidFill>
                      <a:schemeClr val="tx1"/>
                    </a:solidFill>
                  </a:rPr>
                  <a:t> (SO4, V-CDT)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2.6385947910357359E-2"/>
              <c:y val="0.337302725393653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3398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8069703312402402"/>
          <c:y val="0.18798451450133127"/>
          <c:w val="0.20040088835049466"/>
          <c:h val="0.101010819894579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572560302814381E-2"/>
          <c:y val="3.8800705467372132E-2"/>
          <c:w val="0.94100576967857108"/>
          <c:h val="0.87937118971239703"/>
        </c:manualLayout>
      </c:layout>
      <c:scatterChart>
        <c:scatterStyle val="smoothMarker"/>
        <c:varyColors val="0"/>
        <c:ser>
          <c:idx val="0"/>
          <c:order val="0"/>
          <c:tx>
            <c:v>LV 96-97(van Lith et al. 2002)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'Table S1'!$E$25:$E$36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xVal>
          <c:yVal>
            <c:numRef>
              <c:f>'Table S1'!$C$25:$C$36</c:f>
              <c:numCache>
                <c:formatCode>General</c:formatCode>
                <c:ptCount val="12"/>
                <c:pt idx="0">
                  <c:v>48</c:v>
                </c:pt>
                <c:pt idx="1">
                  <c:v>50</c:v>
                </c:pt>
                <c:pt idx="2">
                  <c:v>41</c:v>
                </c:pt>
                <c:pt idx="3">
                  <c:v>50</c:v>
                </c:pt>
                <c:pt idx="4">
                  <c:v>46</c:v>
                </c:pt>
                <c:pt idx="5">
                  <c:v>42</c:v>
                </c:pt>
                <c:pt idx="6">
                  <c:v>44</c:v>
                </c:pt>
                <c:pt idx="8">
                  <c:v>60</c:v>
                </c:pt>
                <c:pt idx="10">
                  <c:v>49</c:v>
                </c:pt>
                <c:pt idx="11">
                  <c:v>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4F-4E44-A456-1074D559C79E}"/>
            </c:ext>
          </c:extLst>
        </c:ser>
        <c:ser>
          <c:idx val="1"/>
          <c:order val="1"/>
          <c:tx>
            <c:v>BE 96-97 (van Lith et al. 2002)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'Table S1'!$E$22:$E$33</c:f>
              <c:numCache>
                <c:formatCode>General</c:formatCode>
                <c:ptCount val="12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</c:numCache>
            </c:numRef>
          </c:xVal>
          <c:yVal>
            <c:numRef>
              <c:f>'Table S1'!$I$22:$I$33</c:f>
              <c:numCache>
                <c:formatCode>General</c:formatCode>
                <c:ptCount val="12"/>
                <c:pt idx="0">
                  <c:v>50</c:v>
                </c:pt>
                <c:pt idx="1">
                  <c:v>46</c:v>
                </c:pt>
                <c:pt idx="2">
                  <c:v>52</c:v>
                </c:pt>
                <c:pt idx="3">
                  <c:v>54</c:v>
                </c:pt>
                <c:pt idx="4">
                  <c:v>54</c:v>
                </c:pt>
                <c:pt idx="5">
                  <c:v>60</c:v>
                </c:pt>
                <c:pt idx="6">
                  <c:v>58</c:v>
                </c:pt>
                <c:pt idx="8">
                  <c:v>58</c:v>
                </c:pt>
                <c:pt idx="9">
                  <c:v>58</c:v>
                </c:pt>
                <c:pt idx="10">
                  <c:v>68</c:v>
                </c:pt>
                <c:pt idx="11">
                  <c:v>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4F-4E44-A456-1074D559C79E}"/>
            </c:ext>
          </c:extLst>
        </c:ser>
        <c:ser>
          <c:idx val="2"/>
          <c:order val="2"/>
          <c:tx>
            <c:v>LV 2018-19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'Table S1'!$H$5:$H$13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xVal>
          <c:yVal>
            <c:numRef>
              <c:f>'Table S1'!$C$5:$C$13</c:f>
              <c:numCache>
                <c:formatCode>0.0</c:formatCode>
                <c:ptCount val="9"/>
                <c:pt idx="0">
                  <c:v>38.909999999999997</c:v>
                </c:pt>
                <c:pt idx="1">
                  <c:v>38.619999999999997</c:v>
                </c:pt>
                <c:pt idx="2">
                  <c:v>38.67</c:v>
                </c:pt>
                <c:pt idx="3">
                  <c:v>42.56</c:v>
                </c:pt>
                <c:pt idx="4">
                  <c:v>35.96</c:v>
                </c:pt>
                <c:pt idx="5">
                  <c:v>43.3</c:v>
                </c:pt>
                <c:pt idx="6">
                  <c:v>54.14</c:v>
                </c:pt>
                <c:pt idx="7">
                  <c:v>46.22</c:v>
                </c:pt>
                <c:pt idx="8">
                  <c:v>62.91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4F-4E44-A456-1074D559C79E}"/>
            </c:ext>
          </c:extLst>
        </c:ser>
        <c:ser>
          <c:idx val="3"/>
          <c:order val="3"/>
          <c:tx>
            <c:v>BE 2018-19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>
                    <a:alpha val="97000"/>
                  </a:srgbClr>
                </a:solidFill>
              </a:ln>
              <a:effectLst/>
            </c:spPr>
          </c:marker>
          <c:xVal>
            <c:numRef>
              <c:f>'Table S1'!$H$5:$H$13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xVal>
          <c:yVal>
            <c:numRef>
              <c:f>'Table S1'!$J$5:$J$13</c:f>
              <c:numCache>
                <c:formatCode>0.0</c:formatCode>
                <c:ptCount val="9"/>
                <c:pt idx="0">
                  <c:v>55.52</c:v>
                </c:pt>
                <c:pt idx="1">
                  <c:v>61.72</c:v>
                </c:pt>
                <c:pt idx="2">
                  <c:v>60.27</c:v>
                </c:pt>
                <c:pt idx="3">
                  <c:v>64.31</c:v>
                </c:pt>
                <c:pt idx="4">
                  <c:v>58.32</c:v>
                </c:pt>
                <c:pt idx="5">
                  <c:v>55.82</c:v>
                </c:pt>
                <c:pt idx="6">
                  <c:v>113.21</c:v>
                </c:pt>
                <c:pt idx="7">
                  <c:v>59.63</c:v>
                </c:pt>
                <c:pt idx="8">
                  <c:v>135.88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4F-4E44-A456-1074D559C79E}"/>
            </c:ext>
          </c:extLst>
        </c:ser>
        <c:ser>
          <c:idx val="4"/>
          <c:order val="4"/>
          <c:tx>
            <c:v>LV March 2018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'Table S1'!$H$13</c:f>
              <c:numCache>
                <c:formatCode>General</c:formatCode>
                <c:ptCount val="1"/>
                <c:pt idx="0">
                  <c:v>10</c:v>
                </c:pt>
              </c:numCache>
            </c:numRef>
          </c:xVal>
          <c:yVal>
            <c:numRef>
              <c:f>'Table S1'!$C$3</c:f>
              <c:numCache>
                <c:formatCode>0.0</c:formatCode>
                <c:ptCount val="1"/>
                <c:pt idx="0">
                  <c:v>47.27037701046973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34F-4E44-A456-1074D559C79E}"/>
            </c:ext>
          </c:extLst>
        </c:ser>
        <c:ser>
          <c:idx val="5"/>
          <c:order val="5"/>
          <c:tx>
            <c:v>BE March 2018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'Table S1'!$H$13</c:f>
              <c:numCache>
                <c:formatCode>General</c:formatCode>
                <c:ptCount val="1"/>
                <c:pt idx="0">
                  <c:v>10</c:v>
                </c:pt>
              </c:numCache>
            </c:numRef>
          </c:xVal>
          <c:yVal>
            <c:numRef>
              <c:f>'Table S1'!$J$3</c:f>
              <c:numCache>
                <c:formatCode>0.0</c:formatCode>
                <c:ptCount val="1"/>
                <c:pt idx="0">
                  <c:v>68.170045834780055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34F-4E44-A456-1074D559C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678864"/>
        <c:axId val="872680504"/>
      </c:scatterChart>
      <c:valAx>
        <c:axId val="872678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680504"/>
        <c:crosses val="autoZero"/>
        <c:crossBetween val="midCat"/>
        <c:majorUnit val="1"/>
      </c:valAx>
      <c:valAx>
        <c:axId val="87268050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678864"/>
        <c:crosses val="autoZero"/>
        <c:crossBetween val="midCat"/>
        <c:maj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4.0473763342561392E-2"/>
          <c:y val="5.1434276457069668E-2"/>
          <c:w val="0.39417984669014811"/>
          <c:h val="0.345247765081996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78788165766934E-2"/>
          <c:y val="4.4401191350597412E-2"/>
          <c:w val="0.88648491757377745"/>
          <c:h val="0.872736566332507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'Table S1'!$H$5:$H$13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xVal>
          <c:yVal>
            <c:numRef>
              <c:f>'Table S1'!$E$5:$E$13</c:f>
              <c:numCache>
                <c:formatCode>0.0</c:formatCode>
                <c:ptCount val="9"/>
                <c:pt idx="0">
                  <c:v>11.451264799999999</c:v>
                </c:pt>
                <c:pt idx="1">
                  <c:v>11.821028199999999</c:v>
                </c:pt>
                <c:pt idx="2">
                  <c:v>11.747746799999998</c:v>
                </c:pt>
                <c:pt idx="3">
                  <c:v>12.59582510291829</c:v>
                </c:pt>
                <c:pt idx="4">
                  <c:v>12.990206826459147</c:v>
                </c:pt>
                <c:pt idx="5">
                  <c:v>12.91152065</c:v>
                </c:pt>
                <c:pt idx="6">
                  <c:v>12.521633073540858</c:v>
                </c:pt>
                <c:pt idx="7">
                  <c:v>12.8939574</c:v>
                </c:pt>
                <c:pt idx="8">
                  <c:v>12.95481237062257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1BF7-48BD-AFC9-B1DC972A5DD3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'Table S1'!$H$5:$H$13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xVal>
          <c:yVal>
            <c:numRef>
              <c:f>'Table S1'!$L$5:$L$13</c:f>
              <c:numCache>
                <c:formatCode>0.0</c:formatCode>
                <c:ptCount val="9"/>
                <c:pt idx="0">
                  <c:v>16.768921200000001</c:v>
                </c:pt>
                <c:pt idx="1">
                  <c:v>17.179520799999999</c:v>
                </c:pt>
                <c:pt idx="2">
                  <c:v>17.5912392</c:v>
                </c:pt>
                <c:pt idx="3">
                  <c:v>17.117986799999997</c:v>
                </c:pt>
                <c:pt idx="4">
                  <c:v>18.030927600000002</c:v>
                </c:pt>
                <c:pt idx="5">
                  <c:v>17.830103000000001</c:v>
                </c:pt>
                <c:pt idx="6">
                  <c:v>15.934296399999999</c:v>
                </c:pt>
                <c:pt idx="7">
                  <c:v>17.331315197081711</c:v>
                </c:pt>
                <c:pt idx="8">
                  <c:v>16.695080399999998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F7-48BD-AFC9-B1DC972A5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3339848"/>
        <c:axId val="903343128"/>
        <c:extLst/>
      </c:scatterChart>
      <c:valAx>
        <c:axId val="90333984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343128"/>
        <c:crosses val="autoZero"/>
        <c:crossBetween val="midCat"/>
        <c:majorUnit val="1"/>
      </c:valAx>
      <c:valAx>
        <c:axId val="903343128"/>
        <c:scaling>
          <c:orientation val="minMax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d18O</a:t>
                </a:r>
                <a:r>
                  <a:rPr lang="en-US" baseline="0">
                    <a:solidFill>
                      <a:schemeClr val="tx1"/>
                    </a:solidFill>
                  </a:rPr>
                  <a:t> (SO4, V-CDT)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7.2013444362620154E-3"/>
              <c:y val="0.337302725393653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3398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582531798909751"/>
          <c:y val="0.2657997019833449"/>
          <c:w val="0.20040088835049466"/>
          <c:h val="0.101010819894579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821378946261644E-2"/>
          <c:y val="4.4401191350597412E-2"/>
          <c:w val="0.90020257126731906"/>
          <c:h val="0.8822593869981127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'Table S1'!$H$3:$H$13</c:f>
              <c:numCache>
                <c:formatCode>General</c:formatCode>
                <c:ptCount val="11"/>
                <c:pt idx="0">
                  <c:v>-2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'Table S1'!$C$3:$C$13</c:f>
              <c:numCache>
                <c:formatCode>General</c:formatCode>
                <c:ptCount val="11"/>
                <c:pt idx="0" formatCode="0.0">
                  <c:v>47.27037701046973</c:v>
                </c:pt>
                <c:pt idx="2" formatCode="0.0">
                  <c:v>38.909999999999997</c:v>
                </c:pt>
                <c:pt idx="3" formatCode="0.0">
                  <c:v>38.619999999999997</c:v>
                </c:pt>
                <c:pt idx="4" formatCode="0.0">
                  <c:v>38.67</c:v>
                </c:pt>
                <c:pt idx="5" formatCode="0.0">
                  <c:v>42.56</c:v>
                </c:pt>
                <c:pt idx="6" formatCode="0.0">
                  <c:v>35.96</c:v>
                </c:pt>
                <c:pt idx="7" formatCode="0.0">
                  <c:v>43.3</c:v>
                </c:pt>
                <c:pt idx="8" formatCode="0.0">
                  <c:v>54.14</c:v>
                </c:pt>
                <c:pt idx="9" formatCode="0.0">
                  <c:v>46.22</c:v>
                </c:pt>
                <c:pt idx="10" formatCode="0.0">
                  <c:v>62.91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2E70-4143-9838-52C62782D644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'Table S1'!$H$3:$H$13</c:f>
              <c:numCache>
                <c:formatCode>General</c:formatCode>
                <c:ptCount val="11"/>
                <c:pt idx="0">
                  <c:v>-2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'Table S1'!$J$3:$J$13</c:f>
              <c:numCache>
                <c:formatCode>General</c:formatCode>
                <c:ptCount val="11"/>
                <c:pt idx="0" formatCode="0.0">
                  <c:v>68.170045834780055</c:v>
                </c:pt>
                <c:pt idx="2" formatCode="0.0">
                  <c:v>55.52</c:v>
                </c:pt>
                <c:pt idx="3" formatCode="0.0">
                  <c:v>61.72</c:v>
                </c:pt>
                <c:pt idx="4" formatCode="0.0">
                  <c:v>60.27</c:v>
                </c:pt>
                <c:pt idx="5" formatCode="0.0">
                  <c:v>64.31</c:v>
                </c:pt>
                <c:pt idx="6" formatCode="0.0">
                  <c:v>58.32</c:v>
                </c:pt>
                <c:pt idx="7" formatCode="0.0">
                  <c:v>55.82</c:v>
                </c:pt>
                <c:pt idx="8" formatCode="0.0">
                  <c:v>113.21</c:v>
                </c:pt>
                <c:pt idx="9" formatCode="0.0">
                  <c:v>59.63</c:v>
                </c:pt>
                <c:pt idx="10" formatCode="0.0">
                  <c:v>135.88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70-4143-9838-52C62782D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3339848"/>
        <c:axId val="903343128"/>
        <c:extLst/>
      </c:scatterChart>
      <c:valAx>
        <c:axId val="90333984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343128"/>
        <c:crosses val="autoZero"/>
        <c:crossBetween val="midCat"/>
        <c:majorUnit val="1"/>
      </c:valAx>
      <c:valAx>
        <c:axId val="9033431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SO4</a:t>
                </a:r>
                <a:r>
                  <a:rPr lang="en-US" baseline="0">
                    <a:solidFill>
                      <a:schemeClr val="tx1"/>
                    </a:solidFill>
                  </a:rPr>
                  <a:t> (mM)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8.4218976883866405E-3"/>
              <c:y val="0.370360440482129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3398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8069703312402402"/>
          <c:y val="0.18798451450133127"/>
          <c:w val="0.19500089506041382"/>
          <c:h val="0.131772701965973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trace elements'!$Q$3:$Q$15</c:f>
              <c:numCache>
                <c:formatCode>General</c:formatCode>
                <c:ptCount val="13"/>
                <c:pt idx="0">
                  <c:v>6.3889836704850111</c:v>
                </c:pt>
                <c:pt idx="1">
                  <c:v>8.7258308157099691</c:v>
                </c:pt>
                <c:pt idx="2">
                  <c:v>10.147261516140732</c:v>
                </c:pt>
                <c:pt idx="3">
                  <c:v>6.9810352521195895</c:v>
                </c:pt>
                <c:pt idx="4">
                  <c:v>6.0829730286184889</c:v>
                </c:pt>
                <c:pt idx="5">
                  <c:v>7.4547403525488329</c:v>
                </c:pt>
                <c:pt idx="6">
                  <c:v>5.5008240249038636</c:v>
                </c:pt>
                <c:pt idx="7">
                  <c:v>9.6154992548435168</c:v>
                </c:pt>
                <c:pt idx="8">
                  <c:v>10.247580645161291</c:v>
                </c:pt>
                <c:pt idx="9">
                  <c:v>5.8969937077604291</c:v>
                </c:pt>
                <c:pt idx="10">
                  <c:v>5.5306255430060816</c:v>
                </c:pt>
                <c:pt idx="11">
                  <c:v>5.9661815068493151</c:v>
                </c:pt>
                <c:pt idx="12">
                  <c:v>5.3881046489742142</c:v>
                </c:pt>
              </c:numCache>
            </c:numRef>
          </c:xVal>
          <c:yVal>
            <c:numRef>
              <c:f>'Table S5 trace elements'!$D$3:$D$15</c:f>
              <c:numCache>
                <c:formatCode>General</c:formatCode>
                <c:ptCount val="13"/>
                <c:pt idx="0">
                  <c:v>0.14000000000000001</c:v>
                </c:pt>
                <c:pt idx="1">
                  <c:v>0.23</c:v>
                </c:pt>
                <c:pt idx="2">
                  <c:v>0.31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0.05</c:v>
                </c:pt>
                <c:pt idx="7">
                  <c:v>0.3</c:v>
                </c:pt>
                <c:pt idx="8">
                  <c:v>0.35</c:v>
                </c:pt>
                <c:pt idx="9">
                  <c:v>0</c:v>
                </c:pt>
                <c:pt idx="10">
                  <c:v>0.13</c:v>
                </c:pt>
                <c:pt idx="11">
                  <c:v>0.23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F6-4601-ADDD-B8894F9CC7D3}"/>
            </c:ext>
          </c:extLst>
        </c:ser>
        <c:ser>
          <c:idx val="1"/>
          <c:order val="1"/>
          <c:tx>
            <c:v>BE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S5 trace elements'!$Q$17:$Q$32</c:f>
              <c:numCache>
                <c:formatCode>General</c:formatCode>
                <c:ptCount val="16"/>
                <c:pt idx="0">
                  <c:v>3.8223570190641247</c:v>
                </c:pt>
                <c:pt idx="1">
                  <c:v>3.5468884427874965</c:v>
                </c:pt>
                <c:pt idx="2">
                  <c:v>2.1139017608897128</c:v>
                </c:pt>
                <c:pt idx="3">
                  <c:v>1.8799450549450549</c:v>
                </c:pt>
                <c:pt idx="4">
                  <c:v>1.8988850771869641</c:v>
                </c:pt>
                <c:pt idx="5">
                  <c:v>1.8613976705490849</c:v>
                </c:pt>
                <c:pt idx="6">
                  <c:v>2.4415389239555156</c:v>
                </c:pt>
                <c:pt idx="7">
                  <c:v>3.5912299144015618</c:v>
                </c:pt>
                <c:pt idx="8">
                  <c:v>3.6300887664524026</c:v>
                </c:pt>
                <c:pt idx="9">
                  <c:v>3.7744526697117657</c:v>
                </c:pt>
                <c:pt idx="10">
                  <c:v>3.7978323046816196</c:v>
                </c:pt>
                <c:pt idx="11">
                  <c:v>2.0189734188817599</c:v>
                </c:pt>
                <c:pt idx="12">
                  <c:v>3.7924037460978148</c:v>
                </c:pt>
                <c:pt idx="13">
                  <c:v>3.3032358343931043</c:v>
                </c:pt>
                <c:pt idx="14">
                  <c:v>2.939282202556539</c:v>
                </c:pt>
                <c:pt idx="15">
                  <c:v>7.8716175586289836</c:v>
                </c:pt>
              </c:numCache>
            </c:numRef>
          </c:xVal>
          <c:yVal>
            <c:numRef>
              <c:f>'Table S5 trace elements'!$D$17:$D$32</c:f>
              <c:numCache>
                <c:formatCode>General</c:formatCode>
                <c:ptCount val="16"/>
                <c:pt idx="0">
                  <c:v>0.03</c:v>
                </c:pt>
                <c:pt idx="1">
                  <c:v>0.12</c:v>
                </c:pt>
                <c:pt idx="2">
                  <c:v>0.22</c:v>
                </c:pt>
                <c:pt idx="3">
                  <c:v>0.33</c:v>
                </c:pt>
                <c:pt idx="4">
                  <c:v>0.39</c:v>
                </c:pt>
                <c:pt idx="7">
                  <c:v>0.04</c:v>
                </c:pt>
                <c:pt idx="8">
                  <c:v>0.16</c:v>
                </c:pt>
                <c:pt idx="9">
                  <c:v>0.23</c:v>
                </c:pt>
                <c:pt idx="11">
                  <c:v>0.41</c:v>
                </c:pt>
                <c:pt idx="12">
                  <c:v>0.03</c:v>
                </c:pt>
                <c:pt idx="13">
                  <c:v>0.13</c:v>
                </c:pt>
                <c:pt idx="14">
                  <c:v>0.33</c:v>
                </c:pt>
                <c:pt idx="1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F6-4601-ADDD-B8894F9C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Ca/Mg</a:t>
                </a:r>
                <a:r>
                  <a:rPr lang="de-DE" baseline="0"/>
                  <a:t> (ppm/ppm)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7606824146981627"/>
              <c:y val="3.74537037037037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trace elements'!$R$3:$R$15</c:f>
              <c:numCache>
                <c:formatCode>General</c:formatCode>
                <c:ptCount val="13"/>
                <c:pt idx="0">
                  <c:v>225.78811369509043</c:v>
                </c:pt>
                <c:pt idx="1">
                  <c:v>142.10332103321034</c:v>
                </c:pt>
                <c:pt idx="2">
                  <c:v>113.63119415109666</c:v>
                </c:pt>
                <c:pt idx="3">
                  <c:v>252.53430185633576</c:v>
                </c:pt>
                <c:pt idx="4">
                  <c:v>106.5452578434908</c:v>
                </c:pt>
                <c:pt idx="5">
                  <c:v>107.9510175922732</c:v>
                </c:pt>
                <c:pt idx="6">
                  <c:v>285.82302568981925</c:v>
                </c:pt>
                <c:pt idx="7">
                  <c:v>118.38532110091744</c:v>
                </c:pt>
                <c:pt idx="8">
                  <c:v>178.3688938798428</c:v>
                </c:pt>
                <c:pt idx="9">
                  <c:v>156.8753874767514</c:v>
                </c:pt>
                <c:pt idx="10">
                  <c:v>82.779583875162544</c:v>
                </c:pt>
                <c:pt idx="11">
                  <c:v>132.54398478364243</c:v>
                </c:pt>
                <c:pt idx="12">
                  <c:v>148.71168831168831</c:v>
                </c:pt>
              </c:numCache>
            </c:numRef>
          </c:xVal>
          <c:yVal>
            <c:numRef>
              <c:f>'Table S5 trace elements'!$D$3:$D$15</c:f>
              <c:numCache>
                <c:formatCode>General</c:formatCode>
                <c:ptCount val="13"/>
                <c:pt idx="0">
                  <c:v>0.14000000000000001</c:v>
                </c:pt>
                <c:pt idx="1">
                  <c:v>0.23</c:v>
                </c:pt>
                <c:pt idx="2">
                  <c:v>0.31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0.05</c:v>
                </c:pt>
                <c:pt idx="7">
                  <c:v>0.3</c:v>
                </c:pt>
                <c:pt idx="8">
                  <c:v>0.35</c:v>
                </c:pt>
                <c:pt idx="9">
                  <c:v>0</c:v>
                </c:pt>
                <c:pt idx="10">
                  <c:v>0.13</c:v>
                </c:pt>
                <c:pt idx="11">
                  <c:v>0.23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D5-48C4-B7CF-9923ACA8563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S5 trace elements'!$R$17:$R$32</c:f>
              <c:numCache>
                <c:formatCode>General</c:formatCode>
                <c:ptCount val="16"/>
                <c:pt idx="0">
                  <c:v>151.6850068775791</c:v>
                </c:pt>
                <c:pt idx="1">
                  <c:v>146.97563874034464</c:v>
                </c:pt>
                <c:pt idx="2">
                  <c:v>199.37937062937064</c:v>
                </c:pt>
                <c:pt idx="3">
                  <c:v>300.92348284960423</c:v>
                </c:pt>
                <c:pt idx="4">
                  <c:v>310.40235525024536</c:v>
                </c:pt>
                <c:pt idx="5">
                  <c:v>299.87937273823883</c:v>
                </c:pt>
                <c:pt idx="6">
                  <c:v>231.58945117605131</c:v>
                </c:pt>
                <c:pt idx="7">
                  <c:v>144.40821256038646</c:v>
                </c:pt>
                <c:pt idx="8">
                  <c:v>143.31722054380666</c:v>
                </c:pt>
                <c:pt idx="9">
                  <c:v>140.79905992949472</c:v>
                </c:pt>
                <c:pt idx="10">
                  <c:v>140.9441340782123</c:v>
                </c:pt>
                <c:pt idx="11">
                  <c:v>280.67023445463815</c:v>
                </c:pt>
                <c:pt idx="12">
                  <c:v>156.75268817204301</c:v>
                </c:pt>
                <c:pt idx="13">
                  <c:v>148.33121827411168</c:v>
                </c:pt>
                <c:pt idx="14">
                  <c:v>232.17475728155341</c:v>
                </c:pt>
                <c:pt idx="15">
                  <c:v>176.30303030303031</c:v>
                </c:pt>
              </c:numCache>
            </c:numRef>
          </c:xVal>
          <c:yVal>
            <c:numRef>
              <c:f>'Table S5 trace elements'!$D$17:$D$32</c:f>
              <c:numCache>
                <c:formatCode>General</c:formatCode>
                <c:ptCount val="16"/>
                <c:pt idx="0">
                  <c:v>0.03</c:v>
                </c:pt>
                <c:pt idx="1">
                  <c:v>0.12</c:v>
                </c:pt>
                <c:pt idx="2">
                  <c:v>0.22</c:v>
                </c:pt>
                <c:pt idx="3">
                  <c:v>0.33</c:v>
                </c:pt>
                <c:pt idx="4">
                  <c:v>0.39</c:v>
                </c:pt>
                <c:pt idx="7">
                  <c:v>0.04</c:v>
                </c:pt>
                <c:pt idx="8">
                  <c:v>0.16</c:v>
                </c:pt>
                <c:pt idx="9">
                  <c:v>0.23</c:v>
                </c:pt>
                <c:pt idx="11">
                  <c:v>0.41</c:v>
                </c:pt>
                <c:pt idx="12">
                  <c:v>0.03</c:v>
                </c:pt>
                <c:pt idx="13">
                  <c:v>0.13</c:v>
                </c:pt>
                <c:pt idx="14">
                  <c:v>0.33</c:v>
                </c:pt>
                <c:pt idx="1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D5-48C4-B7CF-9923ACA85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Ca/MSr</a:t>
                </a:r>
                <a:r>
                  <a:rPr lang="de-DE" baseline="0"/>
                  <a:t>(ppm/ppm)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7606824146981627"/>
              <c:y val="3.74537037037037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S5 trace elements'!$S$3:$S$15</c:f>
              <c:numCache>
                <c:formatCode>General</c:formatCode>
                <c:ptCount val="13"/>
                <c:pt idx="0">
                  <c:v>268.00940599120742</c:v>
                </c:pt>
                <c:pt idx="1">
                  <c:v>129.2281879194631</c:v>
                </c:pt>
                <c:pt idx="2">
                  <c:v>147.78658214474379</c:v>
                </c:pt>
                <c:pt idx="3">
                  <c:v>366.08166608166607</c:v>
                </c:pt>
                <c:pt idx="4">
                  <c:v>690.30373831775705</c:v>
                </c:pt>
                <c:pt idx="5">
                  <c:v>626.90304487179492</c:v>
                </c:pt>
                <c:pt idx="6">
                  <c:v>865.4566407375396</c:v>
                </c:pt>
                <c:pt idx="7">
                  <c:v>168.02083333333334</c:v>
                </c:pt>
                <c:pt idx="8">
                  <c:v>7.9817839195979898</c:v>
                </c:pt>
                <c:pt idx="9">
                  <c:v>336.35517745580222</c:v>
                </c:pt>
                <c:pt idx="10">
                  <c:v>224.34361233480178</c:v>
                </c:pt>
                <c:pt idx="11">
                  <c:v>241.33333333333334</c:v>
                </c:pt>
                <c:pt idx="12">
                  <c:v>1587.7426511369938</c:v>
                </c:pt>
              </c:numCache>
            </c:numRef>
          </c:xVal>
          <c:yVal>
            <c:numRef>
              <c:f>'Table S5 trace elements'!$D$3:$D$15</c:f>
              <c:numCache>
                <c:formatCode>General</c:formatCode>
                <c:ptCount val="13"/>
                <c:pt idx="0">
                  <c:v>0.14000000000000001</c:v>
                </c:pt>
                <c:pt idx="1">
                  <c:v>0.23</c:v>
                </c:pt>
                <c:pt idx="2">
                  <c:v>0.31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0.05</c:v>
                </c:pt>
                <c:pt idx="7">
                  <c:v>0.3</c:v>
                </c:pt>
                <c:pt idx="8">
                  <c:v>0.35</c:v>
                </c:pt>
                <c:pt idx="9">
                  <c:v>0</c:v>
                </c:pt>
                <c:pt idx="10">
                  <c:v>0.13</c:v>
                </c:pt>
                <c:pt idx="11">
                  <c:v>0.23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28-4A3D-B383-2D8CAFC9FFA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S5 trace elements'!$S$17:$S$32</c:f>
              <c:numCache>
                <c:formatCode>General</c:formatCode>
                <c:ptCount val="16"/>
                <c:pt idx="0">
                  <c:v>339.51662561576353</c:v>
                </c:pt>
                <c:pt idx="1">
                  <c:v>544.72583131468832</c:v>
                </c:pt>
                <c:pt idx="2">
                  <c:v>981.0322580645161</c:v>
                </c:pt>
                <c:pt idx="3">
                  <c:v>1520.6666666666667</c:v>
                </c:pt>
                <c:pt idx="4">
                  <c:v>1707.0932922127988</c:v>
                </c:pt>
                <c:pt idx="5">
                  <c:v>3776.2025316455697</c:v>
                </c:pt>
                <c:pt idx="6">
                  <c:v>217.51238452269382</c:v>
                </c:pt>
                <c:pt idx="7">
                  <c:v>503.98314014752373</c:v>
                </c:pt>
                <c:pt idx="8">
                  <c:v>583.49323493234931</c:v>
                </c:pt>
                <c:pt idx="9">
                  <c:v>745.38102643856917</c:v>
                </c:pt>
                <c:pt idx="10">
                  <c:v>834.01652892561981</c:v>
                </c:pt>
                <c:pt idx="11">
                  <c:v>532.05314009661834</c:v>
                </c:pt>
                <c:pt idx="12">
                  <c:v>279.77226202661205</c:v>
                </c:pt>
                <c:pt idx="13">
                  <c:v>563.84466956102267</c:v>
                </c:pt>
                <c:pt idx="14">
                  <c:v>393.84057971014488</c:v>
                </c:pt>
                <c:pt idx="15">
                  <c:v>159.15501519756839</c:v>
                </c:pt>
              </c:numCache>
            </c:numRef>
          </c:xVal>
          <c:yVal>
            <c:numRef>
              <c:f>'Table S5 trace elements'!$D$17:$D$32</c:f>
              <c:numCache>
                <c:formatCode>General</c:formatCode>
                <c:ptCount val="16"/>
                <c:pt idx="0">
                  <c:v>0.03</c:v>
                </c:pt>
                <c:pt idx="1">
                  <c:v>0.12</c:v>
                </c:pt>
                <c:pt idx="2">
                  <c:v>0.22</c:v>
                </c:pt>
                <c:pt idx="3">
                  <c:v>0.33</c:v>
                </c:pt>
                <c:pt idx="4">
                  <c:v>0.39</c:v>
                </c:pt>
                <c:pt idx="7">
                  <c:v>0.04</c:v>
                </c:pt>
                <c:pt idx="8">
                  <c:v>0.16</c:v>
                </c:pt>
                <c:pt idx="9">
                  <c:v>0.23</c:v>
                </c:pt>
                <c:pt idx="11">
                  <c:v>0.41</c:v>
                </c:pt>
                <c:pt idx="12">
                  <c:v>0.03</c:v>
                </c:pt>
                <c:pt idx="13">
                  <c:v>0.13</c:v>
                </c:pt>
                <c:pt idx="14">
                  <c:v>0.33</c:v>
                </c:pt>
                <c:pt idx="15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28-4A3D-B383-2D8CAFC9F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88752"/>
        <c:axId val="441746512"/>
      </c:scatterChart>
      <c:valAx>
        <c:axId val="44178875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Ca/Fe</a:t>
                </a:r>
                <a:r>
                  <a:rPr lang="de-DE" baseline="0"/>
                  <a:t>(ppm/ppm)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37606824146981627"/>
              <c:y val="3.745370370370371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46512"/>
        <c:crosses val="autoZero"/>
        <c:crossBetween val="midCat"/>
      </c:valAx>
      <c:valAx>
        <c:axId val="441746512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depth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7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123825</xdr:colOff>
      <xdr:row>5</xdr:row>
      <xdr:rowOff>95251</xdr:rowOff>
    </xdr:from>
    <xdr:to>
      <xdr:col>21</xdr:col>
      <xdr:colOff>533400</xdr:colOff>
      <xdr:row>34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C23155E-CB3D-4DF2-9795-F3FD9695D6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767603</xdr:colOff>
      <xdr:row>52</xdr:row>
      <xdr:rowOff>17928</xdr:rowOff>
    </xdr:from>
    <xdr:to>
      <xdr:col>7</xdr:col>
      <xdr:colOff>80122</xdr:colOff>
      <xdr:row>72</xdr:row>
      <xdr:rowOff>46503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95F0A14-2FC5-42E2-9DA7-22327A0064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301438</xdr:colOff>
      <xdr:row>36</xdr:row>
      <xdr:rowOff>170889</xdr:rowOff>
    </xdr:from>
    <xdr:to>
      <xdr:col>18</xdr:col>
      <xdr:colOff>120463</xdr:colOff>
      <xdr:row>59</xdr:row>
      <xdr:rowOff>32776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268D1912-C69E-4593-9096-78DB1ABD58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11206</xdr:colOff>
      <xdr:row>36</xdr:row>
      <xdr:rowOff>178734</xdr:rowOff>
    </xdr:from>
    <xdr:to>
      <xdr:col>8</xdr:col>
      <xdr:colOff>698687</xdr:colOff>
      <xdr:row>50</xdr:row>
      <xdr:rowOff>45384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4993AFA-63EC-448E-ADB5-925D93F351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313765</xdr:colOff>
      <xdr:row>61</xdr:row>
      <xdr:rowOff>22412</xdr:rowOff>
    </xdr:from>
    <xdr:to>
      <xdr:col>17</xdr:col>
      <xdr:colOff>732864</xdr:colOff>
      <xdr:row>84</xdr:row>
      <xdr:rowOff>57710</xdr:rowOff>
    </xdr:to>
    <xdr:graphicFrame macro="">
      <xdr:nvGraphicFramePr>
        <xdr:cNvPr id="8" name="Diagramm 4">
          <a:extLst>
            <a:ext uri="{FF2B5EF4-FFF2-40B4-BE49-F238E27FC236}">
              <a16:creationId xmlns:a16="http://schemas.microsoft.com/office/drawing/2014/main" id="{700608F3-0CBE-4593-881F-C0CD906F18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11206</xdr:colOff>
      <xdr:row>72</xdr:row>
      <xdr:rowOff>179294</xdr:rowOff>
    </xdr:from>
    <xdr:to>
      <xdr:col>9</xdr:col>
      <xdr:colOff>277905</xdr:colOff>
      <xdr:row>91</xdr:row>
      <xdr:rowOff>17369</xdr:rowOff>
    </xdr:to>
    <xdr:graphicFrame macro="">
      <xdr:nvGraphicFramePr>
        <xdr:cNvPr id="9" name="Diagramm 3">
          <a:extLst>
            <a:ext uri="{FF2B5EF4-FFF2-40B4-BE49-F238E27FC236}">
              <a16:creationId xmlns:a16="http://schemas.microsoft.com/office/drawing/2014/main" id="{5B8EAE64-C4E8-4789-B532-4CC59DB79B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22225</xdr:colOff>
      <xdr:row>1</xdr:row>
      <xdr:rowOff>184150</xdr:rowOff>
    </xdr:from>
    <xdr:to>
      <xdr:col>29</xdr:col>
      <xdr:colOff>155575</xdr:colOff>
      <xdr:row>16</xdr:row>
      <xdr:rowOff>44450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444500</xdr:colOff>
      <xdr:row>2</xdr:row>
      <xdr:rowOff>0</xdr:rowOff>
    </xdr:from>
    <xdr:to>
      <xdr:col>33</xdr:col>
      <xdr:colOff>577850</xdr:colOff>
      <xdr:row>16</xdr:row>
      <xdr:rowOff>66675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19</xdr:row>
      <xdr:rowOff>9525</xdr:rowOff>
    </xdr:from>
    <xdr:to>
      <xdr:col>29</xdr:col>
      <xdr:colOff>133350</xdr:colOff>
      <xdr:row>33</xdr:row>
      <xdr:rowOff>85725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469900</xdr:colOff>
      <xdr:row>19</xdr:row>
      <xdr:rowOff>12700</xdr:rowOff>
    </xdr:from>
    <xdr:to>
      <xdr:col>33</xdr:col>
      <xdr:colOff>603250</xdr:colOff>
      <xdr:row>33</xdr:row>
      <xdr:rowOff>88900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48</xdr:row>
      <xdr:rowOff>0</xdr:rowOff>
    </xdr:from>
    <xdr:to>
      <xdr:col>10</xdr:col>
      <xdr:colOff>133350</xdr:colOff>
      <xdr:row>62</xdr:row>
      <xdr:rowOff>82550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254000</xdr:colOff>
      <xdr:row>47</xdr:row>
      <xdr:rowOff>158750</xdr:rowOff>
    </xdr:from>
    <xdr:to>
      <xdr:col>14</xdr:col>
      <xdr:colOff>387350</xdr:colOff>
      <xdr:row>62</xdr:row>
      <xdr:rowOff>50800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63</xdr:row>
      <xdr:rowOff>0</xdr:rowOff>
    </xdr:from>
    <xdr:to>
      <xdr:col>10</xdr:col>
      <xdr:colOff>133350</xdr:colOff>
      <xdr:row>77</xdr:row>
      <xdr:rowOff>76200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254000</xdr:colOff>
      <xdr:row>62</xdr:row>
      <xdr:rowOff>174625</xdr:rowOff>
    </xdr:from>
    <xdr:to>
      <xdr:col>14</xdr:col>
      <xdr:colOff>387350</xdr:colOff>
      <xdr:row>77</xdr:row>
      <xdr:rowOff>60325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5</xdr:col>
      <xdr:colOff>133350</xdr:colOff>
      <xdr:row>60</xdr:row>
      <xdr:rowOff>82550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571500</xdr:colOff>
      <xdr:row>61</xdr:row>
      <xdr:rowOff>79375</xdr:rowOff>
    </xdr:from>
    <xdr:to>
      <xdr:col>4</xdr:col>
      <xdr:colOff>704850</xdr:colOff>
      <xdr:row>75</xdr:row>
      <xdr:rowOff>161925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CE299-C36E-41F3-A160-FB2EB039E482}">
  <dimension ref="A1:M36"/>
  <sheetViews>
    <sheetView tabSelected="1" topLeftCell="A12" zoomScale="55" zoomScaleNormal="55" workbookViewId="0">
      <selection activeCell="I58" sqref="I58"/>
    </sheetView>
  </sheetViews>
  <sheetFormatPr defaultColWidth="11.5703125" defaultRowHeight="15" x14ac:dyDescent="0.25"/>
  <sheetData>
    <row r="1" spans="1:13" ht="18.75" x14ac:dyDescent="0.35">
      <c r="A1" s="105" t="s">
        <v>359</v>
      </c>
      <c r="B1" s="105" t="s">
        <v>362</v>
      </c>
      <c r="C1" s="105" t="s">
        <v>361</v>
      </c>
      <c r="D1" s="105" t="s">
        <v>337</v>
      </c>
      <c r="E1" s="105" t="s">
        <v>360</v>
      </c>
      <c r="F1" s="105"/>
      <c r="H1" s="105"/>
      <c r="I1" s="105" t="s">
        <v>362</v>
      </c>
      <c r="J1" s="105" t="s">
        <v>361</v>
      </c>
      <c r="K1" s="105" t="s">
        <v>337</v>
      </c>
      <c r="L1" s="105" t="s">
        <v>360</v>
      </c>
      <c r="M1" s="105" t="s">
        <v>359</v>
      </c>
    </row>
    <row r="2" spans="1:13" x14ac:dyDescent="0.25">
      <c r="A2" s="105"/>
      <c r="B2" s="105"/>
      <c r="C2" s="105" t="s">
        <v>335</v>
      </c>
      <c r="D2" s="105" t="s">
        <v>334</v>
      </c>
      <c r="E2" s="105" t="s">
        <v>358</v>
      </c>
      <c r="F2" s="105"/>
      <c r="H2" s="105"/>
      <c r="I2" s="105"/>
      <c r="J2" s="105" t="s">
        <v>335</v>
      </c>
      <c r="K2" s="105" t="s">
        <v>334</v>
      </c>
      <c r="L2" s="105" t="s">
        <v>358</v>
      </c>
      <c r="M2" s="105"/>
    </row>
    <row r="3" spans="1:13" x14ac:dyDescent="0.25">
      <c r="A3" s="114" t="s">
        <v>357</v>
      </c>
      <c r="B3" s="114"/>
      <c r="C3" s="113">
        <v>47.27037701046973</v>
      </c>
      <c r="D3" s="113">
        <v>20.714585393611117</v>
      </c>
      <c r="E3" s="117">
        <v>12.583922039999999</v>
      </c>
      <c r="F3" s="116">
        <v>43160</v>
      </c>
      <c r="G3" s="115">
        <v>3</v>
      </c>
      <c r="H3" s="114">
        <v>-2</v>
      </c>
      <c r="I3" s="114"/>
      <c r="J3" s="113">
        <v>68.170045834780055</v>
      </c>
      <c r="K3" s="113">
        <v>22.364063997500001</v>
      </c>
      <c r="L3" s="113">
        <v>15.442640939999999</v>
      </c>
      <c r="M3" s="105"/>
    </row>
    <row r="4" spans="1:13" x14ac:dyDescent="0.25">
      <c r="A4" s="105"/>
      <c r="B4" s="105"/>
      <c r="E4" s="108"/>
      <c r="F4" s="105"/>
      <c r="H4" s="105"/>
      <c r="I4" s="105"/>
      <c r="J4" s="105"/>
      <c r="K4" s="105"/>
      <c r="L4" s="105"/>
      <c r="M4" s="105"/>
    </row>
    <row r="5" spans="1:13" x14ac:dyDescent="0.25">
      <c r="A5" s="109">
        <v>43252</v>
      </c>
      <c r="B5" t="s">
        <v>356</v>
      </c>
      <c r="C5" s="111">
        <v>38.909999999999997</v>
      </c>
      <c r="D5" s="110">
        <v>20.469062450000003</v>
      </c>
      <c r="E5" s="110">
        <v>11.451264799999999</v>
      </c>
      <c r="F5" s="112">
        <v>43252</v>
      </c>
      <c r="G5" s="105">
        <v>6</v>
      </c>
      <c r="H5" s="105">
        <v>1</v>
      </c>
      <c r="I5" t="s">
        <v>355</v>
      </c>
      <c r="J5" s="111">
        <v>55.52</v>
      </c>
      <c r="K5" s="110">
        <v>22.523522</v>
      </c>
      <c r="L5" s="110">
        <v>16.768921200000001</v>
      </c>
      <c r="M5" s="109">
        <v>43252</v>
      </c>
    </row>
    <row r="6" spans="1:13" x14ac:dyDescent="0.25">
      <c r="A6" s="109">
        <v>43282</v>
      </c>
      <c r="B6" t="s">
        <v>354</v>
      </c>
      <c r="C6" s="111">
        <v>38.619999999999997</v>
      </c>
      <c r="D6" s="110">
        <v>20.611712100000002</v>
      </c>
      <c r="E6" s="110">
        <v>11.821028199999999</v>
      </c>
      <c r="F6" s="112">
        <v>43282</v>
      </c>
      <c r="G6" s="105">
        <v>7</v>
      </c>
      <c r="H6" s="105">
        <v>2</v>
      </c>
      <c r="I6" t="s">
        <v>353</v>
      </c>
      <c r="J6" s="111">
        <v>61.72</v>
      </c>
      <c r="K6" s="110">
        <v>22.540284487500003</v>
      </c>
      <c r="L6" s="110">
        <v>17.179520799999999</v>
      </c>
      <c r="M6" s="109">
        <v>43282</v>
      </c>
    </row>
    <row r="7" spans="1:13" x14ac:dyDescent="0.25">
      <c r="A7" s="109">
        <v>43313</v>
      </c>
      <c r="B7" t="s">
        <v>352</v>
      </c>
      <c r="C7" s="111">
        <v>38.67</v>
      </c>
      <c r="D7" s="110">
        <v>20.665523</v>
      </c>
      <c r="E7" s="110">
        <v>11.747746799999998</v>
      </c>
      <c r="F7" s="112">
        <v>43313</v>
      </c>
      <c r="G7" s="110">
        <v>8</v>
      </c>
      <c r="H7" s="105">
        <v>3</v>
      </c>
      <c r="I7" t="s">
        <v>351</v>
      </c>
      <c r="J7" s="111">
        <v>60.27</v>
      </c>
      <c r="K7" s="110">
        <v>22.568641837499996</v>
      </c>
      <c r="L7" s="110">
        <v>17.5912392</v>
      </c>
      <c r="M7" s="109">
        <v>43313</v>
      </c>
    </row>
    <row r="8" spans="1:13" x14ac:dyDescent="0.25">
      <c r="A8" s="109">
        <v>43374</v>
      </c>
      <c r="B8" t="s">
        <v>350</v>
      </c>
      <c r="C8" s="111">
        <v>42.56</v>
      </c>
      <c r="D8" s="110">
        <v>20.759438250000002</v>
      </c>
      <c r="E8" s="110">
        <v>12.59582510291829</v>
      </c>
      <c r="F8" s="112">
        <v>43374</v>
      </c>
      <c r="G8" s="110">
        <v>10</v>
      </c>
      <c r="H8" s="105">
        <v>5</v>
      </c>
      <c r="I8" t="s">
        <v>349</v>
      </c>
      <c r="J8" s="111">
        <v>64.31</v>
      </c>
      <c r="K8" s="110">
        <v>22.627113187500001</v>
      </c>
      <c r="L8" s="110">
        <v>17.117986799999997</v>
      </c>
      <c r="M8" s="109">
        <v>43374</v>
      </c>
    </row>
    <row r="9" spans="1:13" x14ac:dyDescent="0.25">
      <c r="A9" s="109">
        <v>43405</v>
      </c>
      <c r="B9" t="s">
        <v>348</v>
      </c>
      <c r="C9" s="111">
        <v>35.96</v>
      </c>
      <c r="D9" s="110">
        <v>20.741670500000005</v>
      </c>
      <c r="E9" s="110">
        <v>12.990206826459147</v>
      </c>
      <c r="F9" s="112">
        <v>43405</v>
      </c>
      <c r="G9" s="110">
        <v>11</v>
      </c>
      <c r="H9" s="105">
        <v>6</v>
      </c>
      <c r="I9" t="s">
        <v>347</v>
      </c>
      <c r="J9" s="111">
        <v>58.32</v>
      </c>
      <c r="K9" s="110">
        <v>22.515440437499997</v>
      </c>
      <c r="L9" s="110">
        <v>18.030927600000002</v>
      </c>
      <c r="M9" s="109">
        <v>43405</v>
      </c>
    </row>
    <row r="10" spans="1:13" x14ac:dyDescent="0.25">
      <c r="A10" s="109">
        <v>43435</v>
      </c>
      <c r="B10" t="s">
        <v>346</v>
      </c>
      <c r="C10" s="111">
        <v>43.3</v>
      </c>
      <c r="D10" s="110">
        <v>21.021385650000003</v>
      </c>
      <c r="E10" s="110">
        <v>12.91152065</v>
      </c>
      <c r="F10" s="112">
        <v>43435</v>
      </c>
      <c r="G10" s="110">
        <v>12</v>
      </c>
      <c r="H10" s="105">
        <v>7</v>
      </c>
      <c r="I10" t="s">
        <v>345</v>
      </c>
      <c r="J10" s="111">
        <v>55.82</v>
      </c>
      <c r="K10" s="110">
        <v>22.578930787499999</v>
      </c>
      <c r="L10" s="110">
        <v>17.830103000000001</v>
      </c>
      <c r="M10" s="109">
        <v>43435</v>
      </c>
    </row>
    <row r="11" spans="1:13" x14ac:dyDescent="0.25">
      <c r="A11" s="109">
        <v>43466</v>
      </c>
      <c r="B11" t="s">
        <v>344</v>
      </c>
      <c r="C11" s="111">
        <v>54.14</v>
      </c>
      <c r="D11" s="110">
        <v>21.349327550000005</v>
      </c>
      <c r="E11" s="110">
        <v>12.521633073540858</v>
      </c>
      <c r="F11" s="112">
        <v>43466</v>
      </c>
      <c r="G11" s="110">
        <v>1</v>
      </c>
      <c r="H11" s="105">
        <v>8</v>
      </c>
      <c r="I11" t="s">
        <v>343</v>
      </c>
      <c r="J11" s="111">
        <v>113.21</v>
      </c>
      <c r="K11" s="110">
        <v>22.244414437499998</v>
      </c>
      <c r="L11" s="110">
        <v>15.934296399999999</v>
      </c>
      <c r="M11" s="109">
        <v>43466</v>
      </c>
    </row>
    <row r="12" spans="1:13" x14ac:dyDescent="0.25">
      <c r="A12" s="109">
        <v>43497</v>
      </c>
      <c r="B12" t="s">
        <v>342</v>
      </c>
      <c r="C12" s="111">
        <v>46.22</v>
      </c>
      <c r="D12" s="110">
        <v>21.509758312500001</v>
      </c>
      <c r="E12" s="110">
        <v>12.8939574</v>
      </c>
      <c r="F12" s="112">
        <v>43497</v>
      </c>
      <c r="G12" s="110">
        <v>2</v>
      </c>
      <c r="H12" s="105">
        <v>9</v>
      </c>
      <c r="I12" t="s">
        <v>341</v>
      </c>
      <c r="J12" s="111">
        <v>59.63</v>
      </c>
      <c r="K12" s="110">
        <v>22.705260700000004</v>
      </c>
      <c r="L12" s="110">
        <v>17.331315197081711</v>
      </c>
      <c r="M12" s="109">
        <v>43497</v>
      </c>
    </row>
    <row r="13" spans="1:13" x14ac:dyDescent="0.25">
      <c r="A13" s="109">
        <v>43525</v>
      </c>
      <c r="B13" t="s">
        <v>340</v>
      </c>
      <c r="C13" s="111">
        <v>62.91</v>
      </c>
      <c r="D13" s="110">
        <v>21.409737900000003</v>
      </c>
      <c r="E13" s="110">
        <v>12.95481237062257</v>
      </c>
      <c r="F13" s="112">
        <v>43525</v>
      </c>
      <c r="G13" s="110">
        <v>3</v>
      </c>
      <c r="H13" s="105">
        <v>10</v>
      </c>
      <c r="I13" t="s">
        <v>339</v>
      </c>
      <c r="J13" s="111">
        <v>135.88</v>
      </c>
      <c r="K13" s="110">
        <v>22.723101562499998</v>
      </c>
      <c r="L13" s="110">
        <v>16.695080399999998</v>
      </c>
      <c r="M13" s="109">
        <v>43525</v>
      </c>
    </row>
    <row r="14" spans="1:13" x14ac:dyDescent="0.25">
      <c r="A14" s="109"/>
      <c r="C14" s="111"/>
      <c r="D14" s="110"/>
      <c r="E14" s="110"/>
      <c r="F14" s="112"/>
      <c r="G14" s="110"/>
      <c r="H14" s="105"/>
      <c r="J14" s="111"/>
      <c r="K14" s="110"/>
      <c r="L14" s="110"/>
      <c r="M14" s="109"/>
    </row>
    <row r="15" spans="1:13" x14ac:dyDescent="0.25">
      <c r="A15" s="109"/>
      <c r="C15" s="111"/>
      <c r="D15" s="110"/>
      <c r="E15" s="110"/>
      <c r="F15" s="112"/>
      <c r="G15" s="110"/>
      <c r="H15" s="105"/>
      <c r="J15" s="111"/>
      <c r="K15" s="110"/>
      <c r="L15" s="110"/>
      <c r="M15" s="109"/>
    </row>
    <row r="16" spans="1:13" x14ac:dyDescent="0.25">
      <c r="A16" s="109"/>
      <c r="C16" s="111"/>
      <c r="D16" s="110"/>
      <c r="E16" s="110"/>
      <c r="F16" s="112"/>
      <c r="G16" s="110"/>
      <c r="H16" s="105"/>
      <c r="J16" s="111"/>
      <c r="K16" s="110"/>
      <c r="L16" s="110"/>
      <c r="M16" s="109"/>
    </row>
    <row r="17" spans="1:9" x14ac:dyDescent="0.25">
      <c r="H17" s="105"/>
    </row>
    <row r="19" spans="1:9" x14ac:dyDescent="0.25">
      <c r="D19" s="108"/>
    </row>
    <row r="20" spans="1:9" ht="18.75" x14ac:dyDescent="0.35">
      <c r="A20" s="100"/>
      <c r="B20" s="100"/>
      <c r="C20" s="106" t="s">
        <v>338</v>
      </c>
      <c r="D20" s="105" t="s">
        <v>337</v>
      </c>
      <c r="E20" s="107"/>
      <c r="F20" s="100"/>
      <c r="G20" s="100"/>
      <c r="H20" s="100"/>
    </row>
    <row r="21" spans="1:9" x14ac:dyDescent="0.25">
      <c r="A21" s="100" t="s">
        <v>336</v>
      </c>
      <c r="B21" s="100"/>
      <c r="C21" s="106" t="s">
        <v>335</v>
      </c>
      <c r="D21" s="105" t="s">
        <v>334</v>
      </c>
      <c r="E21" s="100"/>
      <c r="F21" s="100"/>
      <c r="G21" s="100"/>
      <c r="H21" s="100"/>
    </row>
    <row r="22" spans="1:9" x14ac:dyDescent="0.25">
      <c r="A22" s="101">
        <v>35156</v>
      </c>
      <c r="B22" s="100"/>
      <c r="C22" s="100"/>
      <c r="D22" s="104"/>
      <c r="E22" s="100"/>
      <c r="F22" s="100">
        <v>4</v>
      </c>
      <c r="G22" s="101">
        <v>35156</v>
      </c>
      <c r="H22" s="100" t="s">
        <v>254</v>
      </c>
      <c r="I22" s="100">
        <v>50</v>
      </c>
    </row>
    <row r="23" spans="1:9" x14ac:dyDescent="0.25">
      <c r="A23" s="101">
        <v>35186</v>
      </c>
      <c r="B23" s="100" t="s">
        <v>255</v>
      </c>
      <c r="C23" s="100"/>
      <c r="D23" s="104"/>
      <c r="E23" s="100"/>
      <c r="F23" s="100">
        <v>5</v>
      </c>
      <c r="G23" s="101">
        <v>35186</v>
      </c>
      <c r="H23" s="100" t="s">
        <v>254</v>
      </c>
      <c r="I23" s="100">
        <v>46</v>
      </c>
    </row>
    <row r="24" spans="1:9" x14ac:dyDescent="0.25">
      <c r="A24" s="101">
        <v>35217</v>
      </c>
      <c r="B24" s="100" t="s">
        <v>255</v>
      </c>
      <c r="C24" s="100"/>
      <c r="E24" s="100">
        <v>1</v>
      </c>
      <c r="F24" s="100">
        <v>6</v>
      </c>
      <c r="G24" s="101">
        <v>35217</v>
      </c>
      <c r="H24" s="100" t="s">
        <v>254</v>
      </c>
      <c r="I24" s="100">
        <v>52</v>
      </c>
    </row>
    <row r="25" spans="1:9" x14ac:dyDescent="0.25">
      <c r="A25" s="101">
        <v>35247</v>
      </c>
      <c r="B25" s="100" t="s">
        <v>255</v>
      </c>
      <c r="C25" s="100">
        <v>48</v>
      </c>
      <c r="D25" s="103"/>
      <c r="E25" s="100">
        <v>2</v>
      </c>
      <c r="F25" s="100">
        <v>7</v>
      </c>
      <c r="G25" s="101">
        <v>35247</v>
      </c>
      <c r="H25" s="100" t="s">
        <v>254</v>
      </c>
      <c r="I25" s="100">
        <v>54</v>
      </c>
    </row>
    <row r="26" spans="1:9" x14ac:dyDescent="0.25">
      <c r="A26" s="101">
        <v>35278</v>
      </c>
      <c r="B26" s="100" t="s">
        <v>255</v>
      </c>
      <c r="C26" s="100">
        <v>50</v>
      </c>
      <c r="D26" s="103"/>
      <c r="E26" s="100">
        <v>3</v>
      </c>
      <c r="F26" s="100">
        <v>8</v>
      </c>
      <c r="G26" s="101">
        <v>35278</v>
      </c>
      <c r="H26" s="100" t="s">
        <v>254</v>
      </c>
      <c r="I26" s="100">
        <v>54</v>
      </c>
    </row>
    <row r="27" spans="1:9" x14ac:dyDescent="0.25">
      <c r="A27" s="101">
        <v>35309</v>
      </c>
      <c r="B27" s="100" t="s">
        <v>255</v>
      </c>
      <c r="C27" s="100">
        <v>41</v>
      </c>
      <c r="D27" s="103"/>
      <c r="E27" s="100">
        <v>4</v>
      </c>
      <c r="F27" s="100">
        <v>9</v>
      </c>
      <c r="G27" s="101">
        <v>35309</v>
      </c>
      <c r="H27" s="100" t="s">
        <v>254</v>
      </c>
      <c r="I27" s="100">
        <v>60</v>
      </c>
    </row>
    <row r="28" spans="1:9" x14ac:dyDescent="0.25">
      <c r="A28" s="101">
        <v>35339</v>
      </c>
      <c r="B28" s="100" t="s">
        <v>255</v>
      </c>
      <c r="C28" s="100">
        <v>50</v>
      </c>
      <c r="D28" s="102"/>
      <c r="E28" s="100">
        <v>5</v>
      </c>
      <c r="F28" s="100">
        <v>10</v>
      </c>
      <c r="G28" s="101">
        <v>35339</v>
      </c>
      <c r="H28" s="100" t="s">
        <v>254</v>
      </c>
      <c r="I28" s="100">
        <v>58</v>
      </c>
    </row>
    <row r="29" spans="1:9" x14ac:dyDescent="0.25">
      <c r="A29" s="101">
        <v>35370</v>
      </c>
      <c r="B29" s="100" t="s">
        <v>255</v>
      </c>
      <c r="C29" s="100">
        <v>46</v>
      </c>
      <c r="D29" s="102"/>
      <c r="E29" s="100">
        <v>6</v>
      </c>
      <c r="F29" s="100">
        <v>11</v>
      </c>
      <c r="G29" s="101">
        <v>35370</v>
      </c>
      <c r="H29" s="100" t="s">
        <v>254</v>
      </c>
      <c r="I29" s="100"/>
    </row>
    <row r="30" spans="1:9" x14ac:dyDescent="0.25">
      <c r="A30" s="101">
        <v>35400</v>
      </c>
      <c r="B30" s="100" t="s">
        <v>255</v>
      </c>
      <c r="C30" s="100">
        <v>42</v>
      </c>
      <c r="D30" s="102"/>
      <c r="E30" s="100">
        <v>7</v>
      </c>
      <c r="F30" s="100">
        <v>12</v>
      </c>
      <c r="G30" s="101">
        <v>35400</v>
      </c>
      <c r="H30" s="100" t="s">
        <v>254</v>
      </c>
      <c r="I30" s="100">
        <v>58</v>
      </c>
    </row>
    <row r="31" spans="1:9" x14ac:dyDescent="0.25">
      <c r="A31" s="101">
        <v>35431</v>
      </c>
      <c r="B31" s="100" t="s">
        <v>255</v>
      </c>
      <c r="C31" s="100">
        <v>44</v>
      </c>
      <c r="D31" s="102"/>
      <c r="E31" s="100">
        <v>8</v>
      </c>
      <c r="F31" s="100">
        <v>1</v>
      </c>
      <c r="G31" s="101">
        <v>35431</v>
      </c>
      <c r="H31" s="100" t="s">
        <v>254</v>
      </c>
      <c r="I31" s="100">
        <v>58</v>
      </c>
    </row>
    <row r="32" spans="1:9" x14ac:dyDescent="0.25">
      <c r="A32" s="101">
        <v>35462</v>
      </c>
      <c r="B32" s="100" t="s">
        <v>255</v>
      </c>
      <c r="C32" s="100"/>
      <c r="D32" s="102"/>
      <c r="E32" s="100">
        <v>9</v>
      </c>
      <c r="F32" s="100">
        <v>2</v>
      </c>
      <c r="G32" s="101">
        <v>35462</v>
      </c>
      <c r="H32" s="100" t="s">
        <v>254</v>
      </c>
      <c r="I32" s="100">
        <v>68</v>
      </c>
    </row>
    <row r="33" spans="1:9" x14ac:dyDescent="0.25">
      <c r="A33" s="101">
        <v>35490</v>
      </c>
      <c r="B33" s="100" t="s">
        <v>255</v>
      </c>
      <c r="C33" s="100">
        <v>60</v>
      </c>
      <c r="D33" s="102"/>
      <c r="E33" s="100">
        <v>10</v>
      </c>
      <c r="F33" s="100">
        <v>3</v>
      </c>
      <c r="G33" s="101">
        <v>35490</v>
      </c>
      <c r="H33" s="100" t="s">
        <v>254</v>
      </c>
      <c r="I33" s="100">
        <v>53</v>
      </c>
    </row>
    <row r="34" spans="1:9" x14ac:dyDescent="0.25">
      <c r="A34" s="101">
        <v>35521</v>
      </c>
      <c r="B34" s="100" t="s">
        <v>255</v>
      </c>
      <c r="C34" s="100"/>
      <c r="D34" s="100"/>
      <c r="E34" s="100"/>
      <c r="F34" s="100"/>
      <c r="G34" s="100"/>
      <c r="H34" s="100"/>
    </row>
    <row r="35" spans="1:9" x14ac:dyDescent="0.25">
      <c r="A35" s="101">
        <v>35551</v>
      </c>
      <c r="B35" s="100" t="s">
        <v>255</v>
      </c>
      <c r="C35" s="100">
        <v>49</v>
      </c>
      <c r="D35" s="100"/>
      <c r="E35" s="100"/>
      <c r="F35" s="100">
        <v>5</v>
      </c>
      <c r="G35" s="100"/>
      <c r="H35" s="100"/>
    </row>
    <row r="36" spans="1:9" x14ac:dyDescent="0.25">
      <c r="A36" s="101">
        <v>35582</v>
      </c>
      <c r="B36" s="100" t="s">
        <v>255</v>
      </c>
      <c r="C36" s="100">
        <v>51</v>
      </c>
      <c r="D36" s="100">
        <v>21</v>
      </c>
      <c r="E36" s="100"/>
      <c r="F36" s="100">
        <v>6</v>
      </c>
      <c r="G36" s="100"/>
      <c r="H36" s="100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5"/>
  <sheetViews>
    <sheetView topLeftCell="F1" zoomScaleNormal="100" workbookViewId="0">
      <pane ySplit="1" topLeftCell="A2" activePane="bottomLeft" state="frozen"/>
      <selection pane="bottomLeft" activeCell="D91" sqref="D2:D91"/>
    </sheetView>
  </sheetViews>
  <sheetFormatPr defaultColWidth="11.5703125" defaultRowHeight="15" x14ac:dyDescent="0.25"/>
  <cols>
    <col min="1" max="18" width="11.7109375" customWidth="1"/>
  </cols>
  <sheetData>
    <row r="1" spans="1:24" ht="18.75" x14ac:dyDescent="0.35">
      <c r="A1" s="13" t="s">
        <v>0</v>
      </c>
      <c r="B1" s="14" t="s">
        <v>1</v>
      </c>
      <c r="C1" s="14" t="s">
        <v>158</v>
      </c>
      <c r="D1" s="14" t="s">
        <v>157</v>
      </c>
      <c r="E1" s="14" t="s">
        <v>3</v>
      </c>
      <c r="F1" s="14" t="s">
        <v>73</v>
      </c>
      <c r="G1" s="15" t="s">
        <v>2</v>
      </c>
      <c r="H1" s="73" t="s">
        <v>0</v>
      </c>
      <c r="I1" s="14" t="s">
        <v>1</v>
      </c>
      <c r="J1" s="14" t="s">
        <v>159</v>
      </c>
      <c r="K1" s="14" t="s">
        <v>160</v>
      </c>
      <c r="L1" s="14" t="s">
        <v>4</v>
      </c>
      <c r="M1" s="34" t="s">
        <v>5</v>
      </c>
      <c r="N1" s="13" t="s">
        <v>162</v>
      </c>
      <c r="O1" s="1" t="s">
        <v>161</v>
      </c>
      <c r="P1" s="1" t="s">
        <v>256</v>
      </c>
      <c r="Q1" s="1" t="s">
        <v>332</v>
      </c>
      <c r="R1" s="1" t="s">
        <v>333</v>
      </c>
      <c r="S1" s="73" t="s">
        <v>250</v>
      </c>
      <c r="T1" s="14" t="s">
        <v>251</v>
      </c>
      <c r="U1" s="14" t="s">
        <v>252</v>
      </c>
      <c r="V1" s="15" t="s">
        <v>253</v>
      </c>
      <c r="X1" t="s">
        <v>323</v>
      </c>
    </row>
    <row r="2" spans="1:24" x14ac:dyDescent="0.25">
      <c r="A2" s="16" t="s">
        <v>26</v>
      </c>
      <c r="B2" s="1">
        <v>0</v>
      </c>
      <c r="C2" s="10">
        <v>46.081068311595622</v>
      </c>
      <c r="D2" s="11">
        <v>20.670554920000001</v>
      </c>
      <c r="E2" s="1"/>
      <c r="F2" s="1"/>
      <c r="G2" s="17"/>
      <c r="H2" s="72"/>
      <c r="I2" s="1"/>
      <c r="J2" s="1"/>
      <c r="K2" s="1"/>
      <c r="L2" s="1"/>
      <c r="M2" s="35"/>
      <c r="N2" s="16"/>
      <c r="O2" s="11"/>
      <c r="P2" s="11"/>
      <c r="Q2" s="80"/>
      <c r="R2" s="80"/>
      <c r="S2" s="72"/>
      <c r="T2" s="1"/>
      <c r="U2" s="1"/>
      <c r="V2" s="17"/>
    </row>
    <row r="3" spans="1:24" x14ac:dyDescent="0.25">
      <c r="A3" s="16" t="s">
        <v>27</v>
      </c>
      <c r="B3" s="1">
        <v>0.03</v>
      </c>
      <c r="C3" s="10">
        <v>53.357703872234126</v>
      </c>
      <c r="D3" s="11">
        <v>21.121281250000003</v>
      </c>
      <c r="E3" s="11">
        <v>11.651244799999999</v>
      </c>
      <c r="F3" s="1"/>
      <c r="G3" s="17"/>
      <c r="H3" s="72" t="s">
        <v>28</v>
      </c>
      <c r="I3" s="1">
        <v>0.01</v>
      </c>
      <c r="J3" s="61">
        <v>3.9876280688188661</v>
      </c>
      <c r="K3" s="11">
        <v>-10.216953737499999</v>
      </c>
      <c r="L3" s="10">
        <v>8405.194118215526</v>
      </c>
      <c r="M3" s="36">
        <v>25.390013929032261</v>
      </c>
      <c r="N3" s="37">
        <f>D3-K3</f>
        <v>31.338234987500002</v>
      </c>
      <c r="O3" s="11">
        <f>M3-K3</f>
        <v>35.606967666532256</v>
      </c>
      <c r="P3" s="11">
        <v>20.9109801</v>
      </c>
      <c r="Q3" s="11">
        <f>M3-D3</f>
        <v>4.2687326790322579</v>
      </c>
      <c r="R3" s="11">
        <f>P3-E3</f>
        <v>9.2597353000000009</v>
      </c>
      <c r="S3" s="1"/>
      <c r="T3" s="1"/>
      <c r="U3" s="1"/>
      <c r="V3" s="17"/>
      <c r="W3" t="s">
        <v>276</v>
      </c>
      <c r="X3">
        <v>6.9810352521195895</v>
      </c>
    </row>
    <row r="4" spans="1:24" x14ac:dyDescent="0.25">
      <c r="A4" s="16" t="s">
        <v>29</v>
      </c>
      <c r="B4" s="1">
        <v>0.05</v>
      </c>
      <c r="C4" s="10">
        <v>59.076592612419688</v>
      </c>
      <c r="D4" s="11">
        <v>23.301848</v>
      </c>
      <c r="E4" s="11">
        <v>13.204113599999999</v>
      </c>
      <c r="F4" s="1"/>
      <c r="G4" s="17"/>
      <c r="H4" s="72" t="s">
        <v>169</v>
      </c>
      <c r="I4" s="1">
        <v>0.05</v>
      </c>
      <c r="J4" s="61">
        <v>0.30269190850926864</v>
      </c>
      <c r="K4" s="11">
        <v>-18.633903490000002</v>
      </c>
      <c r="L4" s="10">
        <v>5653.5981655248634</v>
      </c>
      <c r="M4" s="36">
        <v>25.774762661666664</v>
      </c>
      <c r="N4" s="37">
        <f>D4-K4</f>
        <v>41.935751490000001</v>
      </c>
      <c r="O4" s="11">
        <f>M4-K4</f>
        <v>44.408666151666665</v>
      </c>
      <c r="P4" s="1">
        <v>19.652462</v>
      </c>
      <c r="Q4" s="11">
        <f t="shared" ref="Q4:Q5" si="0">M4-D4</f>
        <v>2.472914661666664</v>
      </c>
      <c r="R4" s="11">
        <f t="shared" ref="R4:R5" si="1">P4-E4</f>
        <v>6.4483484000000004</v>
      </c>
      <c r="S4" s="1"/>
      <c r="T4" s="1"/>
      <c r="U4" s="1"/>
      <c r="V4" s="17"/>
      <c r="W4" t="s">
        <v>277</v>
      </c>
      <c r="X4">
        <v>6.0829730286184889</v>
      </c>
    </row>
    <row r="5" spans="1:24" x14ac:dyDescent="0.25">
      <c r="A5" s="16" t="s">
        <v>30</v>
      </c>
      <c r="B5" s="1">
        <v>0.1</v>
      </c>
      <c r="C5" s="10">
        <v>48.334493905452142</v>
      </c>
      <c r="D5" s="11">
        <v>22.896030250000003</v>
      </c>
      <c r="E5" s="11">
        <v>13.327053599999999</v>
      </c>
      <c r="F5" s="1"/>
      <c r="G5" s="17"/>
      <c r="H5" s="72" t="s">
        <v>170</v>
      </c>
      <c r="I5" s="1">
        <v>0.1</v>
      </c>
      <c r="J5" s="61">
        <v>1.0122735797545284</v>
      </c>
      <c r="K5" s="11">
        <v>-20.270112696666668</v>
      </c>
      <c r="L5" s="10">
        <v>8400.6068345415515</v>
      </c>
      <c r="M5" s="36">
        <v>26.063984413793104</v>
      </c>
      <c r="N5" s="37">
        <f>D5-K5</f>
        <v>43.166142946666668</v>
      </c>
      <c r="O5" s="11">
        <f>M5-K5</f>
        <v>46.334097110459773</v>
      </c>
      <c r="P5" s="1">
        <v>19.186014158754865</v>
      </c>
      <c r="Q5" s="11">
        <f t="shared" si="0"/>
        <v>3.1679541637931017</v>
      </c>
      <c r="R5" s="11">
        <f t="shared" si="1"/>
        <v>5.8589605587548661</v>
      </c>
      <c r="S5" s="1"/>
      <c r="T5" s="1"/>
      <c r="U5" s="1"/>
      <c r="V5" s="17"/>
      <c r="W5" t="s">
        <v>278</v>
      </c>
      <c r="X5">
        <v>7.4547403525488329</v>
      </c>
    </row>
    <row r="6" spans="1:24" x14ac:dyDescent="0.25">
      <c r="A6" s="16" t="s">
        <v>31</v>
      </c>
      <c r="B6" s="1">
        <v>0.15</v>
      </c>
      <c r="C6" s="10">
        <v>44.761494765643597</v>
      </c>
      <c r="D6" s="11">
        <v>22.671372000000002</v>
      </c>
      <c r="E6" s="11">
        <v>12.5724752</v>
      </c>
      <c r="F6" s="1"/>
      <c r="G6" s="17"/>
      <c r="H6" s="72"/>
      <c r="I6" s="1"/>
      <c r="J6" s="61"/>
      <c r="K6" s="11"/>
      <c r="L6" s="10"/>
      <c r="M6" s="36"/>
      <c r="N6" s="37"/>
      <c r="O6" s="11"/>
      <c r="P6" s="11"/>
      <c r="Q6" s="80"/>
      <c r="R6" s="80"/>
      <c r="S6" s="72"/>
      <c r="T6" s="1"/>
      <c r="U6" s="1"/>
      <c r="V6" s="17"/>
    </row>
    <row r="7" spans="1:24" x14ac:dyDescent="0.25">
      <c r="A7" s="16" t="s">
        <v>32</v>
      </c>
      <c r="B7" s="1">
        <v>0.24</v>
      </c>
      <c r="C7" s="10">
        <v>42.449965933424181</v>
      </c>
      <c r="D7" s="11">
        <v>27.088608026666666</v>
      </c>
      <c r="E7" s="11">
        <v>15.254206399999999</v>
      </c>
      <c r="F7" s="1"/>
      <c r="G7" s="17"/>
      <c r="H7" s="72"/>
      <c r="I7" s="1"/>
      <c r="J7" s="61"/>
      <c r="K7" s="11"/>
      <c r="L7" s="10"/>
      <c r="M7" s="36"/>
      <c r="N7" s="37"/>
      <c r="O7" s="11"/>
      <c r="P7" s="11"/>
      <c r="Q7" s="80"/>
      <c r="R7" s="80"/>
      <c r="S7" s="72"/>
      <c r="T7" s="1"/>
      <c r="U7" s="1"/>
      <c r="V7" s="17"/>
    </row>
    <row r="8" spans="1:24" x14ac:dyDescent="0.25">
      <c r="A8" s="16" t="s">
        <v>163</v>
      </c>
      <c r="B8" s="1" t="s">
        <v>74</v>
      </c>
      <c r="C8" s="10"/>
      <c r="D8" s="11"/>
      <c r="E8" s="11"/>
      <c r="F8" s="11">
        <v>0.53024226360698412</v>
      </c>
      <c r="G8" s="17">
        <v>-24.893743500000003</v>
      </c>
      <c r="H8" s="72"/>
      <c r="I8" s="1"/>
      <c r="J8" s="61"/>
      <c r="K8" s="11"/>
      <c r="L8" s="10"/>
      <c r="M8" s="36"/>
      <c r="N8" s="37"/>
      <c r="O8" s="11"/>
      <c r="P8" s="11"/>
      <c r="Q8" s="80"/>
      <c r="R8" s="80"/>
      <c r="S8" s="72"/>
      <c r="T8" s="1"/>
      <c r="U8" s="1"/>
      <c r="V8" s="17"/>
    </row>
    <row r="9" spans="1:24" x14ac:dyDescent="0.25">
      <c r="A9" s="27"/>
      <c r="B9" s="28"/>
      <c r="C9" s="32"/>
      <c r="D9" s="65"/>
      <c r="E9" s="65"/>
      <c r="F9" s="28"/>
      <c r="G9" s="30"/>
      <c r="H9" s="74"/>
      <c r="I9" s="28"/>
      <c r="J9" s="66"/>
      <c r="K9" s="65"/>
      <c r="L9" s="32"/>
      <c r="M9" s="44"/>
      <c r="N9" s="45"/>
      <c r="O9" s="65"/>
      <c r="P9" s="65"/>
      <c r="Q9" s="81"/>
      <c r="R9" s="81"/>
      <c r="S9" s="74"/>
      <c r="T9" s="28"/>
      <c r="U9" s="28"/>
      <c r="V9" s="30"/>
    </row>
    <row r="10" spans="1:24" x14ac:dyDescent="0.25">
      <c r="A10" s="16" t="s">
        <v>33</v>
      </c>
      <c r="B10" s="1">
        <v>0</v>
      </c>
      <c r="C10" s="10">
        <v>43.943667934362367</v>
      </c>
      <c r="D10" s="11"/>
      <c r="E10" s="11"/>
      <c r="F10" s="1"/>
      <c r="G10" s="17"/>
      <c r="H10" s="72" t="s">
        <v>171</v>
      </c>
      <c r="I10" s="1">
        <v>0.01</v>
      </c>
      <c r="J10" s="61">
        <v>5.0595658860155067E-2</v>
      </c>
      <c r="K10" s="11">
        <v>-16.794261899999999</v>
      </c>
      <c r="L10" s="10"/>
      <c r="M10" s="36"/>
      <c r="N10" s="37"/>
      <c r="O10" s="11"/>
      <c r="P10" s="11"/>
      <c r="Q10" s="80"/>
      <c r="R10" s="80"/>
      <c r="S10" s="80">
        <v>12.478231147620498</v>
      </c>
      <c r="T10" s="11">
        <v>0.47256703362310704</v>
      </c>
      <c r="U10" s="11">
        <v>9.550394058829152</v>
      </c>
      <c r="V10" s="20">
        <v>2.9278370887913461</v>
      </c>
    </row>
    <row r="11" spans="1:24" x14ac:dyDescent="0.25">
      <c r="A11" s="16" t="s">
        <v>34</v>
      </c>
      <c r="B11" s="1">
        <v>0.03</v>
      </c>
      <c r="C11" s="10">
        <v>57.118527480371156</v>
      </c>
      <c r="D11" s="11">
        <v>21.22125672</v>
      </c>
      <c r="E11" s="11">
        <v>11.576627999999996</v>
      </c>
      <c r="F11" s="1"/>
      <c r="G11" s="17"/>
      <c r="H11" s="72"/>
      <c r="I11" s="1"/>
      <c r="J11" s="61"/>
      <c r="K11" s="11"/>
      <c r="L11" s="10"/>
      <c r="M11" s="36"/>
      <c r="N11" s="37"/>
      <c r="O11" s="11"/>
      <c r="P11" s="11"/>
      <c r="Q11" s="80"/>
      <c r="R11" s="80"/>
      <c r="S11" s="80"/>
      <c r="T11" s="11"/>
      <c r="U11" s="11"/>
      <c r="V11" s="20"/>
    </row>
    <row r="12" spans="1:24" x14ac:dyDescent="0.25">
      <c r="A12" s="16" t="s">
        <v>35</v>
      </c>
      <c r="B12" s="1">
        <v>0.05</v>
      </c>
      <c r="C12" s="10">
        <v>53.273577879154658</v>
      </c>
      <c r="D12" s="11">
        <v>23.662798693333336</v>
      </c>
      <c r="E12" s="11">
        <v>13.757457299999997</v>
      </c>
      <c r="F12" s="1"/>
      <c r="G12" s="17"/>
      <c r="H12" s="72" t="s">
        <v>172</v>
      </c>
      <c r="I12" s="1">
        <v>0.05</v>
      </c>
      <c r="J12" s="61">
        <v>4.2425205305342037E-2</v>
      </c>
      <c r="K12" s="11">
        <v>-13.60656445</v>
      </c>
      <c r="L12" s="10"/>
      <c r="M12" s="36"/>
      <c r="N12" s="37">
        <f>D12-K12</f>
        <v>37.269363143333337</v>
      </c>
      <c r="O12" s="11"/>
      <c r="P12" s="11"/>
      <c r="Q12" s="80"/>
      <c r="R12" s="80"/>
      <c r="S12" s="80">
        <v>12.499717474432208</v>
      </c>
      <c r="T12" s="11">
        <v>0.41077742297951825</v>
      </c>
      <c r="U12" s="11">
        <v>10.29763921128796</v>
      </c>
      <c r="V12" s="20">
        <v>2.2020782631442479</v>
      </c>
    </row>
    <row r="13" spans="1:24" x14ac:dyDescent="0.25">
      <c r="A13" s="16" t="s">
        <v>36</v>
      </c>
      <c r="B13" s="1">
        <v>0.12</v>
      </c>
      <c r="C13" s="10">
        <v>45.141487372964896</v>
      </c>
      <c r="D13" s="11">
        <v>25.02845322666667</v>
      </c>
      <c r="E13" s="11">
        <v>16.172819399999995</v>
      </c>
      <c r="F13" s="1"/>
      <c r="G13" s="17"/>
      <c r="H13" s="72" t="s">
        <v>173</v>
      </c>
      <c r="I13" s="1">
        <v>0.12</v>
      </c>
      <c r="J13" s="61">
        <v>5.1336265223274682E-2</v>
      </c>
      <c r="K13" s="11">
        <v>-13.865109100000002</v>
      </c>
      <c r="L13" s="10"/>
      <c r="M13" s="36"/>
      <c r="N13" s="37">
        <f>D13-K13</f>
        <v>38.893562326666668</v>
      </c>
      <c r="O13" s="11"/>
      <c r="P13" s="11"/>
      <c r="Q13" s="80"/>
      <c r="R13" s="80"/>
      <c r="S13" s="80">
        <v>13.238148204867022</v>
      </c>
      <c r="T13" s="11">
        <v>0.96114282535784779</v>
      </c>
      <c r="U13" s="11">
        <v>9.5370896396447051</v>
      </c>
      <c r="V13" s="20">
        <v>3.7010585652223167</v>
      </c>
    </row>
    <row r="14" spans="1:24" x14ac:dyDescent="0.25">
      <c r="A14" s="18"/>
      <c r="B14" s="5"/>
      <c r="C14" s="69"/>
      <c r="D14" s="67"/>
      <c r="E14" s="67"/>
      <c r="F14" s="1"/>
      <c r="G14" s="17"/>
      <c r="H14" s="72" t="s">
        <v>174</v>
      </c>
      <c r="I14" s="1">
        <v>0.17</v>
      </c>
      <c r="J14" s="61">
        <v>4.6352755737456848E-2</v>
      </c>
      <c r="K14" s="11">
        <v>-13.9915767</v>
      </c>
      <c r="L14" s="10"/>
      <c r="M14" s="36"/>
      <c r="N14" s="37"/>
      <c r="O14" s="11"/>
      <c r="P14" s="11"/>
      <c r="Q14" s="80"/>
      <c r="R14" s="80"/>
      <c r="S14" s="80">
        <v>12.397814270110187</v>
      </c>
      <c r="T14" s="11">
        <v>0.59654741343500062</v>
      </c>
      <c r="U14" s="11">
        <v>9.8250167482545123</v>
      </c>
      <c r="V14" s="20">
        <v>2.5727975218556747</v>
      </c>
    </row>
    <row r="15" spans="1:24" x14ac:dyDescent="0.25">
      <c r="A15" s="16" t="s">
        <v>37</v>
      </c>
      <c r="B15" s="1">
        <v>0.2</v>
      </c>
      <c r="C15" s="10">
        <v>16.779601871678935</v>
      </c>
      <c r="D15" s="11">
        <v>24.744220000000002</v>
      </c>
      <c r="E15" s="11">
        <v>15.836764299999997</v>
      </c>
      <c r="F15" s="1"/>
      <c r="G15" s="17"/>
      <c r="H15" s="72" t="s">
        <v>175</v>
      </c>
      <c r="I15" s="1">
        <v>0.2</v>
      </c>
      <c r="J15" s="61">
        <v>0.15415542420059367</v>
      </c>
      <c r="K15" s="11">
        <v>-11.6111301</v>
      </c>
      <c r="L15" s="10"/>
      <c r="M15" s="36"/>
      <c r="N15" s="37">
        <f>D15-K15</f>
        <v>36.355350100000003</v>
      </c>
      <c r="O15" s="11"/>
      <c r="P15" s="11"/>
      <c r="Q15" s="80"/>
      <c r="R15" s="80"/>
      <c r="S15" s="80">
        <v>13.775246704221997</v>
      </c>
      <c r="T15" s="11">
        <v>1.3778164476986932</v>
      </c>
      <c r="U15" s="11">
        <v>3.6958605543664538</v>
      </c>
      <c r="V15" s="20">
        <v>10.079386149855544</v>
      </c>
    </row>
    <row r="16" spans="1:24" x14ac:dyDescent="0.25">
      <c r="A16" s="16" t="s">
        <v>38</v>
      </c>
      <c r="B16" s="1">
        <v>0.3</v>
      </c>
      <c r="C16" s="10">
        <v>23.09771977544996</v>
      </c>
      <c r="D16" s="11">
        <v>26.119627973333337</v>
      </c>
      <c r="E16" s="11">
        <v>17.803690999999997</v>
      </c>
      <c r="F16" s="1"/>
      <c r="G16" s="17"/>
      <c r="H16" s="72" t="s">
        <v>176</v>
      </c>
      <c r="I16" s="1">
        <v>0.3</v>
      </c>
      <c r="J16" s="61">
        <v>5.6462869561651682E-2</v>
      </c>
      <c r="K16" s="11">
        <v>-9.285248150000001</v>
      </c>
      <c r="L16" s="10"/>
      <c r="M16" s="36"/>
      <c r="N16" s="37">
        <f>D16-K16</f>
        <v>35.404876123333338</v>
      </c>
      <c r="O16" s="11"/>
      <c r="P16" s="11"/>
      <c r="Q16" s="80"/>
      <c r="R16" s="80"/>
      <c r="S16" s="80">
        <v>8.3199240146268778</v>
      </c>
      <c r="T16" s="11">
        <v>0.37964429512655617</v>
      </c>
      <c r="U16" s="11">
        <v>4.6612616032550749</v>
      </c>
      <c r="V16" s="20">
        <v>3.6586624113718029</v>
      </c>
    </row>
    <row r="17" spans="1:22" x14ac:dyDescent="0.25">
      <c r="A17" s="16"/>
      <c r="B17" s="1"/>
      <c r="C17" s="10"/>
      <c r="D17" s="11"/>
      <c r="E17" s="11"/>
      <c r="F17" s="1"/>
      <c r="G17" s="17"/>
      <c r="H17" s="72" t="s">
        <v>177</v>
      </c>
      <c r="I17" s="1">
        <v>0.35</v>
      </c>
      <c r="J17" s="61">
        <v>0.1059141702666538</v>
      </c>
      <c r="K17" s="11">
        <v>-12.482634650000001</v>
      </c>
      <c r="L17" s="10"/>
      <c r="M17" s="36"/>
      <c r="N17" s="37"/>
      <c r="O17" s="11"/>
      <c r="P17" s="11"/>
      <c r="Q17" s="80"/>
      <c r="R17" s="80"/>
      <c r="S17" s="80">
        <v>9.3575734752518027</v>
      </c>
      <c r="T17" s="11">
        <v>0.51465798935677698</v>
      </c>
      <c r="U17" s="11">
        <v>3.5791588391024458</v>
      </c>
      <c r="V17" s="20">
        <v>5.7784146361493569</v>
      </c>
    </row>
    <row r="18" spans="1:22" x14ac:dyDescent="0.25">
      <c r="A18" s="16" t="s">
        <v>165</v>
      </c>
      <c r="B18" s="1" t="s">
        <v>74</v>
      </c>
      <c r="C18" s="10"/>
      <c r="D18" s="11"/>
      <c r="E18" s="11"/>
      <c r="F18" s="11">
        <v>0.3570047222403111</v>
      </c>
      <c r="G18" s="20">
        <v>-24.954641750000004</v>
      </c>
      <c r="H18" s="72"/>
      <c r="I18" s="1"/>
      <c r="J18" s="1"/>
      <c r="K18" s="1"/>
      <c r="L18" s="1"/>
      <c r="M18" s="35"/>
      <c r="N18" s="37"/>
      <c r="O18" s="11"/>
      <c r="P18" s="11"/>
      <c r="Q18" s="80"/>
      <c r="R18" s="80"/>
      <c r="S18" s="80"/>
      <c r="T18" s="11"/>
      <c r="U18" s="11"/>
      <c r="V18" s="20"/>
    </row>
    <row r="19" spans="1:22" x14ac:dyDescent="0.25">
      <c r="A19" s="27"/>
      <c r="B19" s="28"/>
      <c r="C19" s="32"/>
      <c r="D19" s="65"/>
      <c r="E19" s="65"/>
      <c r="F19" s="65"/>
      <c r="G19" s="33"/>
      <c r="H19" s="74"/>
      <c r="I19" s="28"/>
      <c r="J19" s="66"/>
      <c r="K19" s="65"/>
      <c r="L19" s="32"/>
      <c r="M19" s="44"/>
      <c r="N19" s="45"/>
      <c r="O19" s="65"/>
      <c r="P19" s="65"/>
      <c r="Q19" s="81"/>
      <c r="R19" s="81"/>
      <c r="S19" s="81"/>
      <c r="T19" s="65"/>
      <c r="U19" s="65"/>
      <c r="V19" s="33"/>
    </row>
    <row r="20" spans="1:22" x14ac:dyDescent="0.25">
      <c r="A20" s="16" t="s">
        <v>231</v>
      </c>
      <c r="B20" s="1">
        <v>0.04</v>
      </c>
      <c r="C20" s="10">
        <v>35.726233621410657</v>
      </c>
      <c r="D20" s="11">
        <v>20.9</v>
      </c>
      <c r="E20" s="11">
        <v>11.8</v>
      </c>
      <c r="F20" s="11"/>
      <c r="G20" s="20"/>
      <c r="H20" s="72"/>
      <c r="I20" s="1"/>
      <c r="J20" s="61"/>
      <c r="K20" s="11"/>
      <c r="L20" s="10"/>
      <c r="M20" s="36"/>
      <c r="N20" s="37"/>
      <c r="O20" s="11"/>
      <c r="P20" s="11"/>
      <c r="Q20" s="80"/>
      <c r="R20" s="80"/>
      <c r="S20" s="80"/>
      <c r="T20" s="11"/>
      <c r="U20" s="11"/>
      <c r="V20" s="20"/>
    </row>
    <row r="21" spans="1:22" x14ac:dyDescent="0.25">
      <c r="A21" s="16" t="s">
        <v>230</v>
      </c>
      <c r="B21" s="1">
        <v>0.08</v>
      </c>
      <c r="C21" s="10">
        <v>22.069038097242686</v>
      </c>
      <c r="D21" s="11">
        <v>21.4</v>
      </c>
      <c r="E21" s="11">
        <v>12</v>
      </c>
      <c r="F21" s="11"/>
      <c r="G21" s="20"/>
      <c r="H21" s="72" t="s">
        <v>232</v>
      </c>
      <c r="I21" s="1">
        <v>0.08</v>
      </c>
      <c r="J21" s="61">
        <v>1.1867635189669087E-2</v>
      </c>
      <c r="K21" s="11">
        <v>-16.899999999999999</v>
      </c>
      <c r="L21" s="10"/>
      <c r="M21" s="36"/>
      <c r="N21" s="37">
        <f>D21-K21</f>
        <v>38.299999999999997</v>
      </c>
      <c r="O21" s="11"/>
      <c r="P21" s="11"/>
      <c r="Q21" s="80"/>
      <c r="R21" s="80"/>
      <c r="S21" s="80">
        <v>12.062877949505477</v>
      </c>
      <c r="T21" s="11">
        <v>0.25460388729549804</v>
      </c>
      <c r="U21" s="11">
        <v>10.714900433808573</v>
      </c>
      <c r="V21" s="20">
        <v>1.347977515696904</v>
      </c>
    </row>
    <row r="22" spans="1:22" x14ac:dyDescent="0.25">
      <c r="A22" s="16" t="s">
        <v>229</v>
      </c>
      <c r="B22" s="1">
        <v>0.13</v>
      </c>
      <c r="C22" s="10">
        <v>48.1404958677686</v>
      </c>
      <c r="D22" s="11">
        <v>22.4</v>
      </c>
      <c r="E22" s="11">
        <v>13</v>
      </c>
      <c r="F22" s="11"/>
      <c r="G22" s="20"/>
      <c r="H22" s="72" t="s">
        <v>233</v>
      </c>
      <c r="I22" s="1">
        <v>0.13</v>
      </c>
      <c r="J22" s="61">
        <v>1.9461036681919119E-2</v>
      </c>
      <c r="K22" s="11">
        <v>-15.6</v>
      </c>
      <c r="L22" s="10"/>
      <c r="M22" s="36"/>
      <c r="N22" s="37">
        <f>D22-K22</f>
        <v>38</v>
      </c>
      <c r="O22" s="11"/>
      <c r="P22" s="11"/>
      <c r="Q22" s="80"/>
      <c r="R22" s="80"/>
      <c r="S22" s="80"/>
      <c r="T22" s="11"/>
      <c r="U22" s="11"/>
      <c r="V22" s="20"/>
    </row>
    <row r="23" spans="1:22" x14ac:dyDescent="0.25">
      <c r="A23" s="16"/>
      <c r="B23" s="1"/>
      <c r="C23" s="10"/>
      <c r="D23" s="11"/>
      <c r="E23" s="11"/>
      <c r="F23" s="11"/>
      <c r="G23" s="20"/>
      <c r="H23" s="72" t="s">
        <v>234</v>
      </c>
      <c r="I23" s="1">
        <v>0.17</v>
      </c>
      <c r="J23" s="61">
        <v>2.7402744148506852E-2</v>
      </c>
      <c r="K23" s="11">
        <v>-18.100000000000001</v>
      </c>
      <c r="L23" s="10"/>
      <c r="M23" s="36"/>
      <c r="N23" s="37"/>
      <c r="O23" s="11"/>
      <c r="P23" s="11"/>
      <c r="Q23" s="80"/>
      <c r="R23" s="80"/>
      <c r="S23" s="80"/>
      <c r="T23" s="11"/>
      <c r="U23" s="11"/>
      <c r="V23" s="20"/>
    </row>
    <row r="24" spans="1:22" x14ac:dyDescent="0.25">
      <c r="A24" s="16" t="s">
        <v>228</v>
      </c>
      <c r="B24" s="1">
        <v>0.21</v>
      </c>
      <c r="C24" s="10">
        <v>69.841798501248959</v>
      </c>
      <c r="D24" s="11">
        <v>22.1</v>
      </c>
      <c r="E24" s="11">
        <v>14.8</v>
      </c>
      <c r="F24" s="11"/>
      <c r="G24" s="20"/>
      <c r="H24" s="72" t="s">
        <v>235</v>
      </c>
      <c r="I24" s="1">
        <v>0.21</v>
      </c>
      <c r="J24" s="61">
        <v>5.3178369652945923E-2</v>
      </c>
      <c r="K24" s="11">
        <v>-19.899999999999999</v>
      </c>
      <c r="L24" s="10"/>
      <c r="M24" s="36"/>
      <c r="N24" s="37">
        <f>D24-K24</f>
        <v>42</v>
      </c>
      <c r="O24" s="11"/>
      <c r="P24" s="11"/>
      <c r="Q24" s="80"/>
      <c r="R24" s="80"/>
      <c r="S24" s="80"/>
      <c r="T24" s="11"/>
      <c r="U24" s="11"/>
      <c r="V24" s="20"/>
    </row>
    <row r="25" spans="1:22" x14ac:dyDescent="0.25">
      <c r="A25" s="16"/>
      <c r="B25" s="1"/>
      <c r="C25" s="10"/>
      <c r="D25" s="11"/>
      <c r="E25" s="11"/>
      <c r="F25" s="11"/>
      <c r="G25" s="20"/>
      <c r="H25" s="72" t="s">
        <v>236</v>
      </c>
      <c r="I25" s="1">
        <v>0.22</v>
      </c>
      <c r="J25" s="61">
        <v>4.1752810114392025E-2</v>
      </c>
      <c r="K25" s="11">
        <v>-23</v>
      </c>
      <c r="L25" s="10"/>
      <c r="M25" s="36"/>
      <c r="N25" s="37"/>
      <c r="O25" s="11"/>
      <c r="P25" s="11"/>
      <c r="Q25" s="80"/>
      <c r="R25" s="80"/>
      <c r="S25" s="80"/>
      <c r="T25" s="11"/>
      <c r="U25" s="11"/>
      <c r="V25" s="20"/>
    </row>
    <row r="26" spans="1:22" x14ac:dyDescent="0.25">
      <c r="A26" s="16"/>
      <c r="B26" s="1"/>
      <c r="C26" s="10"/>
      <c r="D26" s="11"/>
      <c r="E26" s="11"/>
      <c r="F26" s="11"/>
      <c r="G26" s="20"/>
      <c r="H26" s="72" t="s">
        <v>237</v>
      </c>
      <c r="I26" s="1">
        <v>0.23</v>
      </c>
      <c r="J26" s="61">
        <v>7.5878945935443101E-2</v>
      </c>
      <c r="K26" s="11">
        <v>-17.899999999999999</v>
      </c>
      <c r="L26" s="10"/>
      <c r="M26" s="36"/>
      <c r="N26" s="37"/>
      <c r="O26" s="11"/>
      <c r="P26" s="11"/>
      <c r="Q26" s="80"/>
      <c r="R26" s="80"/>
      <c r="S26" s="80"/>
      <c r="T26" s="11"/>
      <c r="U26" s="11"/>
      <c r="V26" s="20"/>
    </row>
    <row r="27" spans="1:22" x14ac:dyDescent="0.25">
      <c r="A27" s="16" t="s">
        <v>227</v>
      </c>
      <c r="B27" s="1">
        <v>0.26</v>
      </c>
      <c r="C27" s="10">
        <v>48.171926006528842</v>
      </c>
      <c r="D27" s="11">
        <v>23.9</v>
      </c>
      <c r="E27" s="11">
        <v>14.3</v>
      </c>
      <c r="F27" s="11"/>
      <c r="G27" s="20"/>
      <c r="H27" s="72" t="s">
        <v>238</v>
      </c>
      <c r="I27" s="1">
        <v>0.26</v>
      </c>
      <c r="J27" s="61">
        <v>3.1059752971860959E-2</v>
      </c>
      <c r="K27" s="11">
        <v>-19.399999999999999</v>
      </c>
      <c r="L27" s="10"/>
      <c r="M27" s="36"/>
      <c r="N27" s="37">
        <f t="shared" ref="N27:N32" si="2">D27-K27</f>
        <v>43.3</v>
      </c>
      <c r="O27" s="11"/>
      <c r="P27" s="11"/>
      <c r="Q27" s="80"/>
      <c r="R27" s="80"/>
      <c r="S27" s="80">
        <v>14.757894965142404</v>
      </c>
      <c r="T27" s="11">
        <v>0.85147765230262162</v>
      </c>
      <c r="U27" s="11">
        <v>9.0853208179512528</v>
      </c>
      <c r="V27" s="20">
        <v>5.6725741471911508</v>
      </c>
    </row>
    <row r="28" spans="1:22" x14ac:dyDescent="0.25">
      <c r="A28" s="16" t="s">
        <v>226</v>
      </c>
      <c r="B28" s="1">
        <v>0.28999999999999998</v>
      </c>
      <c r="C28" s="10">
        <v>56.163911845730034</v>
      </c>
      <c r="D28" s="11">
        <v>24.1</v>
      </c>
      <c r="E28" s="11">
        <v>14.3</v>
      </c>
      <c r="F28" s="11"/>
      <c r="G28" s="20"/>
      <c r="H28" s="72" t="s">
        <v>239</v>
      </c>
      <c r="I28" s="1">
        <v>0.28999999999999998</v>
      </c>
      <c r="J28" s="61">
        <v>7.9418886198547214E-2</v>
      </c>
      <c r="K28" s="11">
        <v>-15.4</v>
      </c>
      <c r="L28" s="10"/>
      <c r="M28" s="36"/>
      <c r="N28" s="37">
        <f t="shared" si="2"/>
        <v>39.5</v>
      </c>
      <c r="O28" s="11"/>
      <c r="P28" s="11"/>
      <c r="Q28" s="80"/>
      <c r="R28" s="80"/>
      <c r="S28" s="80"/>
      <c r="T28" s="11"/>
      <c r="U28" s="11"/>
      <c r="V28" s="20"/>
    </row>
    <row r="29" spans="1:22" x14ac:dyDescent="0.25">
      <c r="A29" s="16" t="s">
        <v>225</v>
      </c>
      <c r="B29" s="1">
        <v>0.33</v>
      </c>
      <c r="C29" s="10">
        <v>31.617514022073454</v>
      </c>
      <c r="D29" s="11">
        <v>23.6</v>
      </c>
      <c r="E29" s="11">
        <v>14.4</v>
      </c>
      <c r="F29" s="11"/>
      <c r="G29" s="20"/>
      <c r="H29" s="72" t="s">
        <v>240</v>
      </c>
      <c r="I29" s="1">
        <v>0.33</v>
      </c>
      <c r="J29" s="61">
        <v>2.8177562550443902E-2</v>
      </c>
      <c r="K29" s="11">
        <v>-13.8</v>
      </c>
      <c r="L29" s="10"/>
      <c r="M29" s="36"/>
      <c r="N29" s="37">
        <f t="shared" si="2"/>
        <v>37.400000000000006</v>
      </c>
      <c r="O29" s="11"/>
      <c r="P29" s="11"/>
      <c r="Q29" s="80"/>
      <c r="R29" s="80"/>
      <c r="S29" s="80">
        <v>13.570481918970094</v>
      </c>
      <c r="T29" s="11">
        <v>0.85127599096032169</v>
      </c>
      <c r="U29" s="11">
        <v>8.9762664500686888</v>
      </c>
      <c r="V29" s="20">
        <v>4.594215468901405</v>
      </c>
    </row>
    <row r="30" spans="1:22" x14ac:dyDescent="0.25">
      <c r="A30" s="16" t="s">
        <v>224</v>
      </c>
      <c r="B30" s="1">
        <v>0.38</v>
      </c>
      <c r="C30" s="10">
        <v>64.423963133640555</v>
      </c>
      <c r="D30" s="11">
        <v>25</v>
      </c>
      <c r="E30" s="11">
        <v>15.3</v>
      </c>
      <c r="F30" s="11"/>
      <c r="G30" s="20"/>
      <c r="H30" s="72" t="s">
        <v>241</v>
      </c>
      <c r="I30" s="1">
        <v>0.38</v>
      </c>
      <c r="J30" s="61">
        <v>3.7707828894269567E-2</v>
      </c>
      <c r="K30" s="11">
        <v>-14.9</v>
      </c>
      <c r="L30" s="10"/>
      <c r="M30" s="36"/>
      <c r="N30" s="37">
        <f t="shared" si="2"/>
        <v>39.9</v>
      </c>
      <c r="O30" s="11"/>
      <c r="P30" s="11"/>
      <c r="Q30" s="80"/>
      <c r="R30" s="80"/>
      <c r="S30" s="80"/>
      <c r="T30" s="11"/>
      <c r="U30" s="11"/>
      <c r="V30" s="20"/>
    </row>
    <row r="31" spans="1:22" x14ac:dyDescent="0.25">
      <c r="A31" s="16" t="s">
        <v>223</v>
      </c>
      <c r="B31" s="1">
        <v>0.41</v>
      </c>
      <c r="C31" s="10">
        <v>34.928505535055351</v>
      </c>
      <c r="D31" s="11">
        <v>25.3</v>
      </c>
      <c r="E31" s="11">
        <v>15.6</v>
      </c>
      <c r="F31" s="11"/>
      <c r="G31" s="20"/>
      <c r="H31" s="72" t="s">
        <v>242</v>
      </c>
      <c r="I31" s="1">
        <v>0.41</v>
      </c>
      <c r="J31" s="61">
        <v>5.6670067969502989E-2</v>
      </c>
      <c r="K31" s="11">
        <v>-17.399999999999999</v>
      </c>
      <c r="L31" s="10"/>
      <c r="M31" s="36"/>
      <c r="N31" s="37">
        <f t="shared" si="2"/>
        <v>42.7</v>
      </c>
      <c r="O31" s="11"/>
      <c r="P31" s="11"/>
      <c r="Q31" s="80"/>
      <c r="R31" s="80"/>
      <c r="S31" s="80"/>
      <c r="T31" s="11"/>
      <c r="U31" s="11"/>
      <c r="V31" s="20"/>
    </row>
    <row r="32" spans="1:22" x14ac:dyDescent="0.25">
      <c r="A32" s="16" t="s">
        <v>222</v>
      </c>
      <c r="B32" s="1">
        <v>0.45</v>
      </c>
      <c r="C32" s="10">
        <v>54.216066481994467</v>
      </c>
      <c r="D32" s="11">
        <v>24.5</v>
      </c>
      <c r="E32" s="11">
        <v>14.7</v>
      </c>
      <c r="F32" s="11"/>
      <c r="G32" s="20"/>
      <c r="H32" s="72" t="s">
        <v>243</v>
      </c>
      <c r="I32" s="1">
        <v>0.45</v>
      </c>
      <c r="J32" s="61">
        <v>9.4088781275221939E-2</v>
      </c>
      <c r="K32" s="11">
        <v>-6.9</v>
      </c>
      <c r="L32" s="10"/>
      <c r="M32" s="36"/>
      <c r="N32" s="37">
        <f t="shared" si="2"/>
        <v>31.4</v>
      </c>
      <c r="O32" s="11"/>
      <c r="P32" s="11"/>
      <c r="Q32" s="80"/>
      <c r="R32" s="80"/>
      <c r="S32" s="80">
        <v>14.359340475371479</v>
      </c>
      <c r="T32" s="11">
        <v>1.4890918579979233</v>
      </c>
      <c r="U32" s="11">
        <v>6.6192121154316013</v>
      </c>
      <c r="V32" s="20">
        <v>7.7401283599398774</v>
      </c>
    </row>
    <row r="33" spans="1:24" x14ac:dyDescent="0.25">
      <c r="A33" s="16" t="s">
        <v>166</v>
      </c>
      <c r="B33" s="1" t="s">
        <v>9</v>
      </c>
      <c r="C33" s="10"/>
      <c r="D33" s="11"/>
      <c r="E33" s="11"/>
      <c r="F33" s="11"/>
      <c r="G33" s="20">
        <v>-19.399999999999999</v>
      </c>
      <c r="H33" s="72"/>
      <c r="I33" s="1"/>
      <c r="J33" s="61"/>
      <c r="K33" s="11"/>
      <c r="L33" s="10"/>
      <c r="M33" s="36"/>
      <c r="N33" s="37"/>
      <c r="O33" s="11"/>
      <c r="P33" s="11"/>
      <c r="Q33" s="80"/>
      <c r="R33" s="80"/>
      <c r="S33" s="80"/>
      <c r="T33" s="11"/>
      <c r="U33" s="11"/>
      <c r="V33" s="20"/>
    </row>
    <row r="34" spans="1:24" x14ac:dyDescent="0.25">
      <c r="A34" s="27"/>
      <c r="B34" s="28"/>
      <c r="C34" s="32"/>
      <c r="D34" s="65"/>
      <c r="E34" s="65"/>
      <c r="F34" s="65"/>
      <c r="G34" s="33"/>
      <c r="H34" s="74"/>
      <c r="I34" s="28"/>
      <c r="J34" s="66"/>
      <c r="K34" s="65"/>
      <c r="L34" s="32"/>
      <c r="M34" s="44"/>
      <c r="N34" s="45"/>
      <c r="O34" s="65"/>
      <c r="P34" s="65"/>
      <c r="Q34" s="81"/>
      <c r="R34" s="81"/>
      <c r="S34" s="81"/>
      <c r="T34" s="65"/>
      <c r="U34" s="65"/>
      <c r="V34" s="33"/>
    </row>
    <row r="35" spans="1:24" x14ac:dyDescent="0.25">
      <c r="A35" s="16"/>
      <c r="B35" s="1"/>
      <c r="C35" s="10"/>
      <c r="D35" s="11"/>
      <c r="E35" s="11"/>
      <c r="F35" s="11"/>
      <c r="G35" s="20"/>
      <c r="H35" s="72" t="s">
        <v>178</v>
      </c>
      <c r="I35" s="1">
        <v>0.01</v>
      </c>
      <c r="J35" s="61">
        <v>3.148345439870863E-2</v>
      </c>
      <c r="K35" s="11">
        <v>-17.403535390000002</v>
      </c>
      <c r="L35" s="10"/>
      <c r="M35" s="36"/>
      <c r="N35" s="37"/>
      <c r="O35" s="11"/>
      <c r="P35" s="11"/>
      <c r="Q35" s="80"/>
      <c r="R35" s="80"/>
      <c r="S35" s="72"/>
      <c r="T35" s="1"/>
      <c r="U35" s="1"/>
      <c r="V35" s="17"/>
    </row>
    <row r="36" spans="1:24" x14ac:dyDescent="0.25">
      <c r="A36" s="16"/>
      <c r="B36" s="62"/>
      <c r="C36" s="70"/>
      <c r="D36" s="68"/>
      <c r="E36" s="68"/>
      <c r="F36" s="11"/>
      <c r="G36" s="20"/>
      <c r="H36" s="72" t="s">
        <v>179</v>
      </c>
      <c r="I36" s="1">
        <v>0.05</v>
      </c>
      <c r="J36" s="61">
        <v>0.66897013807690786</v>
      </c>
      <c r="K36" s="11">
        <v>-18.657705103333335</v>
      </c>
      <c r="L36" s="10">
        <v>5219.3804587517079</v>
      </c>
      <c r="M36" s="36">
        <v>30.626931965517244</v>
      </c>
      <c r="N36" s="37"/>
      <c r="O36" s="11">
        <f t="shared" ref="O36" si="3">M36-K36</f>
        <v>49.284637068850579</v>
      </c>
      <c r="P36" s="11">
        <v>22.765978320622573</v>
      </c>
      <c r="Q36" s="11"/>
      <c r="R36" s="11"/>
      <c r="S36" s="80">
        <v>12.079904562781676</v>
      </c>
      <c r="T36" s="11">
        <v>0.37430005210685197</v>
      </c>
      <c r="U36" s="11">
        <v>10.25770987965789</v>
      </c>
      <c r="V36" s="20">
        <v>1.8221946831237865</v>
      </c>
      <c r="W36" t="s">
        <v>279</v>
      </c>
      <c r="X36">
        <v>5.5008240249038636</v>
      </c>
    </row>
    <row r="37" spans="1:24" x14ac:dyDescent="0.25">
      <c r="A37" s="16"/>
      <c r="B37" s="1"/>
      <c r="C37" s="10"/>
      <c r="D37" s="11"/>
      <c r="E37" s="11"/>
      <c r="F37" s="11"/>
      <c r="G37" s="20"/>
      <c r="H37" s="72" t="s">
        <v>180</v>
      </c>
      <c r="I37" s="1">
        <v>0.06</v>
      </c>
      <c r="J37" s="61">
        <v>0.24853591606133976</v>
      </c>
      <c r="K37" s="11">
        <v>-24.180185096666669</v>
      </c>
      <c r="L37" s="10"/>
      <c r="M37" s="36"/>
      <c r="N37" s="37"/>
      <c r="O37" s="11"/>
      <c r="P37" s="11"/>
      <c r="Q37" s="11"/>
      <c r="R37" s="11"/>
      <c r="S37" s="72"/>
      <c r="T37" s="1"/>
      <c r="U37" s="1"/>
      <c r="V37" s="17"/>
    </row>
    <row r="38" spans="1:24" x14ac:dyDescent="0.25">
      <c r="A38" s="16" t="s">
        <v>221</v>
      </c>
      <c r="B38" s="1">
        <v>0.1</v>
      </c>
      <c r="C38" s="10">
        <v>20.974194838967794</v>
      </c>
      <c r="D38" s="11">
        <v>22.8</v>
      </c>
      <c r="E38" s="11">
        <v>12.8</v>
      </c>
      <c r="F38" s="11"/>
      <c r="G38" s="20"/>
      <c r="H38" s="72" t="s">
        <v>181</v>
      </c>
      <c r="I38" s="1">
        <v>0.08</v>
      </c>
      <c r="J38" s="61">
        <v>3.7194376380411093E-2</v>
      </c>
      <c r="K38" s="11">
        <v>-14.503885303333334</v>
      </c>
      <c r="L38" s="10"/>
      <c r="M38" s="36"/>
      <c r="N38" s="37">
        <f>D38-K38</f>
        <v>37.303885303333331</v>
      </c>
      <c r="O38" s="11"/>
      <c r="P38" s="11"/>
      <c r="Q38" s="11"/>
      <c r="R38" s="11"/>
      <c r="S38" s="80"/>
      <c r="T38" s="11"/>
      <c r="U38" s="11"/>
      <c r="V38" s="20"/>
    </row>
    <row r="39" spans="1:24" x14ac:dyDescent="0.25">
      <c r="A39" s="16"/>
      <c r="B39" s="1"/>
      <c r="C39" s="10"/>
      <c r="D39" s="11"/>
      <c r="E39" s="11"/>
      <c r="F39" s="11"/>
      <c r="G39" s="20"/>
      <c r="H39" s="72" t="s">
        <v>182</v>
      </c>
      <c r="I39" s="1">
        <v>0.13</v>
      </c>
      <c r="J39" s="61">
        <v>4.7801088702337062E-2</v>
      </c>
      <c r="K39" s="11">
        <v>-17.779573910000003</v>
      </c>
      <c r="L39" s="10"/>
      <c r="M39" s="36"/>
      <c r="N39" s="37"/>
      <c r="O39" s="11"/>
      <c r="P39" s="11"/>
      <c r="Q39" s="80"/>
      <c r="R39" s="80"/>
      <c r="S39" s="80"/>
      <c r="T39" s="11"/>
      <c r="U39" s="11"/>
      <c r="V39" s="20"/>
    </row>
    <row r="40" spans="1:24" x14ac:dyDescent="0.25">
      <c r="A40" s="16"/>
      <c r="B40" s="1"/>
      <c r="C40" s="10"/>
      <c r="D40" s="11"/>
      <c r="E40" s="11"/>
      <c r="F40" s="11"/>
      <c r="G40" s="20"/>
      <c r="H40" s="72" t="s">
        <v>183</v>
      </c>
      <c r="I40" s="1">
        <v>0.16</v>
      </c>
      <c r="J40" s="61">
        <v>5.1564345079010664E-2</v>
      </c>
      <c r="K40" s="11">
        <v>-17.233181916666666</v>
      </c>
      <c r="L40" s="10"/>
      <c r="M40" s="36"/>
      <c r="N40" s="37"/>
      <c r="O40" s="11"/>
      <c r="P40" s="11"/>
      <c r="Q40" s="80"/>
      <c r="R40" s="80"/>
      <c r="S40" s="80"/>
      <c r="T40" s="11"/>
      <c r="U40" s="11"/>
      <c r="V40" s="20"/>
    </row>
    <row r="41" spans="1:24" x14ac:dyDescent="0.25">
      <c r="A41" s="16" t="s">
        <v>220</v>
      </c>
      <c r="B41" s="1">
        <v>0.18</v>
      </c>
      <c r="C41" s="10">
        <v>80.676009892827707</v>
      </c>
      <c r="D41" s="11">
        <v>23.2</v>
      </c>
      <c r="E41" s="11">
        <v>13.7</v>
      </c>
      <c r="F41" s="11"/>
      <c r="G41" s="20"/>
      <c r="H41" s="72" t="s">
        <v>184</v>
      </c>
      <c r="I41" s="1">
        <v>0.18</v>
      </c>
      <c r="J41" s="61">
        <v>3.4358814019830965E-2</v>
      </c>
      <c r="K41" s="11">
        <v>-16.552779423333334</v>
      </c>
      <c r="L41" s="10"/>
      <c r="M41" s="36"/>
      <c r="N41" s="37">
        <f>D41-K41</f>
        <v>39.752779423333337</v>
      </c>
      <c r="O41" s="11"/>
      <c r="P41" s="11"/>
      <c r="Q41" s="80"/>
      <c r="R41" s="80"/>
      <c r="S41" s="80"/>
      <c r="T41" s="11"/>
      <c r="U41" s="11"/>
      <c r="V41" s="20"/>
    </row>
    <row r="42" spans="1:24" x14ac:dyDescent="0.25">
      <c r="A42" s="16"/>
      <c r="B42" s="1"/>
      <c r="C42" s="10"/>
      <c r="D42" s="11"/>
      <c r="E42" s="11"/>
      <c r="F42" s="11"/>
      <c r="G42" s="20"/>
      <c r="H42" s="72" t="s">
        <v>244</v>
      </c>
      <c r="I42" s="1">
        <v>0.23</v>
      </c>
      <c r="J42" s="61">
        <v>7.5079903147699745E-2</v>
      </c>
      <c r="K42" s="11">
        <v>-22.8</v>
      </c>
      <c r="L42" s="10"/>
      <c r="M42" s="36"/>
      <c r="N42" s="37"/>
      <c r="O42" s="11"/>
      <c r="P42" s="11"/>
      <c r="Q42" s="80"/>
      <c r="R42" s="80"/>
      <c r="S42" s="80"/>
      <c r="T42" s="11"/>
      <c r="U42" s="11"/>
      <c r="V42" s="20"/>
    </row>
    <row r="43" spans="1:24" x14ac:dyDescent="0.25">
      <c r="A43" s="16" t="s">
        <v>219</v>
      </c>
      <c r="B43" s="1">
        <v>0.25</v>
      </c>
      <c r="C43" s="10"/>
      <c r="D43" s="11"/>
      <c r="E43" s="11"/>
      <c r="F43" s="11"/>
      <c r="G43" s="20"/>
      <c r="H43" s="72" t="s">
        <v>245</v>
      </c>
      <c r="I43" s="1">
        <v>0.25</v>
      </c>
      <c r="J43" s="61">
        <v>0.12189752302746652</v>
      </c>
      <c r="K43" s="11">
        <v>-23.7</v>
      </c>
      <c r="L43" s="10"/>
      <c r="M43" s="36"/>
      <c r="N43" s="37"/>
      <c r="O43" s="11"/>
      <c r="P43" s="11"/>
      <c r="Q43" s="80"/>
      <c r="R43" s="80"/>
      <c r="S43" s="80"/>
      <c r="T43" s="11"/>
      <c r="U43" s="11"/>
      <c r="V43" s="20"/>
    </row>
    <row r="44" spans="1:24" x14ac:dyDescent="0.25">
      <c r="A44" s="16" t="s">
        <v>218</v>
      </c>
      <c r="B44" s="1">
        <v>0.32</v>
      </c>
      <c r="C44" s="10">
        <v>53.492273730684332</v>
      </c>
      <c r="D44" s="11">
        <v>23.6</v>
      </c>
      <c r="E44" s="11">
        <v>13.7</v>
      </c>
      <c r="F44" s="11"/>
      <c r="G44" s="20"/>
      <c r="H44" s="72" t="s">
        <v>185</v>
      </c>
      <c r="I44" s="1">
        <v>0.32</v>
      </c>
      <c r="J44" s="61">
        <v>0.45043505870079592</v>
      </c>
      <c r="K44" s="11">
        <v>-20.326279110000002</v>
      </c>
      <c r="L44" s="10">
        <v>5756.3993775519693</v>
      </c>
      <c r="M44" s="36">
        <v>28.361131482758623</v>
      </c>
      <c r="N44" s="37">
        <f>D44-K44</f>
        <v>43.926279110000003</v>
      </c>
      <c r="O44" s="11">
        <f t="shared" ref="O44:O50" si="4">M44-K44</f>
        <v>48.687410592758624</v>
      </c>
      <c r="P44" s="11">
        <v>20.876279841245136</v>
      </c>
      <c r="Q44" s="11">
        <f t="shared" ref="Q44" si="5">M44-D44</f>
        <v>4.7611314827586213</v>
      </c>
      <c r="R44" s="11">
        <f t="shared" ref="R44" si="6">P44-E44</f>
        <v>7.1762798412451367</v>
      </c>
      <c r="S44" s="80">
        <v>14.046565519569945</v>
      </c>
      <c r="T44" s="11">
        <v>0.82526325843525383</v>
      </c>
      <c r="U44" s="11">
        <v>8.941976908704536</v>
      </c>
      <c r="V44" s="20">
        <v>5.1045886108654095</v>
      </c>
      <c r="W44" t="s">
        <v>280</v>
      </c>
      <c r="X44">
        <v>9.6154992548435168</v>
      </c>
    </row>
    <row r="45" spans="1:24" x14ac:dyDescent="0.25">
      <c r="A45" s="16"/>
      <c r="B45" s="1"/>
      <c r="C45" s="10"/>
      <c r="D45" s="11"/>
      <c r="E45" s="11"/>
      <c r="F45" s="11"/>
      <c r="G45" s="20"/>
      <c r="H45" s="72" t="s">
        <v>246</v>
      </c>
      <c r="I45" s="1">
        <v>0.33</v>
      </c>
      <c r="J45" s="61">
        <v>6.3999431231069645E-2</v>
      </c>
      <c r="K45" s="11">
        <v>-21</v>
      </c>
      <c r="L45" s="10"/>
      <c r="M45" s="36"/>
      <c r="N45" s="37"/>
      <c r="O45" s="11"/>
      <c r="P45" s="11"/>
      <c r="Q45" s="80"/>
      <c r="R45" s="80"/>
      <c r="S45" s="80"/>
      <c r="T45" s="11"/>
      <c r="U45" s="11"/>
      <c r="V45" s="20"/>
    </row>
    <row r="46" spans="1:24" x14ac:dyDescent="0.25">
      <c r="A46" s="16"/>
      <c r="B46" s="1"/>
      <c r="C46" s="10"/>
      <c r="D46" s="11"/>
      <c r="E46" s="11"/>
      <c r="F46" s="11"/>
      <c r="G46" s="20"/>
      <c r="H46" s="72" t="s">
        <v>247</v>
      </c>
      <c r="I46" s="1">
        <v>0.35</v>
      </c>
      <c r="J46" s="61">
        <v>6.3522195318805472E-2</v>
      </c>
      <c r="K46" s="11">
        <v>-2.9</v>
      </c>
      <c r="L46" s="10"/>
      <c r="M46" s="36"/>
      <c r="N46" s="37"/>
      <c r="O46" s="11"/>
      <c r="P46" s="11"/>
      <c r="Q46" s="80"/>
      <c r="R46" s="80"/>
      <c r="S46" s="80">
        <v>10.113281239601495</v>
      </c>
      <c r="T46" s="11">
        <v>0.655700437268951</v>
      </c>
      <c r="U46" s="11">
        <v>5.8832078515798631</v>
      </c>
      <c r="V46" s="20">
        <v>4.2300733880216317</v>
      </c>
    </row>
    <row r="47" spans="1:24" x14ac:dyDescent="0.25">
      <c r="A47" s="16" t="s">
        <v>217</v>
      </c>
      <c r="B47" s="1">
        <v>0.4</v>
      </c>
      <c r="C47" s="10">
        <v>31.791995148574898</v>
      </c>
      <c r="D47" s="11">
        <v>23.6</v>
      </c>
      <c r="E47" s="11">
        <v>13.7</v>
      </c>
      <c r="F47" s="11"/>
      <c r="G47" s="20"/>
      <c r="H47" s="72" t="s">
        <v>186</v>
      </c>
      <c r="I47" s="1">
        <v>0.4</v>
      </c>
      <c r="J47" s="61">
        <v>0.46056525517893876</v>
      </c>
      <c r="K47" s="11">
        <v>-20.787241516666668</v>
      </c>
      <c r="L47" s="10">
        <v>5519.4633918062327</v>
      </c>
      <c r="M47" s="36">
        <v>30.366946335937502</v>
      </c>
      <c r="N47" s="37">
        <f>D47-K47</f>
        <v>44.38724151666667</v>
      </c>
      <c r="O47" s="11">
        <f t="shared" si="4"/>
        <v>51.154187852604167</v>
      </c>
      <c r="P47" s="11">
        <v>22.065218961867707</v>
      </c>
      <c r="Q47" s="11">
        <f t="shared" ref="Q47" si="7">M47-D47</f>
        <v>6.7669463359375008</v>
      </c>
      <c r="R47" s="11">
        <f t="shared" ref="R47" si="8">P47-E47</f>
        <v>8.3652189618677077</v>
      </c>
      <c r="S47" s="80">
        <v>10.018459331195293</v>
      </c>
      <c r="T47" s="11">
        <v>0.67428885949615724</v>
      </c>
      <c r="U47" s="11">
        <v>3.581020810184032</v>
      </c>
      <c r="V47" s="20">
        <v>6.437438521011261</v>
      </c>
      <c r="W47" t="s">
        <v>281</v>
      </c>
      <c r="X47">
        <v>10.247580645161291</v>
      </c>
    </row>
    <row r="48" spans="1:24" x14ac:dyDescent="0.25">
      <c r="A48" s="16" t="s">
        <v>216</v>
      </c>
      <c r="B48" s="1">
        <v>0.45</v>
      </c>
      <c r="C48" s="10">
        <v>68.782287822878232</v>
      </c>
      <c r="D48" s="11">
        <v>25.2</v>
      </c>
      <c r="E48" s="11">
        <v>15.4</v>
      </c>
      <c r="F48" s="11"/>
      <c r="G48" s="20"/>
      <c r="H48" s="72" t="s">
        <v>248</v>
      </c>
      <c r="I48" s="1">
        <v>0.41</v>
      </c>
      <c r="J48" s="61">
        <v>4.9495823507122928E-2</v>
      </c>
      <c r="K48" s="11">
        <v>-3.7</v>
      </c>
      <c r="L48" s="10"/>
      <c r="M48" s="36"/>
      <c r="N48" s="37">
        <f>D48-K48</f>
        <v>28.9</v>
      </c>
      <c r="O48" s="11"/>
      <c r="P48" s="11"/>
      <c r="Q48" s="80"/>
      <c r="R48" s="80"/>
      <c r="S48" s="80">
        <v>10.274410741038444</v>
      </c>
      <c r="T48" s="11">
        <v>0.63436415949686886</v>
      </c>
      <c r="U48" s="11">
        <v>6.4781161381036849</v>
      </c>
      <c r="V48" s="20">
        <v>3.7962946029347595</v>
      </c>
    </row>
    <row r="49" spans="1:24" x14ac:dyDescent="0.25">
      <c r="A49" s="27"/>
      <c r="B49" s="28"/>
      <c r="C49" s="32"/>
      <c r="D49" s="65"/>
      <c r="E49" s="65"/>
      <c r="F49" s="65"/>
      <c r="G49" s="33"/>
      <c r="H49" s="74"/>
      <c r="I49" s="28"/>
      <c r="J49" s="66"/>
      <c r="K49" s="65"/>
      <c r="L49" s="32"/>
      <c r="M49" s="44"/>
      <c r="N49" s="45"/>
      <c r="O49" s="65"/>
      <c r="P49" s="65"/>
      <c r="Q49" s="81"/>
      <c r="R49" s="81"/>
      <c r="S49" s="81"/>
      <c r="T49" s="65"/>
      <c r="U49" s="65"/>
      <c r="V49" s="33"/>
    </row>
    <row r="50" spans="1:24" x14ac:dyDescent="0.25">
      <c r="A50" s="16" t="s">
        <v>67</v>
      </c>
      <c r="B50" s="1">
        <v>0</v>
      </c>
      <c r="C50" s="10">
        <v>48.106637727710037</v>
      </c>
      <c r="D50" s="11">
        <v>20.654255720000002</v>
      </c>
      <c r="E50" s="68"/>
      <c r="F50" s="11"/>
      <c r="G50" s="20"/>
      <c r="H50" s="72" t="s">
        <v>187</v>
      </c>
      <c r="I50" s="1">
        <v>0</v>
      </c>
      <c r="J50" s="61">
        <v>0.56870973977787886</v>
      </c>
      <c r="K50" s="11">
        <v>-18.310950726562496</v>
      </c>
      <c r="L50" s="10">
        <v>4492.4671004760821</v>
      </c>
      <c r="M50" s="36">
        <v>26.449276045312502</v>
      </c>
      <c r="N50" s="37">
        <f>D50-K50</f>
        <v>38.965206446562497</v>
      </c>
      <c r="O50" s="11">
        <f t="shared" si="4"/>
        <v>44.760226771874997</v>
      </c>
      <c r="P50" s="11">
        <v>19.773446640000003</v>
      </c>
      <c r="Q50" s="11">
        <f t="shared" ref="Q50" si="9">M50-D50</f>
        <v>5.7950203253124997</v>
      </c>
      <c r="R50" s="11"/>
      <c r="S50" s="80">
        <v>10.791627887107872</v>
      </c>
      <c r="T50" s="11">
        <v>0.57539983278252416</v>
      </c>
      <c r="U50" s="11">
        <v>7.4022353804693273</v>
      </c>
      <c r="V50" s="20">
        <v>3.3893925066385444</v>
      </c>
      <c r="W50" t="s">
        <v>282</v>
      </c>
      <c r="X50">
        <v>5.8969937077604291</v>
      </c>
    </row>
    <row r="51" spans="1:24" x14ac:dyDescent="0.25">
      <c r="A51" s="16" t="s">
        <v>249</v>
      </c>
      <c r="B51" s="1">
        <v>0.06</v>
      </c>
      <c r="C51" s="10">
        <v>37.811307399476568</v>
      </c>
      <c r="D51" s="11">
        <v>35.671704399999996</v>
      </c>
      <c r="E51" s="11">
        <v>18.686446399999998</v>
      </c>
      <c r="F51" s="11"/>
      <c r="G51" s="20"/>
      <c r="H51" s="72"/>
      <c r="I51" s="1"/>
      <c r="J51" s="1"/>
      <c r="K51" s="1"/>
      <c r="L51" s="1"/>
      <c r="M51" s="35"/>
      <c r="N51" s="16"/>
      <c r="O51" s="1"/>
      <c r="P51" s="1"/>
      <c r="Q51" s="72"/>
      <c r="R51" s="72"/>
      <c r="S51" s="80"/>
      <c r="T51" s="11"/>
      <c r="U51" s="11"/>
      <c r="V51" s="20"/>
    </row>
    <row r="52" spans="1:24" x14ac:dyDescent="0.25">
      <c r="A52" s="16"/>
      <c r="B52" s="1"/>
      <c r="C52" s="10"/>
      <c r="D52" s="11"/>
      <c r="E52" s="11"/>
      <c r="F52" s="11"/>
      <c r="G52" s="20"/>
      <c r="H52" s="72" t="s">
        <v>188</v>
      </c>
      <c r="I52" s="1">
        <v>0.05</v>
      </c>
      <c r="J52" s="61"/>
      <c r="K52" s="11"/>
      <c r="L52" s="10">
        <v>4068.5354644928575</v>
      </c>
      <c r="M52" s="36">
        <v>31.139354451562504</v>
      </c>
      <c r="N52" s="37"/>
      <c r="O52" s="11"/>
      <c r="P52" s="11">
        <v>21.52522192</v>
      </c>
      <c r="Q52" s="80"/>
      <c r="R52" s="80"/>
      <c r="S52" s="80">
        <v>10.597809205716969</v>
      </c>
      <c r="T52" s="11">
        <v>0.59647857440258611</v>
      </c>
      <c r="U52" s="11">
        <v>7.89093291500751</v>
      </c>
      <c r="V52" s="20">
        <v>2.7068762907094586</v>
      </c>
      <c r="W52" t="s">
        <v>283</v>
      </c>
      <c r="X52">
        <v>5.5306255430060816</v>
      </c>
    </row>
    <row r="53" spans="1:24" x14ac:dyDescent="0.25">
      <c r="A53" s="16" t="s">
        <v>40</v>
      </c>
      <c r="B53" s="1">
        <v>0.28999999999999998</v>
      </c>
      <c r="C53" s="10">
        <v>54.642723753219762</v>
      </c>
      <c r="D53" s="11">
        <v>28.857335573333337</v>
      </c>
      <c r="E53" s="11">
        <v>17.1380956</v>
      </c>
      <c r="F53" s="11"/>
      <c r="G53" s="20"/>
      <c r="H53" s="72" t="s">
        <v>189</v>
      </c>
      <c r="I53" s="1">
        <v>0.28999999999999998</v>
      </c>
      <c r="J53" s="61">
        <v>0.53895225207809772</v>
      </c>
      <c r="K53" s="11">
        <v>-13.881461655172414</v>
      </c>
      <c r="L53" s="10">
        <v>2849.4739357991934</v>
      </c>
      <c r="M53" s="36">
        <v>33.835262931034478</v>
      </c>
      <c r="N53" s="37">
        <f>D53-K54</f>
        <v>40.792062596666668</v>
      </c>
      <c r="O53" s="11">
        <f>M53-K53</f>
        <v>47.716724586206894</v>
      </c>
      <c r="P53" s="11">
        <v>22.036594479377435</v>
      </c>
      <c r="Q53" s="11">
        <f t="shared" ref="Q53:Q54" si="10">M53-D53</f>
        <v>4.9779273577011409</v>
      </c>
      <c r="R53" s="11">
        <f t="shared" ref="R53:R54" si="11">P53-E53</f>
        <v>4.8984988793774349</v>
      </c>
      <c r="S53" s="80">
        <v>11.811941369288324</v>
      </c>
      <c r="T53" s="11">
        <v>0.59746452751814472</v>
      </c>
      <c r="U53" s="11">
        <v>7.5781448739212767</v>
      </c>
      <c r="V53" s="20">
        <v>4.2337964953670468</v>
      </c>
      <c r="W53" t="s">
        <v>284</v>
      </c>
      <c r="X53">
        <v>5.9661815068493151</v>
      </c>
    </row>
    <row r="54" spans="1:24" x14ac:dyDescent="0.25">
      <c r="A54" s="16" t="s">
        <v>41</v>
      </c>
      <c r="B54" s="1">
        <v>0.34</v>
      </c>
      <c r="C54" s="10">
        <v>85.173864781458647</v>
      </c>
      <c r="D54" s="11">
        <v>28.242107946666671</v>
      </c>
      <c r="E54" s="11">
        <v>17.615847599999995</v>
      </c>
      <c r="F54" s="11"/>
      <c r="G54" s="20"/>
      <c r="H54" s="72" t="s">
        <v>190</v>
      </c>
      <c r="I54" s="1">
        <v>0.34</v>
      </c>
      <c r="J54" s="61">
        <v>0.40434480488607677</v>
      </c>
      <c r="K54" s="11">
        <v>-11.934727023333334</v>
      </c>
      <c r="L54" s="10">
        <v>5574.9549207271166</v>
      </c>
      <c r="M54" s="36">
        <v>33.392127448275865</v>
      </c>
      <c r="N54" s="37">
        <f>D54-K55</f>
        <v>28.242107946666671</v>
      </c>
      <c r="O54" s="11">
        <f>M54-K54</f>
        <v>45.326854471609195</v>
      </c>
      <c r="P54" s="11">
        <v>23.277549200000003</v>
      </c>
      <c r="Q54" s="11">
        <f t="shared" si="10"/>
        <v>5.1500195016091936</v>
      </c>
      <c r="R54" s="11">
        <f t="shared" si="11"/>
        <v>5.6617016000000078</v>
      </c>
      <c r="S54" s="80">
        <v>13.412947844931265</v>
      </c>
      <c r="T54" s="11">
        <v>0.93090728607037054</v>
      </c>
      <c r="U54" s="11">
        <v>7.8634950240765029</v>
      </c>
      <c r="V54" s="20">
        <v>5.5494528208547624</v>
      </c>
    </row>
    <row r="55" spans="1:24" x14ac:dyDescent="0.25">
      <c r="A55" s="16" t="s">
        <v>167</v>
      </c>
      <c r="B55" s="1" t="s">
        <v>9</v>
      </c>
      <c r="C55" s="10"/>
      <c r="D55" s="11"/>
      <c r="E55" s="11"/>
      <c r="F55" s="11">
        <v>2.0215716486902937</v>
      </c>
      <c r="G55" s="20">
        <v>-12.048818499999999</v>
      </c>
      <c r="H55" s="72"/>
      <c r="I55" s="1"/>
      <c r="J55" s="61"/>
      <c r="K55" s="11"/>
      <c r="L55" s="10"/>
      <c r="M55" s="36"/>
      <c r="N55" s="37"/>
      <c r="O55" s="11"/>
      <c r="P55" s="11"/>
      <c r="Q55" s="80"/>
      <c r="R55" s="80"/>
      <c r="S55" s="80"/>
      <c r="T55" s="11"/>
      <c r="U55" s="11"/>
      <c r="V55" s="20"/>
    </row>
    <row r="56" spans="1:24" x14ac:dyDescent="0.25">
      <c r="A56" s="27"/>
      <c r="B56" s="28"/>
      <c r="C56" s="32"/>
      <c r="D56" s="65"/>
      <c r="E56" s="65"/>
      <c r="F56" s="65"/>
      <c r="G56" s="33"/>
      <c r="H56" s="74"/>
      <c r="I56" s="28"/>
      <c r="J56" s="66"/>
      <c r="K56" s="65"/>
      <c r="L56" s="32"/>
      <c r="M56" s="44"/>
      <c r="N56" s="45"/>
      <c r="O56" s="65"/>
      <c r="P56" s="65"/>
      <c r="Q56" s="81"/>
      <c r="R56" s="81"/>
      <c r="S56" s="81"/>
      <c r="T56" s="65"/>
      <c r="U56" s="65"/>
      <c r="V56" s="33"/>
    </row>
    <row r="57" spans="1:24" x14ac:dyDescent="0.25">
      <c r="A57" s="16" t="s">
        <v>42</v>
      </c>
      <c r="B57" s="1">
        <v>0</v>
      </c>
      <c r="C57" s="10">
        <v>49.378333164534986</v>
      </c>
      <c r="D57" s="11">
        <v>20.769022002499998</v>
      </c>
      <c r="E57" s="11">
        <v>12.913682999999999</v>
      </c>
      <c r="F57" s="11"/>
      <c r="G57" s="20"/>
      <c r="H57" s="72" t="s">
        <v>191</v>
      </c>
      <c r="I57" s="1">
        <v>0.01</v>
      </c>
      <c r="J57" s="61">
        <v>2.7722862656036198E-2</v>
      </c>
      <c r="K57" s="11">
        <v>-14.545536194999999</v>
      </c>
      <c r="L57" s="10"/>
      <c r="M57" s="36"/>
      <c r="N57" s="37">
        <f>D57-K57</f>
        <v>35.314558197499998</v>
      </c>
      <c r="O57" s="11"/>
      <c r="P57" s="11"/>
      <c r="Q57" s="80"/>
      <c r="R57" s="80"/>
      <c r="S57" s="80">
        <v>12.514530523508675</v>
      </c>
      <c r="T57" s="11">
        <v>0.35381498876711709</v>
      </c>
      <c r="U57" s="11">
        <v>9.4594938314461903</v>
      </c>
      <c r="V57" s="20">
        <v>3.055036692062485</v>
      </c>
    </row>
    <row r="58" spans="1:24" x14ac:dyDescent="0.25">
      <c r="A58" s="16"/>
      <c r="B58" s="1"/>
      <c r="C58" s="10"/>
      <c r="D58" s="11"/>
      <c r="E58" s="11"/>
      <c r="F58" s="11"/>
      <c r="G58" s="20"/>
      <c r="H58" s="72" t="s">
        <v>192</v>
      </c>
      <c r="I58" s="1">
        <v>0.02</v>
      </c>
      <c r="J58" s="61">
        <v>0.12093840493463916</v>
      </c>
      <c r="K58" s="11">
        <v>-13.894916624999999</v>
      </c>
      <c r="L58" s="10"/>
      <c r="M58" s="36"/>
      <c r="N58" s="37"/>
      <c r="O58" s="11"/>
      <c r="P58" s="11"/>
      <c r="Q58" s="80"/>
      <c r="R58" s="80"/>
      <c r="S58" s="80">
        <v>15.199581820604134</v>
      </c>
      <c r="T58" s="11">
        <v>1.559686293741823</v>
      </c>
      <c r="U58" s="11">
        <v>6.1027020460942047</v>
      </c>
      <c r="V58" s="20">
        <v>9.0968797745099295</v>
      </c>
    </row>
    <row r="59" spans="1:24" x14ac:dyDescent="0.25">
      <c r="A59" s="16" t="s">
        <v>43</v>
      </c>
      <c r="B59" s="1">
        <v>7.0000000000000007E-2</v>
      </c>
      <c r="C59" s="10">
        <v>49.879674762387779</v>
      </c>
      <c r="D59" s="11">
        <v>24.025545262499996</v>
      </c>
      <c r="E59" s="11">
        <v>15.475283999999998</v>
      </c>
      <c r="F59" s="11"/>
      <c r="G59" s="20"/>
      <c r="H59" s="72" t="s">
        <v>193</v>
      </c>
      <c r="I59" s="1">
        <v>0.11</v>
      </c>
      <c r="J59" s="61">
        <v>5.6778590979123515E-2</v>
      </c>
      <c r="K59" s="11">
        <v>-14.747572304999998</v>
      </c>
      <c r="L59" s="10"/>
      <c r="M59" s="36"/>
      <c r="N59" s="37">
        <f>D59-K59</f>
        <v>38.773117567499995</v>
      </c>
      <c r="O59" s="11"/>
      <c r="P59" s="11"/>
      <c r="Q59" s="80"/>
      <c r="R59" s="80"/>
      <c r="S59" s="80">
        <v>13.230742261734713</v>
      </c>
      <c r="T59" s="11">
        <v>0.85799099780929844</v>
      </c>
      <c r="U59" s="11">
        <v>8.6698850610077738</v>
      </c>
      <c r="V59" s="20">
        <v>4.5608572007269395</v>
      </c>
    </row>
    <row r="60" spans="1:24" x14ac:dyDescent="0.25">
      <c r="A60" s="16" t="s">
        <v>44</v>
      </c>
      <c r="B60" s="1">
        <v>0.13</v>
      </c>
      <c r="C60" s="10">
        <v>44.539282380717083</v>
      </c>
      <c r="D60" s="11">
        <v>25.185757422499996</v>
      </c>
      <c r="E60" s="11">
        <v>16.395337999999999</v>
      </c>
      <c r="F60" s="11"/>
      <c r="G60" s="20"/>
      <c r="H60" s="72" t="s">
        <v>194</v>
      </c>
      <c r="I60" s="1">
        <v>0.15</v>
      </c>
      <c r="J60" s="61">
        <v>4.4241125497262862E-2</v>
      </c>
      <c r="K60" s="11">
        <v>-14.822812634999998</v>
      </c>
      <c r="L60" s="10"/>
      <c r="M60" s="36"/>
      <c r="N60" s="37">
        <f>D60-K60</f>
        <v>40.008570057499995</v>
      </c>
      <c r="O60" s="11"/>
      <c r="P60" s="11"/>
      <c r="Q60" s="80"/>
      <c r="R60" s="80"/>
      <c r="S60" s="80">
        <v>12.212542003526135</v>
      </c>
      <c r="T60" s="11">
        <v>0.48183899222294951</v>
      </c>
      <c r="U60" s="11">
        <v>11.853083796696106</v>
      </c>
      <c r="V60" s="20">
        <v>0.35945820683002871</v>
      </c>
    </row>
    <row r="61" spans="1:24" x14ac:dyDescent="0.25">
      <c r="A61" s="16" t="s">
        <v>45</v>
      </c>
      <c r="B61" s="1">
        <v>0.2</v>
      </c>
      <c r="C61" s="10">
        <v>43.832514989293365</v>
      </c>
      <c r="D61" s="11">
        <v>26.293073932499997</v>
      </c>
      <c r="E61" s="11">
        <v>17.744786999999999</v>
      </c>
      <c r="F61" s="11"/>
      <c r="G61" s="20"/>
      <c r="H61" s="72" t="s">
        <v>195</v>
      </c>
      <c r="I61" s="1">
        <v>0.17</v>
      </c>
      <c r="J61" s="61">
        <v>0.17074196651287149</v>
      </c>
      <c r="K61" s="11">
        <v>-11.937953414999999</v>
      </c>
      <c r="L61" s="10"/>
      <c r="M61" s="36"/>
      <c r="N61" s="37">
        <f>D61-K61</f>
        <v>38.231027347499996</v>
      </c>
      <c r="O61" s="11"/>
      <c r="P61" s="11"/>
      <c r="Q61" s="80"/>
      <c r="R61" s="80"/>
      <c r="S61" s="80">
        <v>11.296975286647443</v>
      </c>
      <c r="T61" s="11">
        <v>0.86093105765936173</v>
      </c>
      <c r="U61" s="11">
        <v>4.4681571568759919</v>
      </c>
      <c r="V61" s="20">
        <v>6.8288181297714514</v>
      </c>
    </row>
    <row r="62" spans="1:24" x14ac:dyDescent="0.25">
      <c r="A62" s="16" t="s">
        <v>46</v>
      </c>
      <c r="B62" s="1">
        <v>0.26</v>
      </c>
      <c r="C62" s="10">
        <v>36.055169521770168</v>
      </c>
      <c r="D62" s="11">
        <v>24.675494142499996</v>
      </c>
      <c r="E62" s="11">
        <v>15.788167999999999</v>
      </c>
      <c r="F62" s="11"/>
      <c r="G62" s="20"/>
      <c r="H62" s="72" t="s">
        <v>196</v>
      </c>
      <c r="I62" s="1">
        <v>0.22</v>
      </c>
      <c r="J62" s="61">
        <v>0.20157323809312538</v>
      </c>
      <c r="K62" s="11">
        <v>-2.0415529949999995</v>
      </c>
      <c r="L62" s="10"/>
      <c r="M62" s="36"/>
      <c r="N62" s="37">
        <f>D62-K62</f>
        <v>26.717047137499996</v>
      </c>
      <c r="O62" s="11"/>
      <c r="P62" s="11"/>
      <c r="Q62" s="80"/>
      <c r="R62" s="80"/>
      <c r="S62" s="80">
        <v>17.27779788668466</v>
      </c>
      <c r="T62" s="11">
        <v>2.122622845467323</v>
      </c>
      <c r="U62" s="11">
        <v>1.4605050228958421</v>
      </c>
      <c r="V62" s="20">
        <v>15.817292863788818</v>
      </c>
    </row>
    <row r="63" spans="1:24" x14ac:dyDescent="0.25">
      <c r="A63" s="16" t="s">
        <v>47</v>
      </c>
      <c r="B63" s="1">
        <v>0.35</v>
      </c>
      <c r="C63" s="10">
        <v>34.248365963087586</v>
      </c>
      <c r="D63" s="11">
        <v>28.1893059525</v>
      </c>
      <c r="E63" s="11">
        <v>17.037516</v>
      </c>
      <c r="F63" s="11"/>
      <c r="G63" s="20"/>
      <c r="H63" s="72" t="s">
        <v>197</v>
      </c>
      <c r="I63" s="1">
        <v>0.28000000000000003</v>
      </c>
      <c r="J63" s="61">
        <v>0.13509780771698737</v>
      </c>
      <c r="K63" s="11">
        <v>-3.4630029799999997</v>
      </c>
      <c r="L63" s="10"/>
      <c r="M63" s="36"/>
      <c r="N63" s="37">
        <f>D63-K63</f>
        <v>31.652308932499999</v>
      </c>
      <c r="O63" s="11"/>
      <c r="P63" s="11"/>
      <c r="Q63" s="80"/>
      <c r="R63" s="80"/>
      <c r="S63" s="80">
        <v>11.350780504628879</v>
      </c>
      <c r="T63" s="11">
        <v>1.0494188833727423</v>
      </c>
      <c r="U63" s="11">
        <v>2.3650139653589624</v>
      </c>
      <c r="V63" s="20">
        <v>8.9857665392699175</v>
      </c>
    </row>
    <row r="64" spans="1:24" x14ac:dyDescent="0.25">
      <c r="A64" s="16" t="s">
        <v>168</v>
      </c>
      <c r="B64" s="1" t="s">
        <v>9</v>
      </c>
      <c r="C64" s="10"/>
      <c r="D64" s="11"/>
      <c r="E64" s="11"/>
      <c r="F64" s="11">
        <v>0.49996490858686871</v>
      </c>
      <c r="G64" s="20">
        <v>-26.989359750000002</v>
      </c>
      <c r="H64" s="72"/>
      <c r="I64" s="1"/>
      <c r="J64" s="61"/>
      <c r="K64" s="11"/>
      <c r="L64" s="10"/>
      <c r="M64" s="36"/>
      <c r="N64" s="37"/>
      <c r="O64" s="11"/>
      <c r="P64" s="11"/>
      <c r="Q64" s="80"/>
      <c r="R64" s="80"/>
      <c r="S64" s="80"/>
      <c r="T64" s="11"/>
      <c r="U64" s="11"/>
      <c r="V64" s="20"/>
    </row>
    <row r="65" spans="1:24" x14ac:dyDescent="0.25">
      <c r="A65" s="27"/>
      <c r="B65" s="28"/>
      <c r="C65" s="32"/>
      <c r="D65" s="65"/>
      <c r="E65" s="65"/>
      <c r="F65" s="65"/>
      <c r="G65" s="33"/>
      <c r="H65" s="74"/>
      <c r="I65" s="28"/>
      <c r="J65" s="66"/>
      <c r="K65" s="65"/>
      <c r="L65" s="32"/>
      <c r="M65" s="44"/>
      <c r="N65" s="45"/>
      <c r="O65" s="65"/>
      <c r="P65" s="65"/>
      <c r="Q65" s="81"/>
      <c r="R65" s="81"/>
      <c r="S65" s="81"/>
      <c r="T65" s="65"/>
      <c r="U65" s="65"/>
      <c r="V65" s="33"/>
    </row>
    <row r="66" spans="1:24" x14ac:dyDescent="0.25">
      <c r="A66" s="16" t="s">
        <v>48</v>
      </c>
      <c r="B66" s="1">
        <v>0</v>
      </c>
      <c r="C66" s="10">
        <v>48.246122313426923</v>
      </c>
      <c r="D66" s="11">
        <v>20.628177000000001</v>
      </c>
      <c r="E66" s="11"/>
      <c r="F66" s="11"/>
      <c r="G66" s="20"/>
      <c r="H66" s="72" t="s">
        <v>198</v>
      </c>
      <c r="I66" s="1">
        <v>0.01</v>
      </c>
      <c r="J66" s="61">
        <v>0.44297312971196579</v>
      </c>
      <c r="K66" s="11">
        <v>-12.019888432812499</v>
      </c>
      <c r="L66" s="10">
        <v>4976.1451687675226</v>
      </c>
      <c r="M66" s="36">
        <v>27.767224239999997</v>
      </c>
      <c r="N66" s="37">
        <f>D66-K66</f>
        <v>32.648065432812501</v>
      </c>
      <c r="O66" s="11">
        <f>M66-K66</f>
        <v>39.787112672812498</v>
      </c>
      <c r="P66" s="11"/>
      <c r="Q66" s="80"/>
      <c r="R66" s="80"/>
      <c r="S66" s="80"/>
      <c r="T66" s="11"/>
      <c r="U66" s="11"/>
      <c r="V66" s="20"/>
      <c r="W66" t="s">
        <v>319</v>
      </c>
      <c r="X66">
        <v>7.9317521781219744</v>
      </c>
    </row>
    <row r="67" spans="1:24" x14ac:dyDescent="0.25">
      <c r="A67" s="16" t="s">
        <v>50</v>
      </c>
      <c r="B67" s="1">
        <v>0.06</v>
      </c>
      <c r="C67" s="10">
        <v>58.172464443387</v>
      </c>
      <c r="D67" s="11">
        <v>21.165106600000001</v>
      </c>
      <c r="E67" s="11">
        <v>11.394436799999999</v>
      </c>
      <c r="F67" s="11"/>
      <c r="G67" s="20"/>
      <c r="H67" s="72"/>
      <c r="I67" s="1"/>
      <c r="J67" s="61"/>
      <c r="K67" s="11"/>
      <c r="L67" s="10"/>
      <c r="M67" s="36"/>
      <c r="N67" s="37"/>
      <c r="O67" s="11"/>
      <c r="P67" s="11"/>
      <c r="Q67" s="80"/>
      <c r="R67" s="80"/>
      <c r="S67" s="80"/>
      <c r="T67" s="11"/>
      <c r="U67" s="11"/>
      <c r="V67" s="20"/>
    </row>
    <row r="68" spans="1:24" x14ac:dyDescent="0.25">
      <c r="A68" s="16" t="s">
        <v>51</v>
      </c>
      <c r="B68" s="1">
        <v>0.16</v>
      </c>
      <c r="C68" s="10">
        <v>40.732755939634949</v>
      </c>
      <c r="D68" s="11">
        <v>22.183772949999998</v>
      </c>
      <c r="E68" s="11">
        <v>15.597891999999998</v>
      </c>
      <c r="F68" s="11"/>
      <c r="G68" s="20"/>
      <c r="H68" s="72"/>
      <c r="I68" s="1"/>
      <c r="J68" s="61"/>
      <c r="K68" s="11"/>
      <c r="L68" s="10"/>
      <c r="M68" s="36"/>
      <c r="N68" s="37"/>
      <c r="O68" s="11"/>
      <c r="P68" s="11"/>
      <c r="Q68" s="80"/>
      <c r="R68" s="80"/>
      <c r="S68" s="80"/>
      <c r="T68" s="11"/>
      <c r="U68" s="11"/>
      <c r="V68" s="20"/>
    </row>
    <row r="69" spans="1:24" x14ac:dyDescent="0.25">
      <c r="A69" s="16" t="s">
        <v>52</v>
      </c>
      <c r="B69" s="1">
        <v>0.23</v>
      </c>
      <c r="C69" s="10">
        <v>41.072968432251905</v>
      </c>
      <c r="D69" s="11">
        <v>23.231631849999999</v>
      </c>
      <c r="E69" s="11">
        <v>13.169143999999999</v>
      </c>
      <c r="F69" s="11"/>
      <c r="G69" s="20"/>
      <c r="H69" s="72"/>
      <c r="I69" s="1"/>
      <c r="J69" s="61"/>
      <c r="K69" s="11"/>
      <c r="L69" s="10"/>
      <c r="M69" s="36"/>
      <c r="N69" s="37"/>
      <c r="O69" s="11"/>
      <c r="P69" s="11"/>
      <c r="Q69" s="80"/>
      <c r="R69" s="80"/>
      <c r="S69" s="80"/>
      <c r="T69" s="11"/>
      <c r="U69" s="11"/>
      <c r="V69" s="20"/>
    </row>
    <row r="70" spans="1:24" x14ac:dyDescent="0.25">
      <c r="A70" s="16" t="s">
        <v>53</v>
      </c>
      <c r="B70" s="1">
        <v>0.3</v>
      </c>
      <c r="C70" s="10">
        <v>39.790017682175076</v>
      </c>
      <c r="D70" s="11">
        <v>24.461303999999998</v>
      </c>
      <c r="E70" s="11">
        <v>14.097477599999998</v>
      </c>
      <c r="F70" s="11"/>
      <c r="G70" s="20"/>
      <c r="H70" s="72"/>
      <c r="I70" s="1"/>
      <c r="J70" s="61"/>
      <c r="K70" s="11"/>
      <c r="L70" s="10"/>
      <c r="M70" s="36"/>
      <c r="N70" s="37"/>
      <c r="O70" s="11"/>
      <c r="P70" s="11"/>
      <c r="Q70" s="80"/>
      <c r="R70" s="80"/>
      <c r="S70" s="80"/>
      <c r="T70" s="11"/>
      <c r="U70" s="11"/>
      <c r="V70" s="20"/>
    </row>
    <row r="71" spans="1:24" x14ac:dyDescent="0.25">
      <c r="A71" s="16" t="s">
        <v>54</v>
      </c>
      <c r="B71" s="1">
        <v>0.36</v>
      </c>
      <c r="C71" s="10">
        <v>35.018064926669624</v>
      </c>
      <c r="D71" s="11">
        <v>24.833124900000001</v>
      </c>
      <c r="E71" s="11">
        <v>15.15804</v>
      </c>
      <c r="F71" s="11"/>
      <c r="G71" s="20"/>
      <c r="H71" s="72"/>
      <c r="I71" s="1"/>
      <c r="J71" s="61"/>
      <c r="K71" s="11"/>
      <c r="L71" s="10"/>
      <c r="M71" s="36"/>
      <c r="N71" s="37"/>
      <c r="O71" s="11"/>
      <c r="P71" s="11"/>
      <c r="Q71" s="80"/>
      <c r="R71" s="80"/>
      <c r="S71" s="80"/>
      <c r="T71" s="11"/>
      <c r="U71" s="11"/>
      <c r="V71" s="20"/>
    </row>
    <row r="72" spans="1:24" x14ac:dyDescent="0.25">
      <c r="A72" s="16" t="s">
        <v>55</v>
      </c>
      <c r="B72" s="1">
        <v>0.4</v>
      </c>
      <c r="C72" s="10">
        <v>40.038145797219677</v>
      </c>
      <c r="D72" s="11">
        <v>25.881495950000001</v>
      </c>
      <c r="E72" s="11">
        <v>15.698976</v>
      </c>
      <c r="F72" s="11"/>
      <c r="G72" s="20"/>
      <c r="H72" s="72"/>
      <c r="I72" s="1"/>
      <c r="J72" s="61"/>
      <c r="K72" s="11"/>
      <c r="L72" s="10"/>
      <c r="M72" s="36"/>
      <c r="N72" s="37"/>
      <c r="O72" s="11"/>
      <c r="P72" s="11"/>
      <c r="Q72" s="80"/>
      <c r="R72" s="80"/>
      <c r="S72" s="80"/>
      <c r="T72" s="11"/>
      <c r="U72" s="11"/>
      <c r="V72" s="20"/>
    </row>
    <row r="73" spans="1:24" x14ac:dyDescent="0.25">
      <c r="A73" s="16" t="s">
        <v>49</v>
      </c>
      <c r="B73" s="1" t="s">
        <v>9</v>
      </c>
      <c r="C73" s="10"/>
      <c r="D73" s="11"/>
      <c r="E73" s="11"/>
      <c r="F73" s="11">
        <v>0.2400775061749425</v>
      </c>
      <c r="G73" s="20">
        <v>-26.477098000000005</v>
      </c>
      <c r="H73" s="72"/>
      <c r="I73" s="1"/>
      <c r="J73" s="61"/>
      <c r="K73" s="11"/>
      <c r="L73" s="10"/>
      <c r="M73" s="36"/>
      <c r="N73" s="37"/>
      <c r="O73" s="11"/>
      <c r="P73" s="11"/>
      <c r="Q73" s="80"/>
      <c r="R73" s="80"/>
      <c r="S73" s="80"/>
      <c r="T73" s="11"/>
      <c r="U73" s="11"/>
      <c r="V73" s="20"/>
    </row>
    <row r="74" spans="1:24" x14ac:dyDescent="0.25">
      <c r="A74" s="27"/>
      <c r="B74" s="28"/>
      <c r="C74" s="32"/>
      <c r="D74" s="65"/>
      <c r="E74" s="65"/>
      <c r="F74" s="65"/>
      <c r="G74" s="33"/>
      <c r="H74" s="74"/>
      <c r="I74" s="28"/>
      <c r="J74" s="66"/>
      <c r="K74" s="65"/>
      <c r="L74" s="32"/>
      <c r="M74" s="44"/>
      <c r="N74" s="45"/>
      <c r="O74" s="65"/>
      <c r="P74" s="65"/>
      <c r="Q74" s="81"/>
      <c r="R74" s="81"/>
      <c r="S74" s="81"/>
      <c r="T74" s="65"/>
      <c r="U74" s="65"/>
      <c r="V74" s="33"/>
    </row>
    <row r="75" spans="1:24" x14ac:dyDescent="0.25">
      <c r="A75" s="16" t="s">
        <v>39</v>
      </c>
      <c r="B75" s="1">
        <v>0</v>
      </c>
      <c r="C75" s="10">
        <v>43.807526962448435</v>
      </c>
      <c r="D75" s="11">
        <v>20.567887500000005</v>
      </c>
      <c r="E75" s="11">
        <v>12.70033536</v>
      </c>
      <c r="F75" s="11"/>
      <c r="G75" s="20"/>
      <c r="H75" s="72"/>
      <c r="I75" s="1"/>
      <c r="J75" s="1"/>
      <c r="K75" s="1"/>
      <c r="L75" s="1"/>
      <c r="M75" s="35"/>
      <c r="N75" s="16"/>
      <c r="O75" s="1"/>
      <c r="P75" s="1"/>
      <c r="Q75" s="72"/>
      <c r="R75" s="72"/>
      <c r="S75" s="80"/>
      <c r="T75" s="11"/>
      <c r="U75" s="11"/>
      <c r="V75" s="20"/>
    </row>
    <row r="76" spans="1:24" x14ac:dyDescent="0.25">
      <c r="A76" s="16" t="s">
        <v>58</v>
      </c>
      <c r="B76" s="1">
        <v>0.02</v>
      </c>
      <c r="C76" s="10">
        <v>50.383008078645148</v>
      </c>
      <c r="D76" s="11"/>
      <c r="E76" s="11"/>
      <c r="F76" s="11"/>
      <c r="G76" s="20"/>
      <c r="H76" s="72"/>
      <c r="I76" s="1"/>
      <c r="J76" s="61"/>
      <c r="K76" s="11"/>
      <c r="L76" s="10"/>
      <c r="M76" s="36"/>
      <c r="N76" s="37"/>
      <c r="O76" s="11"/>
      <c r="P76" s="11"/>
      <c r="Q76" s="80"/>
      <c r="R76" s="80"/>
      <c r="S76" s="80"/>
      <c r="T76" s="11"/>
      <c r="U76" s="11"/>
      <c r="V76" s="20"/>
    </row>
    <row r="77" spans="1:24" x14ac:dyDescent="0.25">
      <c r="A77" s="16" t="s">
        <v>59</v>
      </c>
      <c r="B77" s="1">
        <v>0.05</v>
      </c>
      <c r="C77" s="10">
        <v>57.914497408683225</v>
      </c>
      <c r="D77" s="11">
        <v>23.910193750000005</v>
      </c>
      <c r="E77" s="11"/>
      <c r="F77" s="11"/>
      <c r="G77" s="20"/>
      <c r="H77" s="72"/>
      <c r="I77" s="1"/>
      <c r="J77" s="61"/>
      <c r="K77" s="11"/>
      <c r="L77" s="10"/>
      <c r="M77" s="36"/>
      <c r="N77" s="37"/>
      <c r="O77" s="11"/>
      <c r="P77" s="11"/>
      <c r="Q77" s="80"/>
      <c r="R77" s="80"/>
      <c r="S77" s="80"/>
      <c r="T77" s="11"/>
      <c r="U77" s="11"/>
      <c r="V77" s="20"/>
    </row>
    <row r="78" spans="1:24" x14ac:dyDescent="0.25">
      <c r="A78" s="16" t="s">
        <v>60</v>
      </c>
      <c r="B78" s="1">
        <v>0.12</v>
      </c>
      <c r="C78" s="10">
        <v>37.446637074708541</v>
      </c>
      <c r="D78" s="11">
        <v>23.647706250000002</v>
      </c>
      <c r="E78" s="11"/>
      <c r="F78" s="11"/>
      <c r="G78" s="20"/>
      <c r="H78" s="72" t="s">
        <v>199</v>
      </c>
      <c r="I78" s="1">
        <v>0.12</v>
      </c>
      <c r="J78" s="61">
        <v>0.37385948264729163</v>
      </c>
      <c r="K78" s="11">
        <v>-21.088921206896551</v>
      </c>
      <c r="L78" s="10">
        <v>7427.921454969377</v>
      </c>
      <c r="M78" s="36">
        <v>28.8212282578125</v>
      </c>
      <c r="N78" s="37">
        <f>D78-K78</f>
        <v>44.736627456896557</v>
      </c>
      <c r="O78" s="11">
        <f>M78-K78</f>
        <v>49.91014946470905</v>
      </c>
      <c r="P78" s="11">
        <v>22.352428400000001</v>
      </c>
      <c r="Q78" s="11">
        <f t="shared" ref="Q78:Q80" si="12">M78-D78</f>
        <v>5.1735220078124975</v>
      </c>
      <c r="R78" s="11"/>
      <c r="S78" s="80"/>
      <c r="T78" s="11"/>
      <c r="U78" s="11"/>
      <c r="V78" s="20"/>
      <c r="W78" t="s">
        <v>272</v>
      </c>
      <c r="X78">
        <v>6.3889836704850111</v>
      </c>
    </row>
    <row r="79" spans="1:24" x14ac:dyDescent="0.25">
      <c r="A79" s="16" t="s">
        <v>63</v>
      </c>
      <c r="B79" s="1">
        <v>0.2</v>
      </c>
      <c r="C79" s="10">
        <v>29.981200403073423</v>
      </c>
      <c r="D79" s="11">
        <v>22.769462500000003</v>
      </c>
      <c r="E79" s="11"/>
      <c r="F79" s="11"/>
      <c r="G79" s="20"/>
      <c r="H79" s="72" t="s">
        <v>200</v>
      </c>
      <c r="I79" s="1">
        <v>0.2</v>
      </c>
      <c r="J79" s="61">
        <v>1.0659265835222327</v>
      </c>
      <c r="K79" s="11">
        <v>-25.671711689655172</v>
      </c>
      <c r="L79" s="10">
        <v>10595.588565609976</v>
      </c>
      <c r="M79" s="36">
        <v>24.493597364062495</v>
      </c>
      <c r="N79" s="37">
        <f>D79-K79</f>
        <v>48.441174189655172</v>
      </c>
      <c r="O79" s="11">
        <f>M79-K79</f>
        <v>50.165309053717664</v>
      </c>
      <c r="P79" s="11">
        <v>20.518433680000001</v>
      </c>
      <c r="Q79" s="11">
        <f t="shared" si="12"/>
        <v>1.7241348640624921</v>
      </c>
      <c r="R79" s="11"/>
      <c r="S79" s="80"/>
      <c r="T79" s="11"/>
      <c r="U79" s="11"/>
      <c r="V79" s="20"/>
      <c r="W79" t="s">
        <v>274</v>
      </c>
      <c r="X79">
        <v>8.7258308157099691</v>
      </c>
    </row>
    <row r="80" spans="1:24" x14ac:dyDescent="0.25">
      <c r="A80" s="16" t="s">
        <v>64</v>
      </c>
      <c r="B80" s="1">
        <v>0.3</v>
      </c>
      <c r="C80" s="10">
        <v>32.701716735944906</v>
      </c>
      <c r="D80" s="11">
        <v>22.905133227499995</v>
      </c>
      <c r="E80" s="11">
        <v>11.185162999999999</v>
      </c>
      <c r="F80" s="11"/>
      <c r="G80" s="20"/>
      <c r="H80" s="72" t="s">
        <v>201</v>
      </c>
      <c r="I80" s="1">
        <v>0.3</v>
      </c>
      <c r="J80" s="61">
        <v>1.15134566230642</v>
      </c>
      <c r="K80" s="11">
        <v>-23.417607172413788</v>
      </c>
      <c r="L80" s="10">
        <v>5456.5704683861868</v>
      </c>
      <c r="M80" s="36">
        <v>25.872980070312501</v>
      </c>
      <c r="N80" s="37">
        <f>D80-K80</f>
        <v>46.322740399913783</v>
      </c>
      <c r="O80" s="11">
        <f>M80-K80</f>
        <v>49.290587242726289</v>
      </c>
      <c r="P80" s="11">
        <v>19.409057760000003</v>
      </c>
      <c r="Q80" s="11">
        <f t="shared" si="12"/>
        <v>2.9678468428125058</v>
      </c>
      <c r="R80" s="11">
        <f t="shared" ref="R80" si="13">P80-E80</f>
        <v>8.2238947600000039</v>
      </c>
      <c r="S80" s="80"/>
      <c r="T80" s="11"/>
      <c r="U80" s="11"/>
      <c r="V80" s="20"/>
      <c r="W80" t="s">
        <v>275</v>
      </c>
      <c r="X80">
        <v>10.147261516140732</v>
      </c>
    </row>
    <row r="81" spans="1:24" x14ac:dyDescent="0.25">
      <c r="A81" s="16" t="s">
        <v>56</v>
      </c>
      <c r="B81" s="1" t="s">
        <v>57</v>
      </c>
      <c r="C81" s="10"/>
      <c r="D81" s="11"/>
      <c r="E81" s="11"/>
      <c r="F81" s="11">
        <v>1.092245209803564</v>
      </c>
      <c r="G81" s="20">
        <v>-17.803447250000001</v>
      </c>
      <c r="H81" s="72"/>
      <c r="I81" s="1"/>
      <c r="J81" s="61"/>
      <c r="K81" s="11"/>
      <c r="L81" s="10"/>
      <c r="M81" s="36"/>
      <c r="N81" s="37"/>
      <c r="O81" s="11"/>
      <c r="P81" s="11"/>
      <c r="Q81" s="80"/>
      <c r="R81" s="80"/>
      <c r="S81" s="72"/>
      <c r="T81" s="1"/>
      <c r="U81" s="1"/>
      <c r="V81" s="17"/>
    </row>
    <row r="82" spans="1:24" x14ac:dyDescent="0.25">
      <c r="A82" s="16" t="s">
        <v>61</v>
      </c>
      <c r="B82" s="1" t="s">
        <v>62</v>
      </c>
      <c r="C82" s="10"/>
      <c r="D82" s="11"/>
      <c r="E82" s="11"/>
      <c r="F82" s="11">
        <v>0.64965816835208612</v>
      </c>
      <c r="G82" s="17"/>
      <c r="H82" s="72"/>
      <c r="I82" s="1"/>
      <c r="J82" s="61"/>
      <c r="K82" s="11"/>
      <c r="L82" s="10"/>
      <c r="M82" s="36"/>
      <c r="N82" s="37"/>
      <c r="O82" s="11"/>
      <c r="P82" s="11"/>
      <c r="Q82" s="80"/>
      <c r="R82" s="80"/>
      <c r="S82" s="80"/>
      <c r="T82" s="11"/>
      <c r="U82" s="11"/>
      <c r="V82" s="20"/>
    </row>
    <row r="83" spans="1:24" x14ac:dyDescent="0.25">
      <c r="A83" s="27"/>
      <c r="B83" s="28"/>
      <c r="C83" s="32"/>
      <c r="D83" s="65"/>
      <c r="E83" s="65"/>
      <c r="F83" s="65"/>
      <c r="G83" s="30"/>
      <c r="H83" s="74"/>
      <c r="I83" s="28"/>
      <c r="J83" s="66"/>
      <c r="K83" s="65"/>
      <c r="L83" s="32"/>
      <c r="M83" s="44"/>
      <c r="N83" s="45"/>
      <c r="O83" s="65"/>
      <c r="P83" s="65"/>
      <c r="Q83" s="81"/>
      <c r="R83" s="81"/>
      <c r="S83" s="81"/>
      <c r="T83" s="65"/>
      <c r="U83" s="65"/>
      <c r="V83" s="33"/>
    </row>
    <row r="84" spans="1:24" x14ac:dyDescent="0.25">
      <c r="A84" s="16" t="s">
        <v>65</v>
      </c>
      <c r="B84" s="1">
        <v>0</v>
      </c>
      <c r="C84" s="10">
        <v>46.739771690855747</v>
      </c>
      <c r="D84" s="11"/>
      <c r="E84" s="11"/>
      <c r="F84" s="1"/>
      <c r="G84" s="17"/>
      <c r="H84" s="72" t="s">
        <v>202</v>
      </c>
      <c r="I84" s="1">
        <v>0</v>
      </c>
      <c r="J84" s="61">
        <v>3.8766721575438277E-2</v>
      </c>
      <c r="K84" s="11">
        <v>-26.287811964705881</v>
      </c>
      <c r="L84" s="10"/>
      <c r="M84" s="36"/>
      <c r="N84" s="37"/>
      <c r="O84" s="11"/>
      <c r="P84" s="11"/>
      <c r="Q84" s="80"/>
      <c r="R84" s="80"/>
      <c r="S84" s="80">
        <v>10.222968808239466</v>
      </c>
      <c r="T84" s="11">
        <v>0.19790517041328679</v>
      </c>
      <c r="U84" s="11">
        <v>8.2671677955047418</v>
      </c>
      <c r="V84" s="20">
        <v>1.9558010127347245</v>
      </c>
    </row>
    <row r="85" spans="1:24" x14ac:dyDescent="0.25">
      <c r="A85" s="16" t="s">
        <v>215</v>
      </c>
      <c r="B85" s="1">
        <v>0.04</v>
      </c>
      <c r="C85" s="10">
        <v>29.262706855791961</v>
      </c>
      <c r="D85" s="11">
        <v>20.3</v>
      </c>
      <c r="E85" s="11">
        <v>10.5</v>
      </c>
      <c r="F85" s="1"/>
      <c r="G85" s="17"/>
      <c r="H85" s="72" t="s">
        <v>203</v>
      </c>
      <c r="I85" s="1">
        <v>0.03</v>
      </c>
      <c r="J85" s="61">
        <v>2.3799838579499594E-2</v>
      </c>
      <c r="K85" s="11">
        <v>-20.021048911764705</v>
      </c>
      <c r="L85" s="10"/>
      <c r="M85" s="36"/>
      <c r="N85" s="37">
        <f>D85-K85</f>
        <v>40.321048911764706</v>
      </c>
      <c r="O85" s="11"/>
      <c r="P85" s="11"/>
      <c r="Q85" s="80"/>
      <c r="R85" s="80"/>
      <c r="S85" s="80">
        <v>13.764114907839677</v>
      </c>
      <c r="T85" s="11">
        <v>0.66813904687214531</v>
      </c>
      <c r="U85" s="11">
        <v>8.8522478776311395</v>
      </c>
      <c r="V85" s="20">
        <v>4.911867030208537</v>
      </c>
    </row>
    <row r="86" spans="1:24" x14ac:dyDescent="0.25">
      <c r="A86" s="16" t="s">
        <v>214</v>
      </c>
      <c r="B86" s="1">
        <v>0.1</v>
      </c>
      <c r="C86" s="10">
        <v>31.390079608083276</v>
      </c>
      <c r="D86" s="11">
        <v>20.7</v>
      </c>
      <c r="E86" s="11">
        <v>10.6</v>
      </c>
      <c r="F86" s="1"/>
      <c r="G86" s="17"/>
      <c r="H86" s="72" t="s">
        <v>204</v>
      </c>
      <c r="I86" s="1">
        <v>7.0000000000000007E-2</v>
      </c>
      <c r="J86" s="61">
        <v>8.0842747509414156E-2</v>
      </c>
      <c r="K86" s="11">
        <v>-24.770747320588235</v>
      </c>
      <c r="L86" s="10"/>
      <c r="M86" s="36"/>
      <c r="N86" s="37">
        <f>D86-K86</f>
        <v>45.470747320588231</v>
      </c>
      <c r="O86" s="11"/>
      <c r="P86" s="11"/>
      <c r="Q86" s="80"/>
      <c r="R86" s="80"/>
      <c r="S86" s="80">
        <v>14.045826117826037</v>
      </c>
      <c r="T86" s="11">
        <v>0.86477540448989298</v>
      </c>
      <c r="U86" s="11">
        <v>8.2538861800259546</v>
      </c>
      <c r="V86" s="20">
        <v>5.7919399378000822</v>
      </c>
    </row>
    <row r="87" spans="1:24" x14ac:dyDescent="0.25">
      <c r="A87" s="16" t="s">
        <v>213</v>
      </c>
      <c r="B87" s="1">
        <v>0.16</v>
      </c>
      <c r="C87" s="10">
        <v>30.838235294117649</v>
      </c>
      <c r="D87" s="11">
        <v>20.7</v>
      </c>
      <c r="E87" s="11">
        <v>10.7</v>
      </c>
      <c r="F87" s="1"/>
      <c r="G87" s="17"/>
      <c r="H87" s="72" t="s">
        <v>205</v>
      </c>
      <c r="I87" s="1">
        <v>0.16</v>
      </c>
      <c r="J87" s="61">
        <v>6.9359160613397891E-2</v>
      </c>
      <c r="K87" s="11">
        <v>-20.711250229411764</v>
      </c>
      <c r="L87" s="10"/>
      <c r="M87" s="36"/>
      <c r="N87" s="37">
        <f>D87-K87</f>
        <v>41.411250229411763</v>
      </c>
      <c r="O87" s="11"/>
      <c r="P87" s="11"/>
      <c r="Q87" s="80"/>
      <c r="R87" s="80"/>
      <c r="S87" s="80">
        <v>13.346161072635384</v>
      </c>
      <c r="T87" s="11">
        <v>0.7836563547539066</v>
      </c>
      <c r="U87" s="11">
        <v>9.8982885637846945</v>
      </c>
      <c r="V87" s="20">
        <v>3.4478725088506899</v>
      </c>
    </row>
    <row r="88" spans="1:24" x14ac:dyDescent="0.25">
      <c r="A88" s="16" t="s">
        <v>212</v>
      </c>
      <c r="B88" s="1">
        <v>0.19</v>
      </c>
      <c r="C88" s="10">
        <v>47.680763983628921</v>
      </c>
      <c r="D88" s="11">
        <v>20.6</v>
      </c>
      <c r="E88" s="11">
        <v>8.9</v>
      </c>
      <c r="F88" s="1"/>
      <c r="G88" s="17"/>
      <c r="H88" s="72" t="s">
        <v>206</v>
      </c>
      <c r="I88" s="1">
        <v>0.21</v>
      </c>
      <c r="J88" s="61">
        <v>2.514285714285714E-2</v>
      </c>
      <c r="K88" s="11">
        <v>-12.887178688235293</v>
      </c>
      <c r="L88" s="10"/>
      <c r="M88" s="36"/>
      <c r="N88" s="37">
        <f>D88-K88</f>
        <v>33.487178688235296</v>
      </c>
      <c r="O88" s="11"/>
      <c r="P88" s="11"/>
      <c r="Q88" s="80"/>
      <c r="R88" s="80"/>
      <c r="S88" s="80">
        <v>12.021262613109288</v>
      </c>
      <c r="T88" s="11">
        <v>0.41265787989018499</v>
      </c>
      <c r="U88" s="11">
        <v>10.217670226708828</v>
      </c>
      <c r="V88" s="20">
        <v>1.8035923864004602</v>
      </c>
    </row>
    <row r="89" spans="1:24" x14ac:dyDescent="0.25">
      <c r="A89" s="16" t="s">
        <v>211</v>
      </c>
      <c r="B89" s="1">
        <v>0.23</v>
      </c>
      <c r="C89" s="10">
        <v>34.326159364591341</v>
      </c>
      <c r="D89" s="11">
        <v>20.9</v>
      </c>
      <c r="E89" s="11">
        <v>10</v>
      </c>
      <c r="F89" s="1"/>
      <c r="G89" s="17"/>
      <c r="H89" s="72" t="s">
        <v>207</v>
      </c>
      <c r="I89" s="1">
        <v>0.25</v>
      </c>
      <c r="J89" s="61">
        <v>0.12287994208898163</v>
      </c>
      <c r="K89" s="11">
        <v>-24.719733997058825</v>
      </c>
      <c r="L89" s="10"/>
      <c r="M89" s="36"/>
      <c r="N89" s="37">
        <f>D89-K89</f>
        <v>45.619733997058823</v>
      </c>
      <c r="O89" s="11"/>
      <c r="P89" s="11"/>
      <c r="Q89" s="80"/>
      <c r="R89" s="80"/>
      <c r="S89" s="80">
        <v>15.268145764811486</v>
      </c>
      <c r="T89" s="11">
        <v>1.1262171381762651</v>
      </c>
      <c r="U89" s="11">
        <v>8.9937039113204982</v>
      </c>
      <c r="V89" s="20">
        <v>6.2744418534909876</v>
      </c>
    </row>
    <row r="90" spans="1:24" x14ac:dyDescent="0.25">
      <c r="A90" s="16" t="s">
        <v>210</v>
      </c>
      <c r="B90" s="1">
        <v>0.3</v>
      </c>
      <c r="C90" s="10">
        <v>42.702067669172934</v>
      </c>
      <c r="D90" s="11">
        <v>21</v>
      </c>
      <c r="E90" s="11">
        <v>9.6</v>
      </c>
      <c r="F90" s="1"/>
      <c r="G90" s="17"/>
      <c r="H90" s="72"/>
      <c r="I90" s="1"/>
      <c r="J90" s="61"/>
      <c r="K90" s="11"/>
      <c r="L90" s="10"/>
      <c r="M90" s="36"/>
      <c r="N90" s="37"/>
      <c r="O90" s="11"/>
      <c r="P90" s="11"/>
      <c r="Q90" s="80"/>
      <c r="R90" s="80"/>
      <c r="S90" s="72"/>
      <c r="T90" s="1"/>
      <c r="U90" s="1"/>
      <c r="V90" s="17"/>
    </row>
    <row r="91" spans="1:24" x14ac:dyDescent="0.25">
      <c r="A91" s="16" t="s">
        <v>209</v>
      </c>
      <c r="B91" s="1">
        <v>0.38</v>
      </c>
      <c r="C91" s="10">
        <v>37.294207317073173</v>
      </c>
      <c r="D91" s="11">
        <v>21.1</v>
      </c>
      <c r="E91" s="11">
        <v>9.9</v>
      </c>
      <c r="F91" s="1"/>
      <c r="G91" s="17"/>
      <c r="H91" s="72"/>
      <c r="I91" s="1"/>
      <c r="J91" s="61"/>
      <c r="K91" s="11"/>
      <c r="L91" s="10"/>
      <c r="M91" s="36"/>
      <c r="N91" s="37"/>
      <c r="O91" s="11"/>
      <c r="P91" s="11"/>
      <c r="Q91" s="80"/>
      <c r="R91" s="80"/>
      <c r="S91" s="72"/>
      <c r="T91" s="1"/>
      <c r="U91" s="1"/>
      <c r="V91" s="17"/>
    </row>
    <row r="92" spans="1:24" x14ac:dyDescent="0.25">
      <c r="A92" s="27"/>
      <c r="B92" s="28"/>
      <c r="C92" s="32"/>
      <c r="D92" s="65"/>
      <c r="E92" s="28"/>
      <c r="F92" s="28"/>
      <c r="G92" s="30"/>
      <c r="H92" s="74"/>
      <c r="I92" s="28"/>
      <c r="J92" s="66"/>
      <c r="K92" s="65"/>
      <c r="L92" s="32"/>
      <c r="M92" s="44"/>
      <c r="N92" s="45"/>
      <c r="O92" s="65"/>
      <c r="P92" s="65"/>
      <c r="Q92" s="81"/>
      <c r="R92" s="81"/>
      <c r="S92" s="74"/>
      <c r="T92" s="28"/>
      <c r="U92" s="28"/>
      <c r="V92" s="30"/>
    </row>
    <row r="93" spans="1:24" x14ac:dyDescent="0.25">
      <c r="A93" s="16" t="s">
        <v>26</v>
      </c>
      <c r="B93" s="1">
        <v>0</v>
      </c>
      <c r="C93" s="10">
        <v>46.081068311595622</v>
      </c>
      <c r="D93" s="11">
        <v>20.670554920000001</v>
      </c>
      <c r="E93" s="68">
        <v>11.8</v>
      </c>
      <c r="F93" s="1"/>
      <c r="G93" s="17"/>
      <c r="H93" s="72" t="s">
        <v>208</v>
      </c>
      <c r="I93" s="1">
        <v>0</v>
      </c>
      <c r="J93" s="61">
        <v>0.28705457825890857</v>
      </c>
      <c r="K93" s="11">
        <v>-16.519400137931036</v>
      </c>
      <c r="L93" s="10">
        <v>6193.5211075295892</v>
      </c>
      <c r="M93" s="36">
        <v>27.490911688333334</v>
      </c>
      <c r="N93" s="37">
        <f>D93-K93</f>
        <v>37.189955057931037</v>
      </c>
      <c r="O93" s="11">
        <f>M93-K93</f>
        <v>44.01031182626437</v>
      </c>
      <c r="P93" s="71">
        <v>20.953423600000001</v>
      </c>
      <c r="Q93" s="11">
        <f t="shared" ref="Q93" si="14">M93-D93</f>
        <v>6.8203567683333333</v>
      </c>
      <c r="R93" s="11">
        <f t="shared" ref="R93" si="15">P93-E93</f>
        <v>9.1534236</v>
      </c>
      <c r="S93" s="72"/>
      <c r="T93" s="1"/>
      <c r="U93" s="1"/>
      <c r="V93" s="17"/>
      <c r="W93" t="s">
        <v>285</v>
      </c>
      <c r="X93">
        <v>5.3881046489742142</v>
      </c>
    </row>
    <row r="94" spans="1:24" ht="15.75" thickBot="1" x14ac:dyDescent="0.3">
      <c r="A94" s="16" t="s">
        <v>66</v>
      </c>
      <c r="B94" s="1">
        <v>0</v>
      </c>
      <c r="C94" s="10">
        <v>49.831127319771596</v>
      </c>
      <c r="D94" s="11"/>
      <c r="E94" s="1"/>
      <c r="F94" s="1"/>
      <c r="G94" s="17"/>
      <c r="H94" s="74"/>
      <c r="I94" s="28"/>
      <c r="J94" s="28"/>
      <c r="K94" s="28"/>
      <c r="L94" s="28"/>
      <c r="M94" s="64"/>
      <c r="N94" s="88"/>
      <c r="O94" s="89"/>
      <c r="P94" s="90"/>
      <c r="Q94" s="99"/>
      <c r="R94" s="99"/>
      <c r="S94" s="83"/>
      <c r="T94" s="79"/>
      <c r="U94" s="79"/>
      <c r="V94" s="76"/>
    </row>
    <row r="95" spans="1:24" x14ac:dyDescent="0.25">
      <c r="A95" s="16" t="s">
        <v>39</v>
      </c>
      <c r="B95" s="1">
        <v>0</v>
      </c>
      <c r="C95" s="10">
        <v>43.807526962448435</v>
      </c>
      <c r="D95" s="11">
        <v>20.654255720000002</v>
      </c>
      <c r="E95" s="1"/>
      <c r="F95" s="1"/>
      <c r="G95" s="17"/>
      <c r="H95" s="72" t="s">
        <v>164</v>
      </c>
      <c r="I95" s="1">
        <v>0.01</v>
      </c>
      <c r="J95" s="1"/>
      <c r="K95" s="1"/>
      <c r="L95" s="10">
        <v>60.729730864508873</v>
      </c>
      <c r="M95" s="36">
        <v>21.483553945161294</v>
      </c>
      <c r="N95" s="1"/>
      <c r="O95" s="1"/>
      <c r="P95" s="11"/>
      <c r="Q95" s="71"/>
      <c r="R95" s="71"/>
    </row>
    <row r="96" spans="1:24" x14ac:dyDescent="0.25">
      <c r="A96" s="16" t="s">
        <v>65</v>
      </c>
      <c r="B96" s="1">
        <v>0</v>
      </c>
      <c r="C96" s="10">
        <v>46.739771690855747</v>
      </c>
      <c r="D96" s="11"/>
      <c r="E96" s="1"/>
      <c r="F96" s="1"/>
      <c r="G96" s="17"/>
      <c r="H96" s="72" t="s">
        <v>68</v>
      </c>
      <c r="I96" s="1">
        <v>0.05</v>
      </c>
      <c r="J96" s="1"/>
      <c r="K96" s="1"/>
      <c r="L96" s="10">
        <v>394.90074712163602</v>
      </c>
      <c r="M96" s="36"/>
      <c r="N96" s="1"/>
      <c r="O96" s="1"/>
      <c r="P96" s="11">
        <v>14.9441928</v>
      </c>
      <c r="Q96" s="71"/>
      <c r="R96" s="71"/>
    </row>
    <row r="97" spans="1:18" x14ac:dyDescent="0.25">
      <c r="A97" s="16" t="s">
        <v>67</v>
      </c>
      <c r="B97" s="1">
        <v>0</v>
      </c>
      <c r="C97" s="10">
        <v>48.106637727710037</v>
      </c>
      <c r="D97" s="11"/>
      <c r="E97" s="1"/>
      <c r="F97" s="1"/>
      <c r="G97" s="17"/>
      <c r="H97" s="72" t="s">
        <v>70</v>
      </c>
      <c r="I97" s="1">
        <v>0.05</v>
      </c>
      <c r="J97" s="1"/>
      <c r="K97" s="1"/>
      <c r="L97" s="10">
        <v>400.01228401765565</v>
      </c>
      <c r="M97" s="36">
        <v>20.009407608333333</v>
      </c>
      <c r="N97" s="1"/>
      <c r="O97" s="1"/>
      <c r="P97" s="11">
        <v>15.4037592</v>
      </c>
      <c r="Q97" s="71"/>
      <c r="R97" s="71"/>
    </row>
    <row r="98" spans="1:18" ht="15.75" thickBot="1" x14ac:dyDescent="0.3">
      <c r="A98" s="16" t="s">
        <v>42</v>
      </c>
      <c r="B98" s="1">
        <v>0</v>
      </c>
      <c r="C98" s="10">
        <v>49.378333164534986</v>
      </c>
      <c r="D98" s="11"/>
      <c r="E98" s="1"/>
      <c r="F98" s="1"/>
      <c r="G98" s="17"/>
      <c r="H98" s="75" t="s">
        <v>72</v>
      </c>
      <c r="I98" s="22">
        <v>0.4</v>
      </c>
      <c r="J98" s="22"/>
      <c r="K98" s="22"/>
      <c r="L98" s="41">
        <v>352.01599732129165</v>
      </c>
      <c r="M98" s="87">
        <v>22.360377109677422</v>
      </c>
      <c r="N98" s="1"/>
      <c r="O98" s="1"/>
      <c r="P98" s="11">
        <v>14.859421300000003</v>
      </c>
      <c r="Q98" s="71"/>
      <c r="R98" s="71"/>
    </row>
    <row r="99" spans="1:18" x14ac:dyDescent="0.25">
      <c r="A99" s="16" t="s">
        <v>69</v>
      </c>
      <c r="B99" s="1">
        <v>0</v>
      </c>
      <c r="C99" s="10">
        <v>48.246122313426923</v>
      </c>
      <c r="D99" s="11">
        <v>20.628177000000001</v>
      </c>
      <c r="E99" s="1"/>
      <c r="F99" s="1"/>
      <c r="G99" s="17"/>
    </row>
    <row r="100" spans="1:18" x14ac:dyDescent="0.25">
      <c r="A100" s="16" t="s">
        <v>33</v>
      </c>
      <c r="B100" s="1">
        <v>0</v>
      </c>
      <c r="C100" s="10">
        <v>43.943667934362367</v>
      </c>
      <c r="D100" s="1"/>
      <c r="E100" s="1"/>
      <c r="F100" s="1"/>
      <c r="G100" s="17"/>
      <c r="I100" t="s">
        <v>258</v>
      </c>
      <c r="J100">
        <v>19.652462</v>
      </c>
    </row>
    <row r="101" spans="1:18" ht="15.75" thickBot="1" x14ac:dyDescent="0.3">
      <c r="A101" s="21" t="s">
        <v>71</v>
      </c>
      <c r="B101" s="22">
        <v>0</v>
      </c>
      <c r="C101" s="41">
        <v>49.29913766952177</v>
      </c>
      <c r="D101" s="22"/>
      <c r="E101" s="22"/>
      <c r="F101" s="22"/>
      <c r="G101" s="63"/>
      <c r="I101" t="s">
        <v>257</v>
      </c>
      <c r="J101">
        <v>19.186014158754865</v>
      </c>
    </row>
    <row r="102" spans="1:18" x14ac:dyDescent="0.25">
      <c r="M102" s="71"/>
    </row>
    <row r="104" spans="1:18" x14ac:dyDescent="0.25">
      <c r="L104" s="26"/>
      <c r="M104" s="71"/>
    </row>
    <row r="105" spans="1:18" x14ac:dyDescent="0.25">
      <c r="L105" s="26"/>
      <c r="M105" s="7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3"/>
  <sheetViews>
    <sheetView zoomScaleNormal="100" workbookViewId="0">
      <pane ySplit="1" topLeftCell="A2" activePane="bottomLeft" state="frozen"/>
      <selection activeCell="D1" sqref="D1"/>
      <selection pane="bottomLeft" activeCell="G78" sqref="G78"/>
    </sheetView>
  </sheetViews>
  <sheetFormatPr defaultColWidth="11.5703125" defaultRowHeight="15" x14ac:dyDescent="0.25"/>
  <cols>
    <col min="1" max="18" width="11.7109375" customWidth="1"/>
  </cols>
  <sheetData>
    <row r="1" spans="1:24" ht="27" customHeight="1" thickBot="1" x14ac:dyDescent="0.4">
      <c r="A1" s="59" t="s">
        <v>0</v>
      </c>
      <c r="B1" s="60" t="s">
        <v>1</v>
      </c>
      <c r="C1" s="60" t="s">
        <v>158</v>
      </c>
      <c r="D1" s="60" t="s">
        <v>157</v>
      </c>
      <c r="E1" s="60" t="s">
        <v>3</v>
      </c>
      <c r="F1" s="60" t="s">
        <v>73</v>
      </c>
      <c r="G1" s="60" t="s">
        <v>2</v>
      </c>
      <c r="H1" s="60" t="s">
        <v>0</v>
      </c>
      <c r="I1" s="60" t="s">
        <v>1</v>
      </c>
      <c r="J1" s="60" t="s">
        <v>159</v>
      </c>
      <c r="K1" s="60" t="s">
        <v>160</v>
      </c>
      <c r="L1" s="60" t="s">
        <v>4</v>
      </c>
      <c r="M1" s="60" t="s">
        <v>5</v>
      </c>
      <c r="N1" s="60" t="s">
        <v>162</v>
      </c>
      <c r="O1" s="1" t="s">
        <v>161</v>
      </c>
      <c r="P1" s="60" t="s">
        <v>256</v>
      </c>
      <c r="Q1" s="1" t="s">
        <v>332</v>
      </c>
      <c r="R1" s="1" t="s">
        <v>333</v>
      </c>
      <c r="S1" s="73" t="s">
        <v>250</v>
      </c>
      <c r="T1" s="14" t="s">
        <v>251</v>
      </c>
      <c r="U1" s="14" t="s">
        <v>252</v>
      </c>
      <c r="V1" s="15" t="s">
        <v>253</v>
      </c>
      <c r="X1" t="s">
        <v>323</v>
      </c>
    </row>
    <row r="2" spans="1:24" x14ac:dyDescent="0.25">
      <c r="A2" s="50" t="s">
        <v>6</v>
      </c>
      <c r="B2" s="51">
        <v>0</v>
      </c>
      <c r="C2" s="52">
        <v>67.20552317541042</v>
      </c>
      <c r="D2" s="53">
        <v>22.545777879999996</v>
      </c>
      <c r="E2" s="53"/>
      <c r="F2" s="54"/>
      <c r="G2" s="55"/>
      <c r="H2" s="50" t="s">
        <v>105</v>
      </c>
      <c r="I2" s="54">
        <v>0</v>
      </c>
      <c r="J2" s="56">
        <v>0.12369999999999999</v>
      </c>
      <c r="K2" s="53">
        <v>-10.095051284375002</v>
      </c>
      <c r="L2" s="54"/>
      <c r="M2" s="57"/>
      <c r="N2" s="58">
        <f>D2-K2</f>
        <v>32.640829164374999</v>
      </c>
      <c r="O2" s="1"/>
      <c r="P2" s="1"/>
      <c r="Q2" s="80"/>
      <c r="R2" s="80"/>
      <c r="S2" s="80">
        <v>12.576448954606422</v>
      </c>
      <c r="T2" s="11">
        <v>2.2886983718572789</v>
      </c>
      <c r="U2" s="11">
        <v>5.5518842553882122</v>
      </c>
      <c r="V2" s="20">
        <v>7.0245646992182094</v>
      </c>
    </row>
    <row r="3" spans="1:24" x14ac:dyDescent="0.25">
      <c r="A3" s="16" t="s">
        <v>141</v>
      </c>
      <c r="B3" s="2">
        <v>0.03</v>
      </c>
      <c r="C3" s="3">
        <v>95.798515766049519</v>
      </c>
      <c r="D3" s="4">
        <v>23.252937500000005</v>
      </c>
      <c r="E3" s="4">
        <v>16.1134916</v>
      </c>
      <c r="F3" s="1"/>
      <c r="G3" s="17"/>
      <c r="H3" s="16" t="s">
        <v>107</v>
      </c>
      <c r="I3" s="1">
        <v>0.03</v>
      </c>
      <c r="J3" s="12">
        <v>8.5826000493424703E-2</v>
      </c>
      <c r="K3" s="4">
        <v>-10.534776434999999</v>
      </c>
      <c r="L3" s="10">
        <v>943.79445892696197</v>
      </c>
      <c r="M3" s="36">
        <v>24.213193587500001</v>
      </c>
      <c r="N3" s="37">
        <f>D3-K3</f>
        <v>33.787713935000006</v>
      </c>
      <c r="O3" s="11">
        <f t="shared" ref="O3:O60" si="0">M3-K3</f>
        <v>34.747970022499999</v>
      </c>
      <c r="P3" s="11">
        <v>18.231593200000002</v>
      </c>
      <c r="Q3" s="80">
        <f t="shared" ref="Q3:Q11" si="1">M3-D3</f>
        <v>0.96025608749999591</v>
      </c>
      <c r="R3" s="80">
        <f>P3-E3</f>
        <v>2.1181016000000028</v>
      </c>
      <c r="S3" s="80"/>
      <c r="T3" s="11"/>
      <c r="U3" s="11"/>
      <c r="V3" s="20"/>
      <c r="W3" t="s">
        <v>306</v>
      </c>
      <c r="X3">
        <v>3.7924037460978148</v>
      </c>
    </row>
    <row r="4" spans="1:24" x14ac:dyDescent="0.25">
      <c r="A4" s="16" t="s">
        <v>142</v>
      </c>
      <c r="B4" s="2">
        <v>0.06</v>
      </c>
      <c r="C4" s="3">
        <v>185.19532179395657</v>
      </c>
      <c r="D4" s="4">
        <v>23.125325000000004</v>
      </c>
      <c r="E4" s="4">
        <v>16.117864000000001</v>
      </c>
      <c r="F4" s="1"/>
      <c r="G4" s="17"/>
      <c r="H4" s="16" t="s">
        <v>108</v>
      </c>
      <c r="I4" s="1">
        <v>0.06</v>
      </c>
      <c r="J4" s="12">
        <v>3.4911242603550309E-2</v>
      </c>
      <c r="K4" s="4">
        <v>-10.635195559374999</v>
      </c>
      <c r="L4" s="10"/>
      <c r="M4" s="36"/>
      <c r="N4" s="37">
        <f>D4-K4</f>
        <v>33.760520559375003</v>
      </c>
      <c r="O4" s="11"/>
      <c r="P4" s="11"/>
      <c r="Q4" s="80"/>
      <c r="R4" s="80"/>
      <c r="S4" s="80">
        <v>11.909689315974072</v>
      </c>
      <c r="T4" s="11">
        <v>0.87534554691248179</v>
      </c>
      <c r="U4" s="11">
        <v>6.4376962074102977</v>
      </c>
      <c r="V4" s="20">
        <v>5.4719931085637743</v>
      </c>
    </row>
    <row r="5" spans="1:24" x14ac:dyDescent="0.25">
      <c r="A5" s="16" t="s">
        <v>143</v>
      </c>
      <c r="B5" s="2">
        <v>0.13</v>
      </c>
      <c r="C5" s="3">
        <v>114.13515438479904</v>
      </c>
      <c r="D5" s="4">
        <v>22.944281250000003</v>
      </c>
      <c r="E5" s="4">
        <v>16.89997705</v>
      </c>
      <c r="F5" s="1"/>
      <c r="G5" s="17"/>
      <c r="H5" s="16" t="s">
        <v>109</v>
      </c>
      <c r="I5" s="1">
        <v>0.13</v>
      </c>
      <c r="J5" s="12">
        <v>0.18599605522682439</v>
      </c>
      <c r="K5" s="4">
        <v>-10.744153065625001</v>
      </c>
      <c r="L5" s="10"/>
      <c r="M5" s="36"/>
      <c r="N5" s="37">
        <f>D5-K5</f>
        <v>33.688434315625003</v>
      </c>
      <c r="O5" s="11"/>
      <c r="P5" s="11"/>
      <c r="Q5" s="80"/>
      <c r="R5" s="80"/>
      <c r="S5" s="80"/>
      <c r="T5" s="11"/>
      <c r="U5" s="11"/>
      <c r="V5" s="20"/>
    </row>
    <row r="6" spans="1:24" x14ac:dyDescent="0.25">
      <c r="A6" t="s">
        <v>144</v>
      </c>
      <c r="B6" s="6"/>
      <c r="C6" s="7"/>
      <c r="D6" s="8"/>
      <c r="E6" s="8"/>
      <c r="F6" s="1"/>
      <c r="G6" s="17"/>
      <c r="H6" s="16" t="s">
        <v>109</v>
      </c>
      <c r="I6" s="1">
        <v>0.13</v>
      </c>
      <c r="J6" s="12">
        <v>0.18519633067015287</v>
      </c>
      <c r="K6" s="4">
        <v>-11.3102140515625</v>
      </c>
      <c r="L6" s="10">
        <v>897.56840352129404</v>
      </c>
      <c r="M6" s="36">
        <v>26.51056024354839</v>
      </c>
      <c r="N6" s="37"/>
      <c r="O6" s="11">
        <f t="shared" si="0"/>
        <v>37.820774295110894</v>
      </c>
      <c r="P6" s="11">
        <v>20.397337300000004</v>
      </c>
      <c r="Q6" s="80"/>
      <c r="R6" s="80"/>
      <c r="S6" s="80"/>
      <c r="T6" s="11"/>
      <c r="U6" s="11"/>
      <c r="V6" s="20"/>
      <c r="W6" t="s">
        <v>307</v>
      </c>
      <c r="X6">
        <v>3.3032358343931043</v>
      </c>
    </row>
    <row r="7" spans="1:24" x14ac:dyDescent="0.25">
      <c r="A7" s="16" t="s">
        <v>145</v>
      </c>
      <c r="B7" s="2">
        <v>0.17</v>
      </c>
      <c r="C7" s="3">
        <v>43.979328722923881</v>
      </c>
      <c r="D7" s="4">
        <v>23.329193750000002</v>
      </c>
      <c r="E7" s="4">
        <v>15.238465050000002</v>
      </c>
      <c r="F7" s="1"/>
      <c r="G7" s="17"/>
      <c r="H7" s="16" t="s">
        <v>110</v>
      </c>
      <c r="I7" s="1">
        <v>0.33</v>
      </c>
      <c r="J7" s="12">
        <v>0.39052841475573286</v>
      </c>
      <c r="K7" s="4">
        <v>-12.107998278124999</v>
      </c>
      <c r="L7" s="10"/>
      <c r="M7" s="36"/>
      <c r="N7" s="37">
        <f>D7-K7</f>
        <v>35.437192028124997</v>
      </c>
      <c r="O7" s="11"/>
      <c r="P7" s="11"/>
      <c r="Q7" s="80"/>
      <c r="R7" s="80"/>
      <c r="S7" s="80"/>
      <c r="T7" s="11"/>
      <c r="U7" s="11"/>
      <c r="V7" s="20"/>
    </row>
    <row r="8" spans="1:24" x14ac:dyDescent="0.25">
      <c r="A8" s="16" t="s">
        <v>146</v>
      </c>
      <c r="B8" s="2">
        <v>0.25</v>
      </c>
      <c r="C8" s="3">
        <v>222.66341006423988</v>
      </c>
      <c r="D8" s="4">
        <v>23.045437500000002</v>
      </c>
      <c r="E8" s="4">
        <v>18.438515300000002</v>
      </c>
      <c r="F8" s="1"/>
      <c r="G8" s="17"/>
      <c r="H8" s="16"/>
      <c r="I8" s="1"/>
      <c r="J8" s="12"/>
      <c r="K8" s="4"/>
      <c r="L8" s="10"/>
      <c r="M8" s="36"/>
      <c r="N8" s="37"/>
      <c r="O8" s="11"/>
      <c r="P8" s="11"/>
      <c r="Q8" s="80"/>
      <c r="R8" s="80"/>
      <c r="S8" s="80"/>
      <c r="T8" s="11"/>
      <c r="U8" s="11"/>
      <c r="V8" s="20"/>
    </row>
    <row r="9" spans="1:24" x14ac:dyDescent="0.25">
      <c r="A9" s="16" t="s">
        <v>147</v>
      </c>
      <c r="B9" s="2">
        <v>0.33</v>
      </c>
      <c r="C9" s="3">
        <v>120.66808253458414</v>
      </c>
      <c r="D9" s="4">
        <v>23.084862500000003</v>
      </c>
      <c r="E9" s="4">
        <v>17.699579700000001</v>
      </c>
      <c r="F9" s="1"/>
      <c r="G9" s="17"/>
      <c r="H9" s="16" t="s">
        <v>111</v>
      </c>
      <c r="I9" s="1">
        <v>0.33</v>
      </c>
      <c r="J9" s="12">
        <v>0.74493372678807246</v>
      </c>
      <c r="K9" s="4">
        <v>-13.334686245312501</v>
      </c>
      <c r="L9" s="10">
        <v>4367.8338110532468</v>
      </c>
      <c r="M9" s="36">
        <v>43.08454207419355</v>
      </c>
      <c r="N9" s="37">
        <f>D9-K9</f>
        <v>36.419548745312504</v>
      </c>
      <c r="O9" s="11">
        <f t="shared" si="0"/>
        <v>56.419228319506047</v>
      </c>
      <c r="P9" s="11">
        <v>24.149940899999997</v>
      </c>
      <c r="Q9" s="80">
        <f t="shared" si="1"/>
        <v>19.999679574193546</v>
      </c>
      <c r="R9" s="80">
        <f t="shared" ref="R9:R11" si="2">P9-E9</f>
        <v>6.4503611999999961</v>
      </c>
      <c r="S9" s="80">
        <v>11.037557752004146</v>
      </c>
      <c r="T9" s="11">
        <v>0.77222445641451354</v>
      </c>
      <c r="U9" s="11">
        <v>8.0240018533242878</v>
      </c>
      <c r="V9" s="20">
        <v>3.0135558986798578</v>
      </c>
      <c r="W9" t="s">
        <v>308</v>
      </c>
      <c r="X9">
        <v>2.939282202556539</v>
      </c>
    </row>
    <row r="10" spans="1:24" x14ac:dyDescent="0.25">
      <c r="A10" s="16" t="s">
        <v>148</v>
      </c>
      <c r="B10" s="2">
        <v>0.4</v>
      </c>
      <c r="C10" s="3">
        <v>146.09694266000474</v>
      </c>
      <c r="D10" s="4">
        <v>23.207806250000004</v>
      </c>
      <c r="E10" s="4">
        <v>16.988518150000001</v>
      </c>
      <c r="F10" s="1"/>
      <c r="G10" s="17"/>
      <c r="H10" s="16" t="s">
        <v>112</v>
      </c>
      <c r="I10" s="1">
        <v>0.4</v>
      </c>
      <c r="J10" s="12">
        <v>0.75402985074626849</v>
      </c>
      <c r="K10" s="4">
        <v>-11.166958884210528</v>
      </c>
      <c r="L10" s="10"/>
      <c r="M10" s="36"/>
      <c r="N10" s="37">
        <f>D10-K10</f>
        <v>34.374765134210534</v>
      </c>
      <c r="O10" s="11"/>
      <c r="P10" s="11"/>
      <c r="Q10" s="80"/>
      <c r="R10" s="80"/>
      <c r="S10" s="80"/>
      <c r="T10" s="11"/>
      <c r="U10" s="11"/>
      <c r="V10" s="20"/>
    </row>
    <row r="11" spans="1:24" x14ac:dyDescent="0.25">
      <c r="A11" s="16" t="s">
        <v>148</v>
      </c>
      <c r="B11" s="2">
        <v>0.4</v>
      </c>
      <c r="C11" s="3">
        <v>146.09694266000474</v>
      </c>
      <c r="D11" s="4">
        <v>23.207806250000004</v>
      </c>
      <c r="E11" s="4">
        <v>16.988518150000001</v>
      </c>
      <c r="F11" s="1"/>
      <c r="G11" s="17"/>
      <c r="H11" s="16" t="s">
        <v>112</v>
      </c>
      <c r="I11" s="1">
        <v>0.4</v>
      </c>
      <c r="J11" s="12">
        <v>0.41485607682909209</v>
      </c>
      <c r="K11" s="4">
        <v>-11.370178957812499</v>
      </c>
      <c r="L11" s="10">
        <v>4762.2069979378994</v>
      </c>
      <c r="M11" s="36">
        <v>28.745027004838711</v>
      </c>
      <c r="N11" s="37">
        <f>D11-K11</f>
        <v>34.577985207812503</v>
      </c>
      <c r="O11" s="11">
        <f t="shared" si="0"/>
        <v>40.11520596265121</v>
      </c>
      <c r="P11" s="11">
        <v>20.704126500000001</v>
      </c>
      <c r="Q11" s="80">
        <f t="shared" si="1"/>
        <v>5.5372207548387067</v>
      </c>
      <c r="R11" s="80">
        <f t="shared" si="2"/>
        <v>3.7156083500000001</v>
      </c>
      <c r="S11" s="80">
        <v>12.387760222801017</v>
      </c>
      <c r="T11" s="11">
        <v>1.4075923102380521</v>
      </c>
      <c r="U11" s="11">
        <v>6.3167717702798365</v>
      </c>
      <c r="V11" s="20">
        <v>6.0709884525211804</v>
      </c>
      <c r="W11" t="s">
        <v>309</v>
      </c>
      <c r="X11">
        <v>7.8716175586289836</v>
      </c>
    </row>
    <row r="12" spans="1:24" x14ac:dyDescent="0.25">
      <c r="A12" s="16" t="s">
        <v>149</v>
      </c>
      <c r="B12" s="2">
        <v>0.46</v>
      </c>
      <c r="C12" s="3">
        <v>156.18513349308316</v>
      </c>
      <c r="D12" s="4">
        <v>23.598943750000004</v>
      </c>
      <c r="E12" s="4">
        <v>17.129528050000001</v>
      </c>
      <c r="F12" s="1"/>
      <c r="G12" s="17"/>
      <c r="H12" s="16" t="s">
        <v>113</v>
      </c>
      <c r="I12" s="1">
        <v>0.46</v>
      </c>
      <c r="J12" s="12">
        <v>0.43830000000000002</v>
      </c>
      <c r="K12" s="4">
        <v>-14.120659531578948</v>
      </c>
      <c r="L12" s="10"/>
      <c r="M12" s="36"/>
      <c r="N12" s="37">
        <f>D13-K12</f>
        <v>37.719603281578955</v>
      </c>
      <c r="O12" s="11"/>
      <c r="P12" s="11"/>
      <c r="Q12" s="80"/>
      <c r="R12" s="80"/>
      <c r="S12" s="80"/>
      <c r="T12" s="11"/>
      <c r="U12" s="11"/>
      <c r="V12" s="20"/>
    </row>
    <row r="13" spans="1:24" x14ac:dyDescent="0.25">
      <c r="A13" s="16" t="s">
        <v>150</v>
      </c>
      <c r="B13" s="2">
        <v>0.46</v>
      </c>
      <c r="C13" s="3">
        <v>156.18513349308316</v>
      </c>
      <c r="D13" s="4">
        <v>23.598943750000004</v>
      </c>
      <c r="E13" s="4">
        <v>17.129528050000001</v>
      </c>
      <c r="F13" s="1"/>
      <c r="G13" s="17"/>
      <c r="H13" s="16" t="s">
        <v>113</v>
      </c>
      <c r="I13" s="1">
        <v>0.46</v>
      </c>
      <c r="J13" s="12"/>
      <c r="K13" s="4">
        <v>-12.407100868333334</v>
      </c>
      <c r="L13" s="10"/>
      <c r="M13" s="36">
        <v>25.371141839062499</v>
      </c>
      <c r="N13" s="37">
        <f>D13-K13</f>
        <v>36.006044618333334</v>
      </c>
      <c r="O13" s="11">
        <f t="shared" si="0"/>
        <v>37.778242707395833</v>
      </c>
      <c r="P13" s="11">
        <v>18.507949760000002</v>
      </c>
      <c r="Q13" s="80"/>
      <c r="R13" s="80"/>
      <c r="S13" s="80">
        <v>11.413488485995849</v>
      </c>
      <c r="T13" s="11">
        <v>0.71618071463619337</v>
      </c>
      <c r="U13" s="11">
        <v>7.931760448104253</v>
      </c>
      <c r="V13" s="20">
        <v>3.481728037891596</v>
      </c>
      <c r="W13" t="s">
        <v>310</v>
      </c>
      <c r="X13">
        <v>9.7486282578875176</v>
      </c>
    </row>
    <row r="14" spans="1:24" x14ac:dyDescent="0.25">
      <c r="A14" s="27"/>
      <c r="B14" s="29"/>
      <c r="C14" s="46"/>
      <c r="D14" s="31"/>
      <c r="E14" s="31"/>
      <c r="F14" s="28"/>
      <c r="G14" s="30"/>
      <c r="H14" s="27"/>
      <c r="I14" s="28"/>
      <c r="J14" s="43"/>
      <c r="K14" s="31"/>
      <c r="L14" s="32"/>
      <c r="M14" s="44"/>
      <c r="N14" s="45"/>
      <c r="O14" s="28"/>
      <c r="P14" s="28"/>
      <c r="Q14" s="74"/>
      <c r="R14" s="74"/>
      <c r="S14" s="74"/>
      <c r="T14" s="28"/>
      <c r="U14" s="28"/>
      <c r="V14" s="30"/>
    </row>
    <row r="15" spans="1:24" x14ac:dyDescent="0.25">
      <c r="A15" s="16" t="s">
        <v>7</v>
      </c>
      <c r="B15" s="2">
        <v>0</v>
      </c>
      <c r="C15" s="3">
        <v>68.596901348367226</v>
      </c>
      <c r="D15" s="4">
        <v>22.484554010000004</v>
      </c>
      <c r="E15" s="4"/>
      <c r="F15" s="1"/>
      <c r="G15" s="17"/>
      <c r="H15" s="16" t="s">
        <v>8</v>
      </c>
      <c r="I15" s="2"/>
      <c r="J15" s="1"/>
      <c r="K15" s="1"/>
      <c r="L15" s="9"/>
      <c r="M15" s="38"/>
      <c r="N15" s="37"/>
      <c r="O15" s="1"/>
      <c r="P15" s="1"/>
      <c r="Q15" s="80"/>
      <c r="R15" s="80"/>
      <c r="S15" s="72"/>
      <c r="T15" s="1"/>
      <c r="U15" s="1"/>
      <c r="V15" s="17"/>
    </row>
    <row r="16" spans="1:24" x14ac:dyDescent="0.25">
      <c r="A16" s="16" t="s">
        <v>151</v>
      </c>
      <c r="B16" s="2">
        <v>0.02</v>
      </c>
      <c r="C16" s="3">
        <v>165.84920354508688</v>
      </c>
      <c r="D16" s="4">
        <v>23.959413946666665</v>
      </c>
      <c r="E16" s="4">
        <v>15.756425371428573</v>
      </c>
      <c r="F16" s="9"/>
      <c r="G16" s="19"/>
      <c r="H16" s="16" t="s">
        <v>114</v>
      </c>
      <c r="I16" s="2">
        <v>0.01</v>
      </c>
      <c r="J16" s="12">
        <v>4.8104021895062403E-2</v>
      </c>
      <c r="K16" s="4">
        <v>-13.286315850000001</v>
      </c>
      <c r="L16" s="39"/>
      <c r="M16" s="40"/>
      <c r="N16" s="37">
        <f>D16-K16</f>
        <v>37.245729796666666</v>
      </c>
      <c r="O16" s="1"/>
      <c r="P16" s="1"/>
      <c r="Q16" s="80"/>
      <c r="R16" s="80"/>
      <c r="S16" s="80">
        <v>11.95327468431689</v>
      </c>
      <c r="T16" s="11">
        <v>2.6342069576668683</v>
      </c>
      <c r="U16" s="11">
        <v>2.08127290974025</v>
      </c>
      <c r="V16" s="20">
        <v>9.8720017745766402</v>
      </c>
    </row>
    <row r="17" spans="1:22" x14ac:dyDescent="0.25">
      <c r="A17" s="16" t="s">
        <v>152</v>
      </c>
      <c r="B17" s="2">
        <v>0.03</v>
      </c>
      <c r="C17" s="3">
        <v>76.527140212348371</v>
      </c>
      <c r="D17" s="4">
        <v>24.333537920000001</v>
      </c>
      <c r="E17" s="4">
        <v>16.273487542857147</v>
      </c>
      <c r="F17" s="1"/>
      <c r="G17" s="17"/>
      <c r="H17" s="16"/>
      <c r="I17" s="2"/>
      <c r="J17" s="12"/>
      <c r="K17" s="4"/>
      <c r="L17" s="10"/>
      <c r="M17" s="36"/>
      <c r="N17" s="37"/>
      <c r="O17" s="1"/>
      <c r="P17" s="1"/>
      <c r="Q17" s="80"/>
      <c r="R17" s="80"/>
      <c r="S17" s="80"/>
      <c r="T17" s="11"/>
      <c r="U17" s="11"/>
      <c r="V17" s="20"/>
    </row>
    <row r="18" spans="1:22" x14ac:dyDescent="0.25">
      <c r="A18" s="16" t="s">
        <v>153</v>
      </c>
      <c r="B18" s="2">
        <v>0.05</v>
      </c>
      <c r="C18" s="3">
        <v>73.250187835756421</v>
      </c>
      <c r="D18" s="4">
        <v>22.761124293333335</v>
      </c>
      <c r="E18" s="4">
        <v>15.913488914285715</v>
      </c>
      <c r="F18" s="9"/>
      <c r="G18" s="19"/>
      <c r="H18" s="16" t="s">
        <v>115</v>
      </c>
      <c r="I18" s="2">
        <v>0.05</v>
      </c>
      <c r="J18" s="12"/>
      <c r="K18" s="4">
        <v>-12.2832442</v>
      </c>
      <c r="L18" s="9"/>
      <c r="M18" s="38"/>
      <c r="N18" s="37">
        <f>D18-K18</f>
        <v>35.044368493333337</v>
      </c>
      <c r="O18" s="1"/>
      <c r="P18" s="1"/>
      <c r="Q18" s="80"/>
      <c r="R18" s="80"/>
      <c r="S18" s="80">
        <v>12.410979618410192</v>
      </c>
      <c r="T18" s="11">
        <v>1.0590970401041089</v>
      </c>
      <c r="U18" s="11">
        <v>5.7955976441888071</v>
      </c>
      <c r="V18" s="20">
        <v>6.6153819742213846</v>
      </c>
    </row>
    <row r="19" spans="1:22" x14ac:dyDescent="0.25">
      <c r="A19" s="16" t="s">
        <v>154</v>
      </c>
      <c r="B19" s="2">
        <v>0.13</v>
      </c>
      <c r="C19" s="3">
        <v>133.20080167605153</v>
      </c>
      <c r="D19" s="4">
        <v>25.11361497</v>
      </c>
      <c r="E19" s="4">
        <v>16.920880685714287</v>
      </c>
      <c r="F19" s="9"/>
      <c r="G19" s="19"/>
      <c r="H19" s="16" t="s">
        <v>116</v>
      </c>
      <c r="I19" s="2">
        <v>0.13</v>
      </c>
      <c r="J19" s="12">
        <v>3.427889948001539E-2</v>
      </c>
      <c r="K19" s="4">
        <v>-11.156764650000001</v>
      </c>
      <c r="L19" s="9"/>
      <c r="M19" s="38"/>
      <c r="N19" s="37">
        <f>D19-K19</f>
        <v>36.27037962</v>
      </c>
      <c r="O19" s="1"/>
      <c r="P19" s="1"/>
      <c r="Q19" s="80"/>
      <c r="R19" s="80"/>
      <c r="S19" s="80">
        <v>11.99371169891846</v>
      </c>
      <c r="T19" s="11">
        <v>0.71424238411732355</v>
      </c>
      <c r="U19" s="11">
        <v>7.4738644237376546</v>
      </c>
      <c r="V19" s="20">
        <v>4.5198472751808056</v>
      </c>
    </row>
    <row r="20" spans="1:22" x14ac:dyDescent="0.25">
      <c r="A20" s="16" t="s">
        <v>155</v>
      </c>
      <c r="B20" s="2">
        <v>0.25</v>
      </c>
      <c r="C20" s="3">
        <v>121.49680383827221</v>
      </c>
      <c r="D20" s="4">
        <v>25.606054550000003</v>
      </c>
      <c r="E20" s="4">
        <v>18.302528457142856</v>
      </c>
      <c r="F20" s="9"/>
      <c r="G20" s="19"/>
      <c r="H20" s="16" t="s">
        <v>117</v>
      </c>
      <c r="I20" s="2">
        <v>0.22</v>
      </c>
      <c r="J20" s="12">
        <v>4.4420667638718395E-2</v>
      </c>
      <c r="K20" s="4">
        <v>-11.932398600000001</v>
      </c>
      <c r="L20" s="9"/>
      <c r="M20" s="38"/>
      <c r="N20" s="37">
        <f>D20-K20</f>
        <v>37.538453150000002</v>
      </c>
      <c r="O20" s="1"/>
      <c r="P20" s="1"/>
      <c r="Q20" s="80"/>
      <c r="R20" s="80"/>
      <c r="S20" s="80">
        <v>11.592043070881708</v>
      </c>
      <c r="T20" s="11">
        <v>0.54370000129050622</v>
      </c>
      <c r="U20" s="11">
        <v>7.2664732515521866</v>
      </c>
      <c r="V20" s="20">
        <v>4.3255698193295213</v>
      </c>
    </row>
    <row r="21" spans="1:22" x14ac:dyDescent="0.25">
      <c r="H21" s="16" t="s">
        <v>118</v>
      </c>
      <c r="I21" s="2">
        <v>0.33</v>
      </c>
      <c r="J21" s="12">
        <v>6.1403050878763896E-2</v>
      </c>
      <c r="K21" s="4">
        <v>-7.9889552500000001</v>
      </c>
      <c r="L21" s="9"/>
      <c r="M21" s="38"/>
      <c r="N21" s="37"/>
      <c r="O21" s="1"/>
      <c r="P21" s="1"/>
      <c r="Q21" s="80"/>
      <c r="R21" s="80"/>
      <c r="S21" s="80">
        <v>11.510673918160382</v>
      </c>
      <c r="T21" s="11">
        <v>0.49075770337637292</v>
      </c>
      <c r="U21" s="11">
        <v>8.0020090521628386</v>
      </c>
      <c r="V21" s="20">
        <v>3.5086648659975435</v>
      </c>
    </row>
    <row r="22" spans="1:22" x14ac:dyDescent="0.25">
      <c r="A22" s="16" t="s">
        <v>156</v>
      </c>
      <c r="B22" s="1" t="s">
        <v>74</v>
      </c>
      <c r="C22" s="3"/>
      <c r="D22" s="2"/>
      <c r="E22" s="2"/>
      <c r="F22" s="3">
        <v>4.6141254305494206</v>
      </c>
      <c r="G22" s="25">
        <v>-18.407824000000002</v>
      </c>
      <c r="H22" s="16"/>
      <c r="I22" s="2"/>
      <c r="J22" s="12"/>
      <c r="K22" s="4"/>
      <c r="L22" s="9"/>
      <c r="M22" s="38"/>
      <c r="N22" s="37"/>
      <c r="O22" s="1"/>
      <c r="P22" s="1"/>
      <c r="Q22" s="80"/>
      <c r="R22" s="80"/>
      <c r="S22" s="80"/>
      <c r="T22" s="11"/>
      <c r="U22" s="11"/>
      <c r="V22" s="20"/>
    </row>
    <row r="23" spans="1:22" x14ac:dyDescent="0.25">
      <c r="A23" s="27"/>
      <c r="B23" s="28"/>
      <c r="C23" s="28"/>
      <c r="D23" s="28"/>
      <c r="E23" s="31"/>
      <c r="F23" s="28"/>
      <c r="G23" s="30"/>
      <c r="H23" s="27"/>
      <c r="I23" s="29"/>
      <c r="J23" s="43"/>
      <c r="K23" s="31"/>
      <c r="L23" s="48"/>
      <c r="M23" s="49"/>
      <c r="N23" s="45"/>
      <c r="O23" s="28"/>
      <c r="P23" s="28"/>
      <c r="Q23" s="74"/>
      <c r="R23" s="74"/>
      <c r="S23" s="81"/>
      <c r="T23" s="65"/>
      <c r="U23" s="65"/>
      <c r="V23" s="33"/>
    </row>
    <row r="24" spans="1:22" x14ac:dyDescent="0.25">
      <c r="A24" s="16" t="s">
        <v>10</v>
      </c>
      <c r="B24" s="2">
        <v>0</v>
      </c>
      <c r="C24" s="3">
        <v>79.750778213974158</v>
      </c>
      <c r="D24" s="4">
        <v>22.59956524</v>
      </c>
      <c r="E24" s="8"/>
      <c r="F24" s="5"/>
      <c r="G24" s="17"/>
      <c r="H24" s="16" t="s">
        <v>119</v>
      </c>
      <c r="I24" s="2">
        <v>0.01</v>
      </c>
      <c r="J24" s="12">
        <v>8.8284601920314759E-2</v>
      </c>
      <c r="K24" s="4">
        <v>-10.922362095</v>
      </c>
      <c r="L24" s="9"/>
      <c r="M24" s="38"/>
      <c r="N24" s="37">
        <f t="shared" ref="N24:N29" si="3">D24-K24</f>
        <v>33.521927335000001</v>
      </c>
      <c r="O24" s="1"/>
      <c r="P24" s="1"/>
      <c r="Q24" s="80"/>
      <c r="R24" s="80"/>
      <c r="S24" s="80">
        <v>11.43252146006699</v>
      </c>
      <c r="T24" s="11">
        <v>6.0280355172851312</v>
      </c>
      <c r="U24" s="11">
        <v>2.9336173948386994</v>
      </c>
      <c r="V24" s="20">
        <v>8.4989040652282917</v>
      </c>
    </row>
    <row r="25" spans="1:22" x14ac:dyDescent="0.25">
      <c r="A25" s="16" t="s">
        <v>11</v>
      </c>
      <c r="B25" s="2">
        <v>0.03</v>
      </c>
      <c r="C25" s="3">
        <v>89.115416815369983</v>
      </c>
      <c r="D25" s="4">
        <v>23.1262678575</v>
      </c>
      <c r="E25" s="4">
        <v>16.593909050000001</v>
      </c>
      <c r="F25" s="1"/>
      <c r="G25" s="17"/>
      <c r="H25" s="16" t="s">
        <v>120</v>
      </c>
      <c r="I25" s="2">
        <v>0.03</v>
      </c>
      <c r="J25" s="12">
        <v>7.1308860225198945E-2</v>
      </c>
      <c r="K25" s="4">
        <v>-10.683675675</v>
      </c>
      <c r="L25" s="9"/>
      <c r="M25" s="38"/>
      <c r="N25" s="37">
        <f t="shared" si="3"/>
        <v>33.8099435325</v>
      </c>
      <c r="O25" s="1"/>
      <c r="P25" s="1"/>
      <c r="Q25" s="80"/>
      <c r="R25" s="80"/>
      <c r="S25" s="80">
        <v>13.535553760055757</v>
      </c>
      <c r="T25" s="11">
        <v>1.5162816450183203</v>
      </c>
      <c r="U25" s="11">
        <v>7.2210609201051934</v>
      </c>
      <c r="V25" s="20">
        <v>6.3144928399505638</v>
      </c>
    </row>
    <row r="26" spans="1:22" x14ac:dyDescent="0.25">
      <c r="A26" s="16" t="s">
        <v>12</v>
      </c>
      <c r="B26" s="2">
        <v>0.09</v>
      </c>
      <c r="C26" s="3">
        <v>120.07819686248953</v>
      </c>
      <c r="D26" s="4">
        <v>23.262769447499998</v>
      </c>
      <c r="E26" s="4">
        <v>16.2883876</v>
      </c>
      <c r="F26" s="1"/>
      <c r="G26" s="17"/>
      <c r="H26" s="16" t="s">
        <v>121</v>
      </c>
      <c r="I26" s="2">
        <v>0.09</v>
      </c>
      <c r="J26" s="12">
        <v>3.243873101789204E-2</v>
      </c>
      <c r="K26" s="4">
        <v>-13.295342054999999</v>
      </c>
      <c r="L26" s="9"/>
      <c r="M26" s="38"/>
      <c r="N26" s="37">
        <f t="shared" si="3"/>
        <v>36.558111502499997</v>
      </c>
      <c r="O26" s="1"/>
      <c r="P26" s="1"/>
      <c r="Q26" s="80"/>
      <c r="R26" s="80"/>
      <c r="S26" s="80">
        <v>12.297875247832829</v>
      </c>
      <c r="T26" s="11">
        <v>0.90765122152525368</v>
      </c>
      <c r="U26" s="11">
        <v>6.9833161842455764</v>
      </c>
      <c r="V26" s="20">
        <v>5.3145590635872528</v>
      </c>
    </row>
    <row r="27" spans="1:22" x14ac:dyDescent="0.25">
      <c r="A27" s="16" t="s">
        <v>13</v>
      </c>
      <c r="B27" s="2">
        <v>0.17</v>
      </c>
      <c r="C27" s="3">
        <v>120.6415239114918</v>
      </c>
      <c r="D27" s="4">
        <v>23.012054337499997</v>
      </c>
      <c r="E27" s="4">
        <v>16.297132400000002</v>
      </c>
      <c r="F27" s="1"/>
      <c r="G27" s="17"/>
      <c r="H27" s="16" t="s">
        <v>122</v>
      </c>
      <c r="I27" s="2">
        <v>0.17</v>
      </c>
      <c r="J27" s="12"/>
      <c r="K27" s="4">
        <v>-13.017912479999998</v>
      </c>
      <c r="L27" s="9"/>
      <c r="M27" s="38"/>
      <c r="N27" s="37">
        <f t="shared" si="3"/>
        <v>36.029966817499997</v>
      </c>
      <c r="O27" s="1"/>
      <c r="P27" s="1"/>
      <c r="Q27" s="80"/>
      <c r="R27" s="80"/>
      <c r="S27" s="80">
        <v>11.686767544046639</v>
      </c>
      <c r="T27" s="11">
        <v>0.49991741958457736</v>
      </c>
      <c r="U27" s="11">
        <v>7.9567681505670427</v>
      </c>
      <c r="V27" s="20">
        <v>3.7299993934795959</v>
      </c>
    </row>
    <row r="28" spans="1:22" x14ac:dyDescent="0.25">
      <c r="A28" s="16" t="s">
        <v>14</v>
      </c>
      <c r="B28" s="2">
        <v>0.24</v>
      </c>
      <c r="C28" s="3">
        <v>133.91037544610992</v>
      </c>
      <c r="D28" s="4">
        <v>23.124829917499998</v>
      </c>
      <c r="E28" s="4">
        <v>15.906895700000002</v>
      </c>
      <c r="F28" s="1"/>
      <c r="G28" s="17"/>
      <c r="H28" s="16" t="s">
        <v>123</v>
      </c>
      <c r="I28" s="2">
        <v>0.22</v>
      </c>
      <c r="J28" s="12">
        <v>8.7798847326836946E-2</v>
      </c>
      <c r="K28" s="4">
        <v>-13.326377415</v>
      </c>
      <c r="L28" s="9"/>
      <c r="M28" s="38"/>
      <c r="N28" s="37">
        <f t="shared" si="3"/>
        <v>36.451207332499997</v>
      </c>
      <c r="O28" s="1"/>
      <c r="P28" s="1"/>
      <c r="Q28" s="80"/>
      <c r="R28" s="80"/>
      <c r="S28" s="80">
        <v>11.251419903873236</v>
      </c>
      <c r="T28" s="11">
        <v>0.48192545562054806</v>
      </c>
      <c r="U28" s="11">
        <v>7.0222629052161807</v>
      </c>
      <c r="V28" s="20">
        <v>4.2291569986570554</v>
      </c>
    </row>
    <row r="29" spans="1:22" x14ac:dyDescent="0.25">
      <c r="A29" s="16" t="s">
        <v>15</v>
      </c>
      <c r="B29" s="2">
        <v>0.3</v>
      </c>
      <c r="C29" s="3">
        <v>131.12931987355972</v>
      </c>
      <c r="D29" s="4">
        <v>23.158313377500001</v>
      </c>
      <c r="E29" s="4">
        <v>16.808322999999998</v>
      </c>
      <c r="F29" s="1"/>
      <c r="G29" s="17"/>
      <c r="H29" s="16" t="s">
        <v>124</v>
      </c>
      <c r="I29" s="2">
        <v>0.3</v>
      </c>
      <c r="J29" s="12">
        <v>0.10586105597899176</v>
      </c>
      <c r="K29" s="4">
        <v>-13.129037444999998</v>
      </c>
      <c r="L29" s="9"/>
      <c r="M29" s="38"/>
      <c r="N29" s="37">
        <f t="shared" si="3"/>
        <v>36.287350822500002</v>
      </c>
      <c r="O29" s="1"/>
      <c r="P29" s="1"/>
      <c r="Q29" s="80"/>
      <c r="R29" s="80"/>
      <c r="S29" s="72"/>
      <c r="T29" s="1"/>
      <c r="U29" s="1"/>
      <c r="V29" s="17"/>
    </row>
    <row r="30" spans="1:22" x14ac:dyDescent="0.25">
      <c r="A30" s="27"/>
      <c r="B30" s="29"/>
      <c r="C30" s="46"/>
      <c r="D30" s="29"/>
      <c r="E30" s="29"/>
      <c r="F30" s="28"/>
      <c r="G30" s="30"/>
      <c r="H30" s="27"/>
      <c r="I30" s="47"/>
      <c r="J30" s="43"/>
      <c r="K30" s="31"/>
      <c r="L30" s="48"/>
      <c r="M30" s="49"/>
      <c r="N30" s="45"/>
      <c r="O30" s="28"/>
      <c r="P30" s="28"/>
      <c r="Q30" s="74"/>
      <c r="R30" s="74"/>
      <c r="S30" s="74"/>
      <c r="T30" s="28"/>
      <c r="U30" s="28"/>
      <c r="V30" s="30"/>
    </row>
    <row r="31" spans="1:22" x14ac:dyDescent="0.25">
      <c r="A31" s="16" t="s">
        <v>16</v>
      </c>
      <c r="B31" s="2">
        <v>0</v>
      </c>
      <c r="C31" s="3">
        <v>73.720608791339529</v>
      </c>
      <c r="D31" s="4">
        <v>22.59956524</v>
      </c>
      <c r="E31" s="4">
        <v>14.320623520000002</v>
      </c>
      <c r="F31" s="1"/>
      <c r="G31" s="17"/>
      <c r="H31" s="16" t="s">
        <v>125</v>
      </c>
      <c r="I31" s="2">
        <v>0.01</v>
      </c>
      <c r="J31" s="12">
        <v>0.10658025922233305</v>
      </c>
      <c r="K31" s="4">
        <v>-8.7848897468750007</v>
      </c>
      <c r="L31" s="9"/>
      <c r="M31" s="38"/>
      <c r="N31" s="37">
        <f t="shared" ref="N31:N37" si="4">D31-K31</f>
        <v>31.384454986874999</v>
      </c>
      <c r="O31" s="1"/>
      <c r="P31" s="1"/>
      <c r="Q31" s="80"/>
      <c r="R31" s="80"/>
      <c r="S31" s="72"/>
      <c r="T31" s="1"/>
      <c r="U31" s="1"/>
      <c r="V31" s="17"/>
    </row>
    <row r="32" spans="1:22" x14ac:dyDescent="0.25">
      <c r="A32" s="16" t="s">
        <v>88</v>
      </c>
      <c r="B32" s="2">
        <v>0.05</v>
      </c>
      <c r="C32" s="3">
        <v>77.13199040775956</v>
      </c>
      <c r="D32" s="4">
        <v>23.702697731578951</v>
      </c>
      <c r="E32" s="2">
        <v>17.5</v>
      </c>
      <c r="F32" s="1"/>
      <c r="G32" s="17"/>
      <c r="H32" s="16" t="s">
        <v>126</v>
      </c>
      <c r="I32" s="2">
        <v>0.03</v>
      </c>
      <c r="J32" s="12">
        <v>0.1299700299700299</v>
      </c>
      <c r="K32" s="4">
        <v>-12.8</v>
      </c>
      <c r="L32" s="9"/>
      <c r="M32" s="38"/>
      <c r="N32" s="37">
        <f t="shared" si="4"/>
        <v>36.502697731578948</v>
      </c>
      <c r="O32" s="1"/>
      <c r="P32" s="1"/>
      <c r="Q32" s="80"/>
      <c r="R32" s="80"/>
      <c r="S32" s="72"/>
      <c r="T32" s="1"/>
      <c r="U32" s="1"/>
      <c r="V32" s="17"/>
    </row>
    <row r="33" spans="1:24" x14ac:dyDescent="0.25">
      <c r="A33" s="16" t="s">
        <v>89</v>
      </c>
      <c r="B33" s="2">
        <v>0.06</v>
      </c>
      <c r="C33" s="3">
        <v>75.095396987638608</v>
      </c>
      <c r="D33" s="4">
        <v>23.672487676315789</v>
      </c>
      <c r="E33" s="2">
        <v>16.100000000000001</v>
      </c>
      <c r="F33" s="1"/>
      <c r="G33" s="17"/>
      <c r="H33" s="16" t="s">
        <v>127</v>
      </c>
      <c r="I33" s="2">
        <v>0.06</v>
      </c>
      <c r="J33" s="12">
        <v>0.19205175600739369</v>
      </c>
      <c r="K33" s="4">
        <v>-13.331977457894739</v>
      </c>
      <c r="L33" s="9"/>
      <c r="M33" s="38"/>
      <c r="N33" s="37">
        <f t="shared" si="4"/>
        <v>37.004465134210527</v>
      </c>
      <c r="O33" s="1"/>
      <c r="P33" s="1"/>
      <c r="Q33" s="80"/>
      <c r="R33" s="80"/>
      <c r="S33" s="72"/>
      <c r="T33" s="1"/>
      <c r="U33" s="1"/>
      <c r="V33" s="17"/>
    </row>
    <row r="34" spans="1:24" x14ac:dyDescent="0.25">
      <c r="A34" s="16" t="s">
        <v>90</v>
      </c>
      <c r="B34" s="2">
        <v>0.13</v>
      </c>
      <c r="C34" s="3">
        <v>115.35851609196328</v>
      </c>
      <c r="D34" s="4">
        <v>23.958605786842107</v>
      </c>
      <c r="E34" s="2">
        <v>18.2</v>
      </c>
      <c r="F34" s="1"/>
      <c r="G34" s="17"/>
      <c r="H34" s="16" t="s">
        <v>128</v>
      </c>
      <c r="I34" s="2">
        <v>0.13</v>
      </c>
      <c r="J34" s="12">
        <v>0.27676646706586833</v>
      </c>
      <c r="K34" s="4">
        <v>-14.2</v>
      </c>
      <c r="L34" s="9"/>
      <c r="M34" s="38"/>
      <c r="N34" s="37">
        <f t="shared" si="4"/>
        <v>38.158605786842102</v>
      </c>
      <c r="O34" s="1"/>
      <c r="P34" s="1"/>
      <c r="Q34" s="80"/>
      <c r="R34" s="80"/>
      <c r="S34" s="72"/>
      <c r="T34" s="1"/>
      <c r="U34" s="1"/>
      <c r="V34" s="17"/>
    </row>
    <row r="35" spans="1:24" x14ac:dyDescent="0.25">
      <c r="A35" s="16" t="s">
        <v>91</v>
      </c>
      <c r="B35" s="4">
        <v>0.22</v>
      </c>
      <c r="C35" s="3">
        <v>94.06406403722994</v>
      </c>
      <c r="D35" s="4">
        <v>24.362063810526315</v>
      </c>
      <c r="E35" s="2">
        <v>17</v>
      </c>
      <c r="F35" s="1"/>
      <c r="G35" s="17"/>
      <c r="H35" s="16" t="s">
        <v>129</v>
      </c>
      <c r="I35" s="2">
        <v>0.22</v>
      </c>
      <c r="J35" s="12">
        <v>0.39374379344587884</v>
      </c>
      <c r="K35" s="4">
        <v>-15.12044885789474</v>
      </c>
      <c r="L35" s="9"/>
      <c r="M35" s="38"/>
      <c r="N35" s="37">
        <f t="shared" si="4"/>
        <v>39.482512668421052</v>
      </c>
      <c r="O35" s="1"/>
      <c r="P35" s="1"/>
      <c r="Q35" s="80"/>
      <c r="R35" s="80"/>
      <c r="S35" s="72"/>
      <c r="T35" s="1"/>
      <c r="U35" s="1"/>
      <c r="V35" s="17"/>
    </row>
    <row r="36" spans="1:24" x14ac:dyDescent="0.25">
      <c r="A36" s="16" t="s">
        <v>91</v>
      </c>
      <c r="B36" s="4">
        <v>0.33</v>
      </c>
      <c r="C36" s="3">
        <v>105.58851361675777</v>
      </c>
      <c r="D36" s="4">
        <v>24.468667068421055</v>
      </c>
      <c r="E36" s="2">
        <v>17.600000000000001</v>
      </c>
      <c r="F36" s="1"/>
      <c r="G36" s="17"/>
      <c r="H36" s="16" t="s">
        <v>130</v>
      </c>
      <c r="I36" s="2">
        <v>0.3</v>
      </c>
      <c r="J36" s="12">
        <v>0.35175879396984916</v>
      </c>
      <c r="K36" s="4">
        <v>-11.264341310526316</v>
      </c>
      <c r="L36" s="10"/>
      <c r="M36" s="38"/>
      <c r="N36" s="37">
        <f t="shared" si="4"/>
        <v>35.733008378947375</v>
      </c>
      <c r="O36" s="1"/>
      <c r="P36" s="1"/>
      <c r="Q36" s="80"/>
      <c r="R36" s="80"/>
      <c r="S36" s="72"/>
      <c r="T36" s="1"/>
      <c r="U36" s="1"/>
      <c r="V36" s="17"/>
    </row>
    <row r="37" spans="1:24" x14ac:dyDescent="0.25">
      <c r="A37" s="16" t="s">
        <v>92</v>
      </c>
      <c r="B37" s="4">
        <v>0.38</v>
      </c>
      <c r="C37" s="3">
        <v>72.129454141233225</v>
      </c>
      <c r="D37" s="4">
        <v>23.700186976315791</v>
      </c>
      <c r="E37" s="4">
        <v>15.523363449999998</v>
      </c>
      <c r="F37" s="1"/>
      <c r="G37" s="17"/>
      <c r="H37" s="16" t="s">
        <v>131</v>
      </c>
      <c r="I37" s="2">
        <v>0.33</v>
      </c>
      <c r="J37" s="12">
        <v>0.39920477137176935</v>
      </c>
      <c r="K37" s="4">
        <v>-11.010496531578948</v>
      </c>
      <c r="L37" s="10"/>
      <c r="M37" s="38"/>
      <c r="N37" s="37">
        <f t="shared" si="4"/>
        <v>34.710683507894743</v>
      </c>
      <c r="O37" s="1"/>
      <c r="P37" s="1"/>
      <c r="Q37" s="80"/>
      <c r="R37" s="80"/>
      <c r="S37" s="72"/>
      <c r="T37" s="1"/>
      <c r="U37" s="1"/>
      <c r="V37" s="17"/>
    </row>
    <row r="38" spans="1:24" x14ac:dyDescent="0.25">
      <c r="A38" s="27"/>
      <c r="B38" s="31"/>
      <c r="C38" s="46"/>
      <c r="D38" s="31"/>
      <c r="E38" s="31"/>
      <c r="F38" s="28"/>
      <c r="G38" s="30"/>
      <c r="H38" s="27"/>
      <c r="I38" s="28"/>
      <c r="J38" s="43"/>
      <c r="K38" s="31"/>
      <c r="L38" s="32"/>
      <c r="M38" s="44"/>
      <c r="N38" s="45"/>
      <c r="O38" s="28"/>
      <c r="P38" s="28"/>
      <c r="Q38" s="74"/>
      <c r="R38" s="74"/>
      <c r="S38" s="74"/>
      <c r="T38" s="28"/>
      <c r="U38" s="28"/>
      <c r="V38" s="30"/>
    </row>
    <row r="39" spans="1:24" x14ac:dyDescent="0.25">
      <c r="A39" s="16" t="s">
        <v>25</v>
      </c>
      <c r="B39" s="2">
        <v>0</v>
      </c>
      <c r="C39" s="3">
        <v>69.970574542556108</v>
      </c>
      <c r="D39" s="4">
        <v>24.834724386842105</v>
      </c>
      <c r="E39" s="4">
        <v>18.100000000000001</v>
      </c>
      <c r="F39" s="1"/>
      <c r="G39" s="17"/>
      <c r="H39" s="16"/>
      <c r="I39" s="1"/>
      <c r="J39" s="12"/>
      <c r="K39" s="4"/>
      <c r="L39" s="10"/>
      <c r="M39" s="36"/>
      <c r="N39" s="37"/>
      <c r="O39" s="1"/>
      <c r="P39" s="1"/>
      <c r="Q39" s="80"/>
      <c r="R39" s="80"/>
      <c r="S39" s="72"/>
      <c r="T39" s="1"/>
      <c r="U39" s="1"/>
      <c r="V39" s="17"/>
    </row>
    <row r="40" spans="1:24" x14ac:dyDescent="0.25">
      <c r="A40" s="16" t="s">
        <v>93</v>
      </c>
      <c r="B40" s="2">
        <v>0.03</v>
      </c>
      <c r="C40" s="3">
        <v>61.601937511039388</v>
      </c>
      <c r="D40" s="4">
        <v>23.838251518421053</v>
      </c>
      <c r="E40" s="4">
        <v>16.574366349999998</v>
      </c>
      <c r="F40" s="1"/>
      <c r="G40" s="17"/>
      <c r="H40" s="16" t="s">
        <v>132</v>
      </c>
      <c r="I40" s="1">
        <v>0.02</v>
      </c>
      <c r="J40" s="12">
        <v>0.21882716418982864</v>
      </c>
      <c r="K40" s="4">
        <v>-11.4120457375</v>
      </c>
      <c r="L40" s="10">
        <v>517.29967316578382</v>
      </c>
      <c r="M40" s="36">
        <v>24.283428087096773</v>
      </c>
      <c r="N40" s="37">
        <f>D40-K40</f>
        <v>35.250297255921055</v>
      </c>
      <c r="O40" s="11">
        <f t="shared" si="0"/>
        <v>35.695473824596775</v>
      </c>
      <c r="P40" s="11">
        <v>17.050803899999998</v>
      </c>
      <c r="Q40" s="80">
        <f>M40-D40</f>
        <v>0.44517656867571986</v>
      </c>
      <c r="R40" s="80">
        <f t="shared" ref="R40:R44" si="5">P40-E40</f>
        <v>0.47643754999999999</v>
      </c>
      <c r="S40" s="72"/>
      <c r="T40" s="1"/>
      <c r="U40" s="1"/>
      <c r="V40" s="17"/>
      <c r="W40" t="s">
        <v>294</v>
      </c>
      <c r="X40">
        <v>3.8223570190641247</v>
      </c>
    </row>
    <row r="41" spans="1:24" x14ac:dyDescent="0.25">
      <c r="A41" s="16" t="s">
        <v>94</v>
      </c>
      <c r="B41" s="2">
        <v>0.12</v>
      </c>
      <c r="C41" s="3">
        <v>97.423828536089374</v>
      </c>
      <c r="D41" s="4">
        <v>23.710203</v>
      </c>
      <c r="E41" s="2"/>
      <c r="F41" s="1"/>
      <c r="G41" s="17"/>
      <c r="H41" s="16" t="s">
        <v>133</v>
      </c>
      <c r="I41" s="1">
        <v>0.12</v>
      </c>
      <c r="J41" s="12">
        <v>0.89197722756586062</v>
      </c>
      <c r="K41" s="4">
        <v>-11.447965637500001</v>
      </c>
      <c r="L41" s="10">
        <v>346.27792375377516</v>
      </c>
      <c r="M41" s="36">
        <v>28.706507967741938</v>
      </c>
      <c r="N41" s="37">
        <f>D41-K41</f>
        <v>35.158168637499998</v>
      </c>
      <c r="O41" s="11">
        <f t="shared" si="0"/>
        <v>40.15447360524194</v>
      </c>
      <c r="P41" s="11">
        <v>19.793141500000004</v>
      </c>
      <c r="Q41" s="80">
        <f t="shared" ref="Q41:Q44" si="6">M41-D41</f>
        <v>4.9963049677419384</v>
      </c>
      <c r="R41" s="80"/>
      <c r="S41" s="72"/>
      <c r="T41" s="1"/>
      <c r="U41" s="1"/>
      <c r="V41" s="17"/>
      <c r="W41" t="s">
        <v>295</v>
      </c>
      <c r="X41">
        <v>3.5468884427874965</v>
      </c>
    </row>
    <row r="42" spans="1:24" x14ac:dyDescent="0.25">
      <c r="A42" s="16" t="s">
        <v>95</v>
      </c>
      <c r="B42" s="2">
        <v>0.22</v>
      </c>
      <c r="C42" s="3">
        <v>120.6559437064513</v>
      </c>
      <c r="D42" s="4">
        <v>23.686472313157893</v>
      </c>
      <c r="E42" s="2">
        <v>18</v>
      </c>
      <c r="F42" s="1"/>
      <c r="G42" s="17"/>
      <c r="H42" s="16" t="s">
        <v>134</v>
      </c>
      <c r="I42" s="1">
        <v>0.22</v>
      </c>
      <c r="J42" s="12">
        <v>2.4820403898528625</v>
      </c>
      <c r="K42" s="4">
        <v>-14.417064287500001</v>
      </c>
      <c r="L42" s="10">
        <v>1700.2709074825245</v>
      </c>
      <c r="M42" s="36">
        <v>38.530790851612906</v>
      </c>
      <c r="N42" s="37">
        <f>D42-K42</f>
        <v>38.10353660065789</v>
      </c>
      <c r="O42" s="11">
        <f t="shared" si="0"/>
        <v>52.947855139112903</v>
      </c>
      <c r="P42" s="11">
        <v>22.209270100000001</v>
      </c>
      <c r="Q42" s="80">
        <f t="shared" si="6"/>
        <v>14.844318538455013</v>
      </c>
      <c r="R42" s="80">
        <f t="shared" si="5"/>
        <v>4.2092701000000012</v>
      </c>
      <c r="S42" s="72"/>
      <c r="T42" s="1"/>
      <c r="U42" s="1"/>
      <c r="V42" s="17"/>
      <c r="W42" t="s">
        <v>296</v>
      </c>
      <c r="X42">
        <v>2.1139017608897128</v>
      </c>
    </row>
    <row r="43" spans="1:24" x14ac:dyDescent="0.25">
      <c r="A43" s="16" t="s">
        <v>96</v>
      </c>
      <c r="B43" s="2">
        <v>0.33</v>
      </c>
      <c r="C43" s="3">
        <v>90.059363390951461</v>
      </c>
      <c r="D43" s="4">
        <v>23.690654584210531</v>
      </c>
      <c r="E43" s="2">
        <v>17.7</v>
      </c>
      <c r="F43" s="1"/>
      <c r="G43" s="17"/>
      <c r="H43" s="16" t="s">
        <v>135</v>
      </c>
      <c r="I43" s="1">
        <v>0.33</v>
      </c>
      <c r="J43" s="12">
        <v>1.8704247664939424</v>
      </c>
      <c r="K43" s="4">
        <v>-12.457919087500002</v>
      </c>
      <c r="L43" s="10">
        <v>1749.8396126139121</v>
      </c>
      <c r="M43" s="36">
        <v>33.18552863225807</v>
      </c>
      <c r="N43" s="37">
        <f>D43-K43</f>
        <v>36.148573671710537</v>
      </c>
      <c r="O43" s="11">
        <f t="shared" si="0"/>
        <v>45.643447719758072</v>
      </c>
      <c r="P43" s="11">
        <v>23.033084199999998</v>
      </c>
      <c r="Q43" s="80">
        <f t="shared" si="6"/>
        <v>9.4948740480475387</v>
      </c>
      <c r="R43" s="80">
        <f t="shared" si="5"/>
        <v>5.3330841999999983</v>
      </c>
      <c r="S43" s="72"/>
      <c r="T43" s="1"/>
      <c r="U43" s="1"/>
      <c r="V43" s="17"/>
      <c r="W43" t="s">
        <v>297</v>
      </c>
      <c r="X43">
        <v>1.8799450549450549</v>
      </c>
    </row>
    <row r="44" spans="1:24" x14ac:dyDescent="0.25">
      <c r="A44" s="16" t="s">
        <v>97</v>
      </c>
      <c r="B44" s="4">
        <v>0.4</v>
      </c>
      <c r="C44" s="3">
        <v>110.55628552203922</v>
      </c>
      <c r="D44" s="4">
        <v>23.849644407894736</v>
      </c>
      <c r="E44" s="2">
        <v>18.2</v>
      </c>
      <c r="F44" s="1"/>
      <c r="G44" s="17"/>
      <c r="H44" s="16" t="s">
        <v>136</v>
      </c>
      <c r="I44" s="1">
        <v>0.4</v>
      </c>
      <c r="J44" s="12">
        <v>0.8105357449160453</v>
      </c>
      <c r="K44" s="4">
        <v>-13.182695387500001</v>
      </c>
      <c r="L44" s="10">
        <v>630.83240641455745</v>
      </c>
      <c r="M44" s="36">
        <v>42.910225712903227</v>
      </c>
      <c r="N44" s="37">
        <f>D44-K44</f>
        <v>37.032339795394734</v>
      </c>
      <c r="O44" s="11">
        <f t="shared" si="0"/>
        <v>56.092921100403231</v>
      </c>
      <c r="P44" s="11">
        <v>24.651691800000002</v>
      </c>
      <c r="Q44" s="80">
        <f t="shared" si="6"/>
        <v>19.06058130500849</v>
      </c>
      <c r="R44" s="80">
        <f t="shared" si="5"/>
        <v>6.4516918000000025</v>
      </c>
      <c r="S44" s="72"/>
      <c r="T44" s="1"/>
      <c r="U44" s="1"/>
      <c r="V44" s="17"/>
      <c r="W44" t="s">
        <v>298</v>
      </c>
      <c r="X44">
        <v>1.8988850771869641</v>
      </c>
    </row>
    <row r="45" spans="1:24" x14ac:dyDescent="0.25">
      <c r="A45" s="27"/>
      <c r="B45" s="31"/>
      <c r="C45" s="46"/>
      <c r="D45" s="31"/>
      <c r="E45" s="31"/>
      <c r="F45" s="28"/>
      <c r="G45" s="30"/>
      <c r="H45" s="27"/>
      <c r="I45" s="28"/>
      <c r="J45" s="43"/>
      <c r="K45" s="31"/>
      <c r="L45" s="32"/>
      <c r="M45" s="44"/>
      <c r="N45" s="45"/>
      <c r="O45" s="28"/>
      <c r="P45" s="28"/>
      <c r="Q45" s="74"/>
      <c r="R45" s="74"/>
      <c r="S45" s="74"/>
      <c r="T45" s="28"/>
      <c r="U45" s="28"/>
      <c r="V45" s="30"/>
    </row>
    <row r="46" spans="1:24" x14ac:dyDescent="0.25">
      <c r="A46" s="16" t="s">
        <v>24</v>
      </c>
      <c r="B46" s="2">
        <v>0</v>
      </c>
      <c r="C46" s="3">
        <v>53.97198996692876</v>
      </c>
      <c r="D46" s="4">
        <v>23.58453025</v>
      </c>
      <c r="E46" s="2">
        <v>17.899999999999999</v>
      </c>
      <c r="F46" s="1"/>
      <c r="G46" s="17"/>
      <c r="H46" s="16"/>
      <c r="I46" s="1"/>
      <c r="J46" s="12"/>
      <c r="K46" s="4"/>
      <c r="L46" s="10"/>
      <c r="M46" s="36"/>
      <c r="N46" s="37"/>
      <c r="O46" s="1"/>
      <c r="P46" s="1"/>
      <c r="Q46" s="80"/>
      <c r="R46" s="80"/>
      <c r="S46" s="72"/>
      <c r="T46" s="1"/>
      <c r="U46" s="1"/>
      <c r="V46" s="17"/>
    </row>
    <row r="47" spans="1:24" x14ac:dyDescent="0.25">
      <c r="A47" s="16" t="s">
        <v>98</v>
      </c>
      <c r="B47" s="2">
        <v>0.03</v>
      </c>
      <c r="C47" s="3">
        <v>61.146332898161845</v>
      </c>
      <c r="D47" s="4">
        <v>23.627537057894738</v>
      </c>
      <c r="E47" s="2">
        <v>17.399999999999999</v>
      </c>
      <c r="F47" s="1"/>
      <c r="G47" s="17"/>
      <c r="H47" s="16" t="s">
        <v>106</v>
      </c>
      <c r="I47" s="1">
        <v>0.03</v>
      </c>
      <c r="J47" s="12">
        <v>0.10411000000000004</v>
      </c>
      <c r="K47" s="4">
        <v>-10.436846036842105</v>
      </c>
      <c r="L47" s="10"/>
      <c r="M47" s="38"/>
      <c r="N47" s="37">
        <f>D47-K47</f>
        <v>34.06438309473684</v>
      </c>
      <c r="O47" s="1"/>
      <c r="P47" s="1"/>
      <c r="Q47" s="80"/>
      <c r="R47" s="80"/>
      <c r="S47" s="72"/>
      <c r="T47" s="1"/>
      <c r="U47" s="1"/>
      <c r="V47" s="17"/>
    </row>
    <row r="48" spans="1:24" x14ac:dyDescent="0.25">
      <c r="A48" s="16" t="s">
        <v>99</v>
      </c>
      <c r="B48" s="2">
        <v>0.14000000000000001</v>
      </c>
      <c r="C48" s="3">
        <v>68.026153182158154</v>
      </c>
      <c r="D48" s="4">
        <v>23.447626594736846</v>
      </c>
      <c r="E48" s="2">
        <v>17.8</v>
      </c>
      <c r="F48" s="1"/>
      <c r="G48" s="17"/>
      <c r="H48" s="16" t="s">
        <v>106</v>
      </c>
      <c r="I48" s="1">
        <v>0.14000000000000001</v>
      </c>
      <c r="J48" s="12">
        <v>0.1729</v>
      </c>
      <c r="K48" s="4">
        <v>-12.796306915789474</v>
      </c>
      <c r="L48" s="10"/>
      <c r="M48" s="38"/>
      <c r="N48" s="37">
        <f>D48-K48</f>
        <v>36.243933510526318</v>
      </c>
      <c r="O48" s="1"/>
      <c r="P48" s="1"/>
      <c r="Q48" s="80"/>
      <c r="R48" s="80"/>
      <c r="S48" s="72"/>
      <c r="T48" s="1"/>
      <c r="U48" s="1"/>
      <c r="V48" s="17"/>
    </row>
    <row r="49" spans="1:24" x14ac:dyDescent="0.25">
      <c r="A49" s="16" t="s">
        <v>100</v>
      </c>
      <c r="B49" s="2">
        <v>0.24</v>
      </c>
      <c r="C49" s="3">
        <v>108.21003247294007</v>
      </c>
      <c r="D49" s="4">
        <v>24.4189649131579</v>
      </c>
      <c r="E49" s="2">
        <v>18.5</v>
      </c>
      <c r="F49" s="1"/>
      <c r="G49" s="17"/>
      <c r="H49" s="16" t="s">
        <v>106</v>
      </c>
      <c r="I49" s="1">
        <v>0.24</v>
      </c>
      <c r="J49" s="12">
        <v>0.36900000000000005</v>
      </c>
      <c r="K49" s="4">
        <v>-14.215354063157896</v>
      </c>
      <c r="L49" s="10"/>
      <c r="M49" s="38"/>
      <c r="N49" s="37">
        <f>D49-K49</f>
        <v>38.634318976315797</v>
      </c>
      <c r="O49" s="1"/>
      <c r="P49" s="1"/>
      <c r="Q49" s="80"/>
      <c r="R49" s="80"/>
      <c r="S49" s="72"/>
      <c r="T49" s="1"/>
      <c r="U49" s="1"/>
      <c r="V49" s="17"/>
    </row>
    <row r="50" spans="1:24" x14ac:dyDescent="0.25">
      <c r="A50" s="16" t="s">
        <v>101</v>
      </c>
      <c r="B50" s="2">
        <v>0.35</v>
      </c>
      <c r="C50" s="3">
        <v>94.409282229126589</v>
      </c>
      <c r="D50" s="4">
        <v>25.50417813157895</v>
      </c>
      <c r="E50" s="2">
        <v>18.899999999999999</v>
      </c>
      <c r="F50" s="1"/>
      <c r="G50" s="17"/>
      <c r="H50" s="16" t="s">
        <v>106</v>
      </c>
      <c r="I50" s="1">
        <v>0.35</v>
      </c>
      <c r="J50" s="12">
        <v>0.54679999999999995</v>
      </c>
      <c r="K50" s="4">
        <v>-15.465897089473685</v>
      </c>
      <c r="L50" s="10"/>
      <c r="M50" s="38"/>
      <c r="N50" s="37">
        <f>D50-K50</f>
        <v>40.970075221052639</v>
      </c>
      <c r="O50" s="1"/>
      <c r="P50" s="1"/>
      <c r="Q50" s="80"/>
      <c r="R50" s="80"/>
      <c r="S50" s="72"/>
      <c r="T50" s="1"/>
      <c r="U50" s="1"/>
      <c r="V50" s="17"/>
    </row>
    <row r="51" spans="1:24" x14ac:dyDescent="0.25">
      <c r="A51" s="16" t="s">
        <v>102</v>
      </c>
      <c r="B51" s="2">
        <v>0.42</v>
      </c>
      <c r="C51" s="3">
        <v>92.844876722838762</v>
      </c>
      <c r="D51" s="4">
        <v>25.686140394736846</v>
      </c>
      <c r="E51" s="2">
        <v>19.100000000000001</v>
      </c>
      <c r="F51" s="1"/>
      <c r="G51" s="17"/>
      <c r="H51" s="16" t="s">
        <v>106</v>
      </c>
      <c r="I51" s="1">
        <v>0.42</v>
      </c>
      <c r="J51" s="12">
        <v>0.37334669338677351</v>
      </c>
      <c r="K51" s="4">
        <v>-14.1</v>
      </c>
      <c r="L51" s="10"/>
      <c r="M51" s="38"/>
      <c r="N51" s="37">
        <f>D51-K51</f>
        <v>39.786140394736847</v>
      </c>
      <c r="O51" s="1"/>
      <c r="P51" s="1"/>
      <c r="Q51" s="80"/>
      <c r="R51" s="80"/>
      <c r="S51" s="72"/>
      <c r="T51" s="1"/>
      <c r="U51" s="1"/>
      <c r="V51" s="17"/>
    </row>
    <row r="52" spans="1:24" x14ac:dyDescent="0.25">
      <c r="A52" s="16" t="s">
        <v>103</v>
      </c>
      <c r="B52" s="2"/>
      <c r="C52" s="3"/>
      <c r="D52" s="4"/>
      <c r="E52" s="2"/>
      <c r="F52" s="10">
        <v>10.875674588849224</v>
      </c>
      <c r="G52" s="20">
        <v>-19.416547221875</v>
      </c>
      <c r="H52" s="16"/>
      <c r="I52" s="1"/>
      <c r="J52" s="12"/>
      <c r="K52" s="4"/>
      <c r="L52" s="10"/>
      <c r="M52" s="38"/>
      <c r="N52" s="37"/>
      <c r="O52" s="1"/>
      <c r="P52" s="1"/>
      <c r="Q52" s="80"/>
      <c r="R52" s="80"/>
      <c r="S52" s="72"/>
      <c r="T52" s="1"/>
      <c r="U52" s="1"/>
      <c r="V52" s="17"/>
    </row>
    <row r="53" spans="1:24" x14ac:dyDescent="0.25">
      <c r="A53" s="16" t="s">
        <v>104</v>
      </c>
      <c r="B53" s="2"/>
      <c r="C53" s="3"/>
      <c r="D53" s="2"/>
      <c r="E53" s="2"/>
      <c r="F53" s="10">
        <v>16.932929800504485</v>
      </c>
      <c r="G53" s="20">
        <v>-19.930008675</v>
      </c>
      <c r="H53" s="16"/>
      <c r="I53" s="1"/>
      <c r="J53" s="12"/>
      <c r="K53" s="4"/>
      <c r="L53" s="10"/>
      <c r="M53" s="38"/>
      <c r="N53" s="37"/>
      <c r="O53" s="1"/>
      <c r="P53" s="1"/>
      <c r="Q53" s="80"/>
      <c r="R53" s="80"/>
      <c r="S53" s="72"/>
      <c r="T53" s="1"/>
      <c r="U53" s="1"/>
      <c r="V53" s="17"/>
    </row>
    <row r="54" spans="1:24" x14ac:dyDescent="0.25">
      <c r="A54" s="27"/>
      <c r="B54" s="28"/>
      <c r="C54" s="28"/>
      <c r="D54" s="28"/>
      <c r="E54" s="28"/>
      <c r="F54" s="28"/>
      <c r="G54" s="30"/>
      <c r="H54" s="27"/>
      <c r="I54" s="28"/>
      <c r="J54" s="43"/>
      <c r="K54" s="31"/>
      <c r="L54" s="32"/>
      <c r="M54" s="44"/>
      <c r="N54" s="45"/>
      <c r="O54" s="28"/>
      <c r="P54" s="28"/>
      <c r="Q54" s="74"/>
      <c r="R54" s="74"/>
      <c r="S54" s="74"/>
      <c r="T54" s="28"/>
      <c r="U54" s="28"/>
      <c r="V54" s="30"/>
    </row>
    <row r="55" spans="1:24" x14ac:dyDescent="0.25">
      <c r="A55" s="16" t="s">
        <v>17</v>
      </c>
      <c r="B55" s="2">
        <v>0</v>
      </c>
      <c r="C55" s="3">
        <v>33.018340265195199</v>
      </c>
      <c r="D55" s="4"/>
      <c r="E55" s="4"/>
      <c r="F55" s="9"/>
      <c r="G55" s="19"/>
      <c r="H55" s="16"/>
      <c r="I55" s="1"/>
      <c r="J55" s="12"/>
      <c r="K55" s="4"/>
      <c r="L55" s="10"/>
      <c r="M55" s="36"/>
      <c r="N55" s="37"/>
      <c r="O55" s="1"/>
      <c r="P55" s="1"/>
      <c r="Q55" s="80"/>
      <c r="R55" s="80"/>
      <c r="S55" s="72"/>
      <c r="T55" s="1"/>
      <c r="U55" s="1"/>
      <c r="V55" s="17"/>
    </row>
    <row r="56" spans="1:24" x14ac:dyDescent="0.25">
      <c r="A56" s="16" t="s">
        <v>18</v>
      </c>
      <c r="B56" s="2">
        <v>0.04</v>
      </c>
      <c r="C56" s="3">
        <v>53.958950239624762</v>
      </c>
      <c r="D56" s="4">
        <v>19.862709150000001</v>
      </c>
      <c r="E56" s="4">
        <v>12.838327599999996</v>
      </c>
      <c r="F56" s="9"/>
      <c r="G56" s="19"/>
      <c r="H56" s="16" t="s">
        <v>137</v>
      </c>
      <c r="I56" s="1">
        <v>0.04</v>
      </c>
      <c r="J56" s="12">
        <v>4.7679914835875414E-2</v>
      </c>
      <c r="K56" s="4">
        <v>0.34079648499999993</v>
      </c>
      <c r="L56" s="10">
        <v>1939.7339410863585</v>
      </c>
      <c r="M56" s="36">
        <v>24.901714287500006</v>
      </c>
      <c r="N56" s="37">
        <f>D56-K56</f>
        <v>19.521912665000002</v>
      </c>
      <c r="O56" s="11">
        <f t="shared" si="0"/>
        <v>24.560917802500008</v>
      </c>
      <c r="P56" s="11">
        <v>18.455056320000004</v>
      </c>
      <c r="Q56" s="80">
        <f t="shared" ref="Q56:Q59" si="7">M56-D56</f>
        <v>5.0390051375000056</v>
      </c>
      <c r="R56" s="80">
        <f t="shared" ref="R56:R59" si="8">P56-E56</f>
        <v>5.6167287200000082</v>
      </c>
      <c r="S56" s="80">
        <v>11.456025557730833</v>
      </c>
      <c r="T56" s="11">
        <v>0.63980607221089159</v>
      </c>
      <c r="U56" s="11">
        <v>9.9055531147033733</v>
      </c>
      <c r="V56" s="20">
        <v>1.5504724430274592</v>
      </c>
      <c r="W56" t="s">
        <v>301</v>
      </c>
      <c r="X56">
        <v>3.5912299144015618</v>
      </c>
    </row>
    <row r="57" spans="1:24" x14ac:dyDescent="0.25">
      <c r="A57" s="16" t="s">
        <v>19</v>
      </c>
      <c r="B57" s="2">
        <v>0.05</v>
      </c>
      <c r="C57" s="3">
        <v>69.426365453247698</v>
      </c>
      <c r="D57" s="4">
        <v>19.77666795</v>
      </c>
      <c r="E57" s="4"/>
      <c r="F57" s="1"/>
      <c r="G57" s="17"/>
      <c r="H57" s="16"/>
      <c r="I57" s="1"/>
      <c r="J57" s="12"/>
      <c r="K57" s="4"/>
      <c r="L57" s="10"/>
      <c r="M57" s="38"/>
      <c r="N57" s="37"/>
      <c r="O57" s="11"/>
      <c r="P57" s="11"/>
      <c r="Q57" s="80"/>
      <c r="R57" s="80"/>
      <c r="S57" s="80"/>
      <c r="T57" s="11"/>
      <c r="U57" s="11"/>
      <c r="V57" s="20"/>
    </row>
    <row r="58" spans="1:24" x14ac:dyDescent="0.25">
      <c r="A58" s="16" t="s">
        <v>20</v>
      </c>
      <c r="B58" s="2">
        <v>0.1</v>
      </c>
      <c r="C58" s="3">
        <v>43.633320776165185</v>
      </c>
      <c r="D58" s="4">
        <v>20.033255100000002</v>
      </c>
      <c r="E58" s="4">
        <v>13.743884799999996</v>
      </c>
      <c r="F58" s="1"/>
      <c r="G58" s="17"/>
      <c r="H58" s="16" t="s">
        <v>138</v>
      </c>
      <c r="I58" s="1">
        <v>0.16</v>
      </c>
      <c r="J58" s="12">
        <v>6.8201788930494389E-2</v>
      </c>
      <c r="K58" s="4">
        <v>-2.7051446416666667</v>
      </c>
      <c r="L58" s="10">
        <v>2630.5187663958372</v>
      </c>
      <c r="M58" s="36">
        <v>26.323571637500006</v>
      </c>
      <c r="N58" s="37">
        <f>D58-K58</f>
        <v>22.738399741666669</v>
      </c>
      <c r="O58" s="11">
        <f t="shared" si="0"/>
        <v>29.028716279166673</v>
      </c>
      <c r="P58" s="11">
        <v>18.6312256</v>
      </c>
      <c r="Q58" s="80">
        <f t="shared" si="7"/>
        <v>6.2903165375000043</v>
      </c>
      <c r="R58" s="80">
        <f t="shared" si="8"/>
        <v>4.887340800000004</v>
      </c>
      <c r="S58" s="80">
        <v>13.281835584878115</v>
      </c>
      <c r="T58" s="11">
        <v>0.40233598423648798</v>
      </c>
      <c r="U58" s="11">
        <v>11.725661696894226</v>
      </c>
      <c r="V58" s="20">
        <v>1.5561738879838884</v>
      </c>
      <c r="W58" t="s">
        <v>302</v>
      </c>
      <c r="X58">
        <v>3.6300887664524026</v>
      </c>
    </row>
    <row r="59" spans="1:24" x14ac:dyDescent="0.25">
      <c r="A59" s="16" t="s">
        <v>21</v>
      </c>
      <c r="B59" s="2">
        <v>0.23</v>
      </c>
      <c r="C59" s="3">
        <v>31.824697875901453</v>
      </c>
      <c r="D59" s="4">
        <v>20.582792050000002</v>
      </c>
      <c r="E59" s="4">
        <v>13.439317899999995</v>
      </c>
      <c r="F59" s="1"/>
      <c r="G59" s="17"/>
      <c r="H59" s="16" t="s">
        <v>139</v>
      </c>
      <c r="I59" s="1">
        <v>0.23</v>
      </c>
      <c r="J59" s="12">
        <v>9.3172988781701521E-2</v>
      </c>
      <c r="K59" s="4">
        <v>-4.162826561666666</v>
      </c>
      <c r="L59" s="10">
        <v>1852.1216435256106</v>
      </c>
      <c r="M59" s="36">
        <v>27.455384187500005</v>
      </c>
      <c r="N59" s="37">
        <f>D59-K59</f>
        <v>24.745618611666668</v>
      </c>
      <c r="O59" s="11">
        <f t="shared" si="0"/>
        <v>31.618210749166671</v>
      </c>
      <c r="P59" s="11">
        <v>19.77941848</v>
      </c>
      <c r="Q59" s="80">
        <f t="shared" si="7"/>
        <v>6.8725921375000034</v>
      </c>
      <c r="R59" s="80">
        <f t="shared" si="8"/>
        <v>6.340100580000005</v>
      </c>
      <c r="S59" s="80">
        <v>12.903383928190152</v>
      </c>
      <c r="T59" s="11">
        <v>0.38076342617582687</v>
      </c>
      <c r="U59" s="11">
        <v>11.415855121804913</v>
      </c>
      <c r="V59" s="20">
        <v>1.4875288063852388</v>
      </c>
      <c r="W59" t="s">
        <v>303</v>
      </c>
      <c r="X59">
        <v>3.7744526697117657</v>
      </c>
    </row>
    <row r="60" spans="1:24" ht="15.75" thickBot="1" x14ac:dyDescent="0.3">
      <c r="A60" s="16" t="s">
        <v>22</v>
      </c>
      <c r="B60" s="2">
        <v>0.46</v>
      </c>
      <c r="C60" s="3">
        <v>18.481030033492569</v>
      </c>
      <c r="D60" s="4">
        <v>20.375371300000001</v>
      </c>
      <c r="E60" s="4">
        <v>13.086975799999998</v>
      </c>
      <c r="F60" s="1"/>
      <c r="G60" s="17"/>
      <c r="H60" s="16" t="s">
        <v>140</v>
      </c>
      <c r="I60" s="1">
        <v>0.46</v>
      </c>
      <c r="J60" s="12">
        <v>0.25180774820828944</v>
      </c>
      <c r="K60" s="4">
        <v>-18.589349188333337</v>
      </c>
      <c r="L60" s="10">
        <v>56.192550841878692</v>
      </c>
      <c r="M60" s="84">
        <v>26.766905450000007</v>
      </c>
      <c r="N60" s="85">
        <f>D60-K60</f>
        <v>38.964720488333342</v>
      </c>
      <c r="O60" s="86">
        <f t="shared" si="0"/>
        <v>45.35625463833334</v>
      </c>
      <c r="P60" s="86"/>
      <c r="Q60" s="80"/>
      <c r="R60" s="80"/>
      <c r="S60" s="82">
        <v>10.900121432130403</v>
      </c>
      <c r="T60" s="77">
        <v>0.90329247200461482</v>
      </c>
      <c r="U60" s="77">
        <v>7.0000056526537833</v>
      </c>
      <c r="V60" s="78">
        <v>3.9001157794766197</v>
      </c>
      <c r="W60" t="s">
        <v>305</v>
      </c>
      <c r="X60">
        <v>2.0189734188817599</v>
      </c>
    </row>
    <row r="61" spans="1:24" x14ac:dyDescent="0.25">
      <c r="A61" s="27"/>
      <c r="B61" s="29"/>
      <c r="C61" s="29"/>
      <c r="D61" s="29"/>
      <c r="E61" s="29"/>
      <c r="F61" s="28"/>
      <c r="G61" s="30"/>
      <c r="H61" s="27"/>
      <c r="I61" s="28"/>
      <c r="J61" s="28"/>
      <c r="K61" s="31"/>
      <c r="L61" s="32"/>
      <c r="M61" s="65"/>
      <c r="N61" s="28"/>
      <c r="O61" s="28"/>
      <c r="P61" s="28"/>
      <c r="Q61" s="42"/>
      <c r="R61" s="42"/>
      <c r="S61" s="42"/>
      <c r="T61" s="42"/>
      <c r="U61" s="42"/>
      <c r="V61" s="42"/>
    </row>
    <row r="62" spans="1:24" x14ac:dyDescent="0.25">
      <c r="A62" s="16" t="s">
        <v>75</v>
      </c>
      <c r="B62" s="2"/>
      <c r="C62" s="4">
        <v>67.20552317541042</v>
      </c>
      <c r="D62" s="4">
        <v>22.545777879999996</v>
      </c>
      <c r="E62" s="12"/>
      <c r="F62" s="1"/>
      <c r="G62" s="17"/>
      <c r="H62" s="16" t="s">
        <v>86</v>
      </c>
      <c r="I62" s="1">
        <v>0.01</v>
      </c>
      <c r="J62" s="1"/>
      <c r="K62" s="4">
        <v>-9.8149719999999991</v>
      </c>
      <c r="L62" s="10"/>
      <c r="M62" s="11"/>
      <c r="N62" s="1"/>
      <c r="O62" s="1"/>
      <c r="P62" s="1"/>
    </row>
    <row r="63" spans="1:24" x14ac:dyDescent="0.25">
      <c r="A63" s="16" t="s">
        <v>76</v>
      </c>
      <c r="B63" s="2"/>
      <c r="C63" s="4">
        <v>66.036680530390385</v>
      </c>
      <c r="D63" s="4"/>
      <c r="E63" s="2"/>
      <c r="F63" s="1"/>
      <c r="G63" s="17"/>
      <c r="H63" s="16" t="s">
        <v>87</v>
      </c>
      <c r="I63" s="1">
        <v>0.46</v>
      </c>
      <c r="J63" s="1"/>
      <c r="K63" s="1"/>
      <c r="L63" s="10"/>
      <c r="M63" s="11">
        <v>21.387103137500006</v>
      </c>
      <c r="N63" s="1"/>
      <c r="O63" s="1"/>
      <c r="P63" s="1"/>
    </row>
    <row r="64" spans="1:24" ht="15.75" thickBot="1" x14ac:dyDescent="0.3">
      <c r="A64" s="16" t="s">
        <v>77</v>
      </c>
      <c r="B64" s="2"/>
      <c r="C64" s="4">
        <v>65.860533212883666</v>
      </c>
      <c r="D64" s="4">
        <v>22.56177147</v>
      </c>
      <c r="E64" s="12">
        <v>15.494429</v>
      </c>
      <c r="F64" s="1"/>
      <c r="G64" s="17"/>
      <c r="H64" s="21" t="s">
        <v>23</v>
      </c>
      <c r="I64" s="22">
        <v>0.3</v>
      </c>
      <c r="J64" s="22"/>
      <c r="K64" s="22"/>
      <c r="L64" s="41">
        <v>206.13549206157182</v>
      </c>
      <c r="M64" s="11">
        <v>21.200438198387097</v>
      </c>
      <c r="N64" s="1"/>
      <c r="O64" s="1"/>
      <c r="P64" s="11">
        <v>15.204286400000001</v>
      </c>
      <c r="Q64" s="71"/>
      <c r="R64" s="71"/>
    </row>
    <row r="65" spans="1:7" x14ac:dyDescent="0.25">
      <c r="A65" s="16" t="s">
        <v>78</v>
      </c>
      <c r="B65" s="2"/>
      <c r="C65" s="4">
        <v>65.62635766119439</v>
      </c>
      <c r="D65" s="4"/>
      <c r="E65" s="12"/>
      <c r="F65" s="1"/>
      <c r="G65" s="17"/>
    </row>
    <row r="66" spans="1:7" x14ac:dyDescent="0.25">
      <c r="A66" s="16" t="s">
        <v>17</v>
      </c>
      <c r="B66" s="2"/>
      <c r="C66" s="4">
        <v>33.018340265195199</v>
      </c>
      <c r="D66" s="4"/>
      <c r="E66" s="12"/>
      <c r="F66" s="1"/>
      <c r="G66" s="17"/>
    </row>
    <row r="67" spans="1:7" x14ac:dyDescent="0.25">
      <c r="A67" s="16" t="s">
        <v>16</v>
      </c>
      <c r="B67" s="2"/>
      <c r="C67" s="4">
        <v>73.720608791339529</v>
      </c>
      <c r="D67" s="4">
        <v>22.59956524</v>
      </c>
      <c r="E67" s="12"/>
      <c r="F67" s="1"/>
      <c r="G67" s="17"/>
    </row>
    <row r="68" spans="1:7" x14ac:dyDescent="0.25">
      <c r="A68" s="16" t="s">
        <v>10</v>
      </c>
      <c r="B68" s="2"/>
      <c r="C68" s="4">
        <v>79.750778213974158</v>
      </c>
      <c r="D68" s="4"/>
      <c r="E68" s="12"/>
      <c r="F68" s="1"/>
      <c r="G68" s="17"/>
    </row>
    <row r="69" spans="1:7" x14ac:dyDescent="0.25">
      <c r="A69" s="16" t="s">
        <v>25</v>
      </c>
      <c r="B69" s="2"/>
      <c r="C69" s="4">
        <v>72.263715091898661</v>
      </c>
      <c r="D69" s="4"/>
      <c r="E69" s="12"/>
      <c r="F69" s="1"/>
      <c r="G69" s="17"/>
    </row>
    <row r="70" spans="1:7" x14ac:dyDescent="0.25">
      <c r="A70" s="16" t="s">
        <v>7</v>
      </c>
      <c r="B70" s="2"/>
      <c r="C70" s="4">
        <v>68.596901348367226</v>
      </c>
      <c r="D70" s="4">
        <v>22.484554010000004</v>
      </c>
      <c r="E70" s="12"/>
      <c r="F70" s="1"/>
      <c r="G70" s="17"/>
    </row>
    <row r="71" spans="1:7" x14ac:dyDescent="0.25">
      <c r="A71" s="27"/>
      <c r="B71" s="29"/>
      <c r="C71" s="29"/>
      <c r="D71" s="31"/>
      <c r="E71" s="29"/>
      <c r="F71" s="28"/>
      <c r="G71" s="30"/>
    </row>
    <row r="72" spans="1:7" x14ac:dyDescent="0.25">
      <c r="A72" s="16" t="s">
        <v>79</v>
      </c>
      <c r="B72" s="2">
        <v>0.05</v>
      </c>
      <c r="C72" s="4">
        <v>84.943966579171587</v>
      </c>
      <c r="D72" s="4">
        <v>23.230344280000001</v>
      </c>
      <c r="E72" s="12">
        <v>17.162779</v>
      </c>
      <c r="F72" s="1"/>
      <c r="G72" s="17"/>
    </row>
    <row r="73" spans="1:7" x14ac:dyDescent="0.25">
      <c r="A73" s="16" t="s">
        <v>80</v>
      </c>
      <c r="B73" s="2">
        <v>0.05</v>
      </c>
      <c r="C73" s="4">
        <v>89.413783444725652</v>
      </c>
      <c r="D73" s="4"/>
      <c r="E73" s="12"/>
      <c r="F73" s="1"/>
      <c r="G73" s="17"/>
    </row>
    <row r="74" spans="1:7" x14ac:dyDescent="0.25">
      <c r="A74" s="16" t="s">
        <v>81</v>
      </c>
      <c r="B74" s="2">
        <v>0.05</v>
      </c>
      <c r="C74" s="4">
        <v>96.17490313041705</v>
      </c>
      <c r="D74" s="4">
        <v>23.44977226</v>
      </c>
      <c r="E74" s="12">
        <v>17.643045000000001</v>
      </c>
      <c r="F74" s="1"/>
      <c r="G74" s="17"/>
    </row>
    <row r="75" spans="1:7" x14ac:dyDescent="0.25">
      <c r="A75" s="16" t="s">
        <v>82</v>
      </c>
      <c r="B75" s="2">
        <v>0.05</v>
      </c>
      <c r="C75" s="4">
        <v>93.003507654630951</v>
      </c>
      <c r="D75" s="4"/>
      <c r="E75" s="12"/>
      <c r="F75" s="1"/>
      <c r="G75" s="17"/>
    </row>
    <row r="76" spans="1:7" x14ac:dyDescent="0.25">
      <c r="A76" s="16" t="s">
        <v>83</v>
      </c>
      <c r="B76" s="2">
        <v>0.05</v>
      </c>
      <c r="C76" s="4">
        <v>86.927516059957185</v>
      </c>
      <c r="D76" s="4"/>
      <c r="E76" s="12"/>
      <c r="F76" s="1"/>
      <c r="G76" s="17"/>
    </row>
    <row r="77" spans="1:7" x14ac:dyDescent="0.25">
      <c r="A77" s="16" t="s">
        <v>84</v>
      </c>
      <c r="B77" s="2">
        <v>0.05</v>
      </c>
      <c r="C77" s="4">
        <v>59.448799843740936</v>
      </c>
      <c r="D77" s="4">
        <v>23.506208239999999</v>
      </c>
      <c r="E77" s="12">
        <v>16.188572000000001</v>
      </c>
      <c r="F77" s="1"/>
      <c r="G77" s="17"/>
    </row>
    <row r="78" spans="1:7" ht="15.75" thickBot="1" x14ac:dyDescent="0.3">
      <c r="A78" s="21" t="s">
        <v>85</v>
      </c>
      <c r="B78" s="22"/>
      <c r="C78" s="22"/>
      <c r="D78" s="22"/>
      <c r="E78" s="22"/>
      <c r="F78" s="23">
        <v>10.822280089948784</v>
      </c>
      <c r="G78" s="24">
        <v>-21.903076500000005</v>
      </c>
    </row>
    <row r="82" spans="4:5" x14ac:dyDescent="0.25">
      <c r="D82" s="71">
        <f>MIN(D3:D51)</f>
        <v>22.484554010000004</v>
      </c>
      <c r="E82" s="71">
        <f>MIN(E3:E51)</f>
        <v>14.320623520000002</v>
      </c>
    </row>
    <row r="83" spans="4:5" x14ac:dyDescent="0.25">
      <c r="D83" s="71">
        <f>MAX(D3:D51)</f>
        <v>25.686140394736846</v>
      </c>
      <c r="E83" s="71">
        <f>MAX(E3:E51)</f>
        <v>19.100000000000001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0"/>
  <sheetViews>
    <sheetView topLeftCell="A33" workbookViewId="0">
      <selection activeCell="I50" sqref="I50"/>
    </sheetView>
  </sheetViews>
  <sheetFormatPr defaultColWidth="11.5703125" defaultRowHeight="15" x14ac:dyDescent="0.25"/>
  <sheetData>
    <row r="1" spans="2:6" x14ac:dyDescent="0.25">
      <c r="B1" t="s">
        <v>4</v>
      </c>
      <c r="D1" t="s">
        <v>4</v>
      </c>
      <c r="F1" t="s">
        <v>4</v>
      </c>
    </row>
    <row r="2" spans="2:6" x14ac:dyDescent="0.25">
      <c r="E2" t="s">
        <v>266</v>
      </c>
      <c r="F2">
        <v>60.729730864508873</v>
      </c>
    </row>
    <row r="3" spans="2:6" x14ac:dyDescent="0.25">
      <c r="B3">
        <v>943.79445892696197</v>
      </c>
      <c r="D3">
        <v>8405.194118215526</v>
      </c>
      <c r="E3" t="s">
        <v>266</v>
      </c>
      <c r="F3">
        <v>394.90074712163602</v>
      </c>
    </row>
    <row r="4" spans="2:6" x14ac:dyDescent="0.25">
      <c r="B4">
        <v>897.56840352129404</v>
      </c>
      <c r="D4">
        <v>5653.5981655248634</v>
      </c>
      <c r="E4" t="s">
        <v>266</v>
      </c>
      <c r="F4">
        <v>400.01228401765565</v>
      </c>
    </row>
    <row r="5" spans="2:6" x14ac:dyDescent="0.25">
      <c r="B5">
        <v>4367.8338110532468</v>
      </c>
      <c r="D5">
        <v>8400.6068345415515</v>
      </c>
      <c r="E5" t="s">
        <v>266</v>
      </c>
      <c r="F5">
        <v>352.01599732129165</v>
      </c>
    </row>
    <row r="6" spans="2:6" x14ac:dyDescent="0.25">
      <c r="B6">
        <v>4762.2069979378994</v>
      </c>
      <c r="D6">
        <v>4976.1451687675226</v>
      </c>
      <c r="E6" t="s">
        <v>265</v>
      </c>
      <c r="F6">
        <v>206.13549206157182</v>
      </c>
    </row>
    <row r="7" spans="2:6" x14ac:dyDescent="0.25">
      <c r="B7">
        <v>517.29967316578382</v>
      </c>
      <c r="D7">
        <v>5219.3804587517079</v>
      </c>
    </row>
    <row r="8" spans="2:6" x14ac:dyDescent="0.25">
      <c r="B8">
        <v>346.27792375377516</v>
      </c>
      <c r="D8">
        <v>5756.3993775519693</v>
      </c>
    </row>
    <row r="9" spans="2:6" x14ac:dyDescent="0.25">
      <c r="B9">
        <v>1700.2709074825245</v>
      </c>
      <c r="D9">
        <v>5519.4633918062327</v>
      </c>
    </row>
    <row r="10" spans="2:6" x14ac:dyDescent="0.25">
      <c r="B10">
        <v>1749.8396126139121</v>
      </c>
      <c r="D10">
        <v>4492.4671004760821</v>
      </c>
    </row>
    <row r="11" spans="2:6" x14ac:dyDescent="0.25">
      <c r="B11">
        <v>630.83240641455745</v>
      </c>
      <c r="D11">
        <v>4068.5354644928575</v>
      </c>
    </row>
    <row r="12" spans="2:6" x14ac:dyDescent="0.25">
      <c r="B12">
        <v>1939.7339410863585</v>
      </c>
      <c r="D12">
        <v>2849.4739357991934</v>
      </c>
    </row>
    <row r="13" spans="2:6" x14ac:dyDescent="0.25">
      <c r="B13">
        <v>2630.5187663958372</v>
      </c>
      <c r="D13">
        <v>5574.9549207271166</v>
      </c>
    </row>
    <row r="14" spans="2:6" x14ac:dyDescent="0.25">
      <c r="B14">
        <v>1852.1216435256106</v>
      </c>
      <c r="D14">
        <v>7427.921454969377</v>
      </c>
    </row>
    <row r="15" spans="2:6" x14ac:dyDescent="0.25">
      <c r="B15">
        <v>56.192550841878692</v>
      </c>
      <c r="D15">
        <v>10595.588565609976</v>
      </c>
    </row>
    <row r="16" spans="2:6" x14ac:dyDescent="0.25">
      <c r="B16">
        <v>206.13549206157182</v>
      </c>
      <c r="D16">
        <v>5456.5704683861868</v>
      </c>
    </row>
    <row r="17" spans="1:6" x14ac:dyDescent="0.25">
      <c r="D17">
        <v>6193.5211075295892</v>
      </c>
    </row>
    <row r="19" spans="1:6" x14ac:dyDescent="0.25">
      <c r="A19" t="s">
        <v>267</v>
      </c>
      <c r="B19">
        <f>QUARTILE(B2:B16,4)</f>
        <v>4762.2069979378994</v>
      </c>
      <c r="D19">
        <f>QUARTILE(D2:D17,4)</f>
        <v>10595.588565609976</v>
      </c>
      <c r="F19">
        <f>QUARTILE(F2:F16,4)</f>
        <v>400.01228401765565</v>
      </c>
    </row>
    <row r="20" spans="1:6" x14ac:dyDescent="0.25">
      <c r="A20" t="s">
        <v>268</v>
      </c>
      <c r="B20">
        <f>QUARTILE(B2:B16,3)</f>
        <v>1917.8308666961716</v>
      </c>
      <c r="D20">
        <f>QUARTILE(D2:D17,3)</f>
        <v>6810.7212812494836</v>
      </c>
      <c r="F20">
        <f>QUARTILE(F2:F16,3)</f>
        <v>394.90074712163602</v>
      </c>
    </row>
    <row r="21" spans="1:6" x14ac:dyDescent="0.25">
      <c r="A21" t="s">
        <v>269</v>
      </c>
      <c r="B21">
        <f>QUARTILE(B2:B16,2)</f>
        <v>1322.0326832047433</v>
      </c>
      <c r="D21">
        <f>QUARTILE(D2:D17,2)</f>
        <v>5574.9549207271166</v>
      </c>
      <c r="F21">
        <f>QUARTILE(F2:F16,2)</f>
        <v>352.01599732129165</v>
      </c>
    </row>
    <row r="22" spans="1:6" x14ac:dyDescent="0.25">
      <c r="A22" t="s">
        <v>270</v>
      </c>
      <c r="B22">
        <f>QUARTILE(B2:B16,1)</f>
        <v>545.68285647797723</v>
      </c>
      <c r="D22">
        <f>QUARTILE(D2:D17,1)</f>
        <v>5097.7628137596148</v>
      </c>
      <c r="F22">
        <f>QUARTILE(F2:F16,1)</f>
        <v>206.13549206157182</v>
      </c>
    </row>
    <row r="23" spans="1:6" x14ac:dyDescent="0.25">
      <c r="A23" t="s">
        <v>271</v>
      </c>
      <c r="B23">
        <f>QUARTILE(B2:B16,0)</f>
        <v>56.192550841878692</v>
      </c>
      <c r="D23">
        <f>QUARTILE(D2:D17,0)</f>
        <v>2849.4739357991934</v>
      </c>
      <c r="F23">
        <f>QUARTILE(F2:F16,0)</f>
        <v>60.729730864508873</v>
      </c>
    </row>
    <row r="25" spans="1:6" x14ac:dyDescent="0.25">
      <c r="A25" t="s">
        <v>259</v>
      </c>
      <c r="B25">
        <f>MIN(B23)</f>
        <v>56.192550841878692</v>
      </c>
      <c r="D25">
        <f>MIN(D23)</f>
        <v>2849.4739357991934</v>
      </c>
      <c r="F25">
        <f>MIN(F23)</f>
        <v>60.729730864508873</v>
      </c>
    </row>
    <row r="26" spans="1:6" x14ac:dyDescent="0.25">
      <c r="A26" t="s">
        <v>260</v>
      </c>
      <c r="B26">
        <f>B22-B23</f>
        <v>489.49030563609853</v>
      </c>
      <c r="D26">
        <f>D22-D23</f>
        <v>2248.2888779604214</v>
      </c>
      <c r="F26">
        <f>F22-F23</f>
        <v>145.40576119706296</v>
      </c>
    </row>
    <row r="27" spans="1:6" x14ac:dyDescent="0.25">
      <c r="A27" t="s">
        <v>261</v>
      </c>
      <c r="B27">
        <f>B21-B22</f>
        <v>776.34982672676608</v>
      </c>
      <c r="D27">
        <f>D21-D22</f>
        <v>477.19210696750179</v>
      </c>
      <c r="F27">
        <f>F21-F22</f>
        <v>145.88050525971983</v>
      </c>
    </row>
    <row r="28" spans="1:6" x14ac:dyDescent="0.25">
      <c r="A28" t="s">
        <v>262</v>
      </c>
      <c r="B28">
        <f>B20-B21</f>
        <v>595.79818349142829</v>
      </c>
      <c r="D28">
        <f>D20-D21</f>
        <v>1235.766360522367</v>
      </c>
      <c r="F28">
        <f>F20-F21</f>
        <v>42.884749800344366</v>
      </c>
    </row>
    <row r="29" spans="1:6" x14ac:dyDescent="0.25">
      <c r="A29" t="s">
        <v>263</v>
      </c>
      <c r="B29">
        <f>B19-B20</f>
        <v>2844.3761312417278</v>
      </c>
      <c r="D29">
        <f>D19-D20</f>
        <v>3784.8672843604927</v>
      </c>
      <c r="F29">
        <f>F19-F20</f>
        <v>5.1115368960196292</v>
      </c>
    </row>
    <row r="30" spans="1:6" x14ac:dyDescent="0.25">
      <c r="A30" t="s">
        <v>264</v>
      </c>
      <c r="B30">
        <f>B19</f>
        <v>4762.2069979378994</v>
      </c>
      <c r="D30">
        <f>D19</f>
        <v>10595.588565609976</v>
      </c>
      <c r="F30">
        <f>F19</f>
        <v>400.01228401765565</v>
      </c>
    </row>
    <row r="33" spans="1:5" x14ac:dyDescent="0.25">
      <c r="A33" t="s">
        <v>0</v>
      </c>
      <c r="B33" t="s">
        <v>4</v>
      </c>
      <c r="D33" t="s">
        <v>323</v>
      </c>
      <c r="E33" t="s">
        <v>330</v>
      </c>
    </row>
    <row r="35" spans="1:5" x14ac:dyDescent="0.25">
      <c r="A35" t="s">
        <v>28</v>
      </c>
      <c r="B35">
        <v>8405.194118215526</v>
      </c>
      <c r="C35" t="s">
        <v>276</v>
      </c>
      <c r="D35">
        <v>6.9810352521195895</v>
      </c>
      <c r="E35">
        <v>0.14324522995301864</v>
      </c>
    </row>
    <row r="36" spans="1:5" x14ac:dyDescent="0.25">
      <c r="A36" t="s">
        <v>169</v>
      </c>
      <c r="B36">
        <v>5653.5981655248634</v>
      </c>
      <c r="C36" t="s">
        <v>277</v>
      </c>
      <c r="D36">
        <v>6.0829730286184889</v>
      </c>
      <c r="E36">
        <v>0.16439329835843627</v>
      </c>
    </row>
    <row r="37" spans="1:5" x14ac:dyDescent="0.25">
      <c r="A37" t="s">
        <v>170</v>
      </c>
      <c r="B37">
        <v>8400.6068345415515</v>
      </c>
      <c r="C37" t="s">
        <v>278</v>
      </c>
      <c r="D37">
        <v>7.4547403525488329</v>
      </c>
      <c r="E37">
        <v>0.13414283431858123</v>
      </c>
    </row>
    <row r="39" spans="1:5" x14ac:dyDescent="0.25">
      <c r="A39" t="s">
        <v>179</v>
      </c>
      <c r="B39">
        <v>5219.3804587517079</v>
      </c>
      <c r="C39" t="s">
        <v>279</v>
      </c>
      <c r="D39">
        <v>5.5008240249038636</v>
      </c>
      <c r="E39">
        <v>0.18179094540612517</v>
      </c>
    </row>
    <row r="40" spans="1:5" x14ac:dyDescent="0.25">
      <c r="A40" t="s">
        <v>185</v>
      </c>
      <c r="B40">
        <v>5756.3993775519693</v>
      </c>
      <c r="C40" t="s">
        <v>280</v>
      </c>
      <c r="D40">
        <v>9.6154992548435168</v>
      </c>
      <c r="E40">
        <v>0.10399876007439554</v>
      </c>
    </row>
    <row r="41" spans="1:5" x14ac:dyDescent="0.25">
      <c r="A41" t="s">
        <v>186</v>
      </c>
      <c r="B41">
        <v>5519.4633918062327</v>
      </c>
      <c r="C41" t="s">
        <v>281</v>
      </c>
      <c r="D41">
        <v>10.247580645161291</v>
      </c>
      <c r="E41">
        <v>9.7584008814039502E-2</v>
      </c>
    </row>
    <row r="43" spans="1:5" x14ac:dyDescent="0.25">
      <c r="A43" t="s">
        <v>187</v>
      </c>
      <c r="B43">
        <v>4492.4671004760821</v>
      </c>
      <c r="C43" t="s">
        <v>282</v>
      </c>
      <c r="D43">
        <v>5.8969937077604291</v>
      </c>
      <c r="E43">
        <v>0.16957793234271262</v>
      </c>
    </row>
    <row r="44" spans="1:5" x14ac:dyDescent="0.25">
      <c r="A44" t="s">
        <v>188</v>
      </c>
      <c r="B44">
        <v>4068.5354644928575</v>
      </c>
      <c r="C44" t="s">
        <v>283</v>
      </c>
      <c r="D44">
        <v>5.5306255430060816</v>
      </c>
      <c r="E44">
        <v>0.18081137336527511</v>
      </c>
    </row>
    <row r="45" spans="1:5" x14ac:dyDescent="0.25">
      <c r="A45" t="s">
        <v>189</v>
      </c>
      <c r="B45">
        <v>2849.4739357991934</v>
      </c>
      <c r="C45" t="s">
        <v>284</v>
      </c>
      <c r="D45">
        <v>5.9661815068493151</v>
      </c>
      <c r="E45">
        <v>0.16761139413073115</v>
      </c>
    </row>
    <row r="46" spans="1:5" x14ac:dyDescent="0.25">
      <c r="A46" t="s">
        <v>190</v>
      </c>
      <c r="B46">
        <v>5574.9549207271166</v>
      </c>
    </row>
    <row r="49" spans="1:5" x14ac:dyDescent="0.25">
      <c r="A49" t="s">
        <v>199</v>
      </c>
      <c r="B49">
        <v>7427.921454969377</v>
      </c>
      <c r="C49" t="s">
        <v>272</v>
      </c>
      <c r="D49">
        <v>6.3889836704850111</v>
      </c>
      <c r="E49">
        <v>0.15651941710536355</v>
      </c>
    </row>
    <row r="50" spans="1:5" x14ac:dyDescent="0.25">
      <c r="A50" t="s">
        <v>200</v>
      </c>
      <c r="B50">
        <v>10595.588565609976</v>
      </c>
      <c r="C50" t="s">
        <v>274</v>
      </c>
      <c r="D50">
        <v>8.7258308157099691</v>
      </c>
      <c r="E50">
        <v>0.11460226780922704</v>
      </c>
    </row>
    <row r="51" spans="1:5" x14ac:dyDescent="0.25">
      <c r="A51" t="s">
        <v>201</v>
      </c>
      <c r="B51">
        <v>5456.5704683861868</v>
      </c>
      <c r="C51" t="s">
        <v>275</v>
      </c>
      <c r="D51">
        <v>10.147261516140732</v>
      </c>
      <c r="E51">
        <v>9.8548756076637115E-2</v>
      </c>
    </row>
    <row r="53" spans="1:5" x14ac:dyDescent="0.25">
      <c r="A53" t="s">
        <v>208</v>
      </c>
      <c r="B53">
        <v>6193.5211075295892</v>
      </c>
      <c r="C53" t="s">
        <v>285</v>
      </c>
      <c r="D53">
        <v>5.3881046489742142</v>
      </c>
      <c r="E53">
        <v>0.18559401963181613</v>
      </c>
    </row>
    <row r="55" spans="1:5" x14ac:dyDescent="0.25">
      <c r="A55" t="s">
        <v>107</v>
      </c>
      <c r="B55">
        <v>943.79445892696197</v>
      </c>
      <c r="C55" t="s">
        <v>306</v>
      </c>
      <c r="D55">
        <v>3.7924037460978148</v>
      </c>
      <c r="E55">
        <v>0.26368500480175605</v>
      </c>
    </row>
    <row r="56" spans="1:5" x14ac:dyDescent="0.25">
      <c r="A56" t="s">
        <v>109</v>
      </c>
      <c r="B56">
        <v>897.56840352129404</v>
      </c>
      <c r="C56" t="s">
        <v>307</v>
      </c>
      <c r="D56">
        <v>3.3032358343931043</v>
      </c>
      <c r="E56">
        <v>0.30273345596098727</v>
      </c>
    </row>
    <row r="57" spans="1:5" x14ac:dyDescent="0.25">
      <c r="A57" t="s">
        <v>111</v>
      </c>
      <c r="B57">
        <v>4367.8338110532468</v>
      </c>
      <c r="C57" t="s">
        <v>308</v>
      </c>
      <c r="D57">
        <v>2.939282202556539</v>
      </c>
      <c r="E57">
        <v>0.34021911850798697</v>
      </c>
    </row>
    <row r="58" spans="1:5" x14ac:dyDescent="0.25">
      <c r="A58" t="s">
        <v>112</v>
      </c>
      <c r="B58">
        <v>4762.2069979378994</v>
      </c>
      <c r="C58" t="s">
        <v>309</v>
      </c>
      <c r="D58">
        <v>7.8716175586289836</v>
      </c>
      <c r="E58">
        <v>0.12703869218135289</v>
      </c>
    </row>
    <row r="61" spans="1:5" x14ac:dyDescent="0.25">
      <c r="A61" t="s">
        <v>132</v>
      </c>
      <c r="B61">
        <v>517.29967316578382</v>
      </c>
      <c r="C61" t="s">
        <v>294</v>
      </c>
      <c r="D61">
        <v>3.8223570190641247</v>
      </c>
      <c r="E61">
        <v>0.261618680571299</v>
      </c>
    </row>
    <row r="62" spans="1:5" x14ac:dyDescent="0.25">
      <c r="A62" t="s">
        <v>133</v>
      </c>
      <c r="B62">
        <v>346.27792375377516</v>
      </c>
      <c r="C62" t="s">
        <v>295</v>
      </c>
      <c r="D62">
        <v>3.5468884427874965</v>
      </c>
      <c r="E62">
        <v>0.28193725743855108</v>
      </c>
    </row>
    <row r="63" spans="1:5" x14ac:dyDescent="0.25">
      <c r="A63" t="s">
        <v>134</v>
      </c>
      <c r="B63">
        <v>1700.2709074825245</v>
      </c>
      <c r="C63" t="s">
        <v>296</v>
      </c>
      <c r="D63">
        <v>2.1139017608897128</v>
      </c>
      <c r="E63">
        <v>0.47305888026656145</v>
      </c>
    </row>
    <row r="64" spans="1:5" x14ac:dyDescent="0.25">
      <c r="A64" t="s">
        <v>135</v>
      </c>
      <c r="B64">
        <v>1749.8396126139121</v>
      </c>
      <c r="C64" t="s">
        <v>297</v>
      </c>
      <c r="D64">
        <v>1.8799450549450549</v>
      </c>
      <c r="E64">
        <v>0.53193043986555599</v>
      </c>
    </row>
    <row r="65" spans="1:5" x14ac:dyDescent="0.25">
      <c r="A65" t="s">
        <v>136</v>
      </c>
      <c r="B65">
        <v>630.83240641455745</v>
      </c>
      <c r="C65" t="s">
        <v>298</v>
      </c>
      <c r="D65">
        <v>1.8988850771869641</v>
      </c>
      <c r="E65">
        <v>0.52662481369405179</v>
      </c>
    </row>
    <row r="67" spans="1:5" x14ac:dyDescent="0.25">
      <c r="A67" t="s">
        <v>137</v>
      </c>
      <c r="B67">
        <v>1939.7339410863585</v>
      </c>
      <c r="C67" t="s">
        <v>301</v>
      </c>
      <c r="D67">
        <v>3.5912299144015618</v>
      </c>
      <c r="E67">
        <v>0.27845613448189344</v>
      </c>
    </row>
    <row r="68" spans="1:5" x14ac:dyDescent="0.25">
      <c r="A68" t="s">
        <v>138</v>
      </c>
      <c r="B68">
        <v>2630.5187663958372</v>
      </c>
      <c r="C68" t="s">
        <v>302</v>
      </c>
      <c r="D68">
        <v>3.6300887664524026</v>
      </c>
      <c r="E68">
        <v>0.27547535730848688</v>
      </c>
    </row>
    <row r="69" spans="1:5" x14ac:dyDescent="0.25">
      <c r="A69" t="s">
        <v>139</v>
      </c>
      <c r="B69">
        <v>1852.1216435256106</v>
      </c>
      <c r="C69" t="s">
        <v>303</v>
      </c>
      <c r="D69">
        <v>3.7744526697117657</v>
      </c>
      <c r="E69">
        <v>0.26493907527958604</v>
      </c>
    </row>
    <row r="70" spans="1:5" x14ac:dyDescent="0.25">
      <c r="A70" t="s">
        <v>140</v>
      </c>
      <c r="B70">
        <v>56.192550841878692</v>
      </c>
      <c r="C70" t="s">
        <v>305</v>
      </c>
      <c r="D70">
        <v>2.0189734188817599</v>
      </c>
      <c r="E70">
        <v>0.49530122122849229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5"/>
  <sheetViews>
    <sheetView zoomScale="55" zoomScaleNormal="55" workbookViewId="0">
      <selection activeCell="T52" sqref="T52"/>
    </sheetView>
  </sheetViews>
  <sheetFormatPr defaultColWidth="11.5703125" defaultRowHeight="15" x14ac:dyDescent="0.25"/>
  <sheetData>
    <row r="1" spans="1:24" x14ac:dyDescent="0.25">
      <c r="B1" t="s">
        <v>0</v>
      </c>
      <c r="C1" t="s">
        <v>4</v>
      </c>
      <c r="E1" t="s">
        <v>289</v>
      </c>
      <c r="G1" t="s">
        <v>290</v>
      </c>
      <c r="I1" t="s">
        <v>291</v>
      </c>
      <c r="K1" t="s">
        <v>292</v>
      </c>
      <c r="M1" t="s">
        <v>293</v>
      </c>
    </row>
    <row r="2" spans="1:24" ht="16.5" thickBot="1" x14ac:dyDescent="0.3">
      <c r="A2" s="22"/>
      <c r="D2" t="s">
        <v>324</v>
      </c>
      <c r="E2" s="96" t="s">
        <v>286</v>
      </c>
      <c r="F2" s="97" t="s">
        <v>287</v>
      </c>
      <c r="G2" s="96" t="s">
        <v>286</v>
      </c>
      <c r="H2" s="97" t="s">
        <v>287</v>
      </c>
      <c r="I2" s="96" t="s">
        <v>286</v>
      </c>
      <c r="J2" s="97" t="s">
        <v>287</v>
      </c>
      <c r="K2" s="96" t="s">
        <v>286</v>
      </c>
      <c r="L2" s="97" t="s">
        <v>287</v>
      </c>
      <c r="M2" s="96" t="s">
        <v>286</v>
      </c>
      <c r="N2" s="97" t="s">
        <v>287</v>
      </c>
      <c r="O2" s="98" t="s">
        <v>288</v>
      </c>
      <c r="P2" s="22"/>
      <c r="Q2" t="s">
        <v>323</v>
      </c>
      <c r="R2" t="s">
        <v>325</v>
      </c>
      <c r="S2" t="s">
        <v>328</v>
      </c>
      <c r="T2" t="s">
        <v>329</v>
      </c>
      <c r="U2" t="s">
        <v>330</v>
      </c>
      <c r="V2" t="s">
        <v>331</v>
      </c>
      <c r="W2" t="s">
        <v>326</v>
      </c>
      <c r="X2" t="s">
        <v>327</v>
      </c>
    </row>
    <row r="3" spans="1:24" x14ac:dyDescent="0.25">
      <c r="A3" s="13" t="s">
        <v>272</v>
      </c>
      <c r="B3" t="s">
        <v>199</v>
      </c>
      <c r="C3">
        <v>7427.921454969377</v>
      </c>
      <c r="D3">
        <v>0.14000000000000001</v>
      </c>
      <c r="E3" s="91">
        <v>262140</v>
      </c>
      <c r="F3" s="91">
        <v>3292.3</v>
      </c>
      <c r="G3" s="91">
        <v>41030</v>
      </c>
      <c r="H3" s="91">
        <v>326.2</v>
      </c>
      <c r="I3" s="92">
        <v>1161</v>
      </c>
      <c r="J3" s="92">
        <v>10.61</v>
      </c>
      <c r="K3" s="92">
        <v>978.1</v>
      </c>
      <c r="L3" s="92">
        <v>9.3780000000000001</v>
      </c>
      <c r="M3" s="92">
        <v>62.4</v>
      </c>
      <c r="N3" s="92">
        <v>0.46600000000000003</v>
      </c>
      <c r="O3" s="93" t="s">
        <v>273</v>
      </c>
      <c r="P3" s="13" t="s">
        <v>272</v>
      </c>
      <c r="Q3">
        <f>E3/G3</f>
        <v>6.3889836704850111</v>
      </c>
      <c r="R3">
        <f>E3/I3</f>
        <v>225.78811369509043</v>
      </c>
      <c r="S3">
        <f>E3/K3</f>
        <v>268.00940599120742</v>
      </c>
      <c r="T3">
        <f>E3/M3</f>
        <v>4200.9615384615381</v>
      </c>
      <c r="U3">
        <f>G3/E3</f>
        <v>0.15651941710536355</v>
      </c>
      <c r="V3">
        <f>G3/I3</f>
        <v>35.340223944875106</v>
      </c>
      <c r="W3">
        <f>G3/K3</f>
        <v>41.948676004498516</v>
      </c>
      <c r="X3">
        <f>G3/M3</f>
        <v>657.53205128205127</v>
      </c>
    </row>
    <row r="4" spans="1:24" x14ac:dyDescent="0.25">
      <c r="A4" s="16" t="s">
        <v>274</v>
      </c>
      <c r="B4" t="s">
        <v>200</v>
      </c>
      <c r="C4">
        <v>10595.588565609976</v>
      </c>
      <c r="D4">
        <v>0.23</v>
      </c>
      <c r="E4" s="10">
        <v>231060</v>
      </c>
      <c r="F4" s="10">
        <v>2468.4</v>
      </c>
      <c r="G4" s="10">
        <v>26480</v>
      </c>
      <c r="H4" s="10">
        <v>132.69999999999999</v>
      </c>
      <c r="I4" s="11">
        <v>1626</v>
      </c>
      <c r="J4" s="11">
        <v>8.3979999999999997</v>
      </c>
      <c r="K4" s="11">
        <v>1788</v>
      </c>
      <c r="L4" s="11">
        <v>9.2040000000000006</v>
      </c>
      <c r="M4" s="11">
        <v>50.9</v>
      </c>
      <c r="N4" s="11">
        <v>0.375</v>
      </c>
      <c r="O4" s="94" t="s">
        <v>273</v>
      </c>
      <c r="P4" s="16" t="s">
        <v>274</v>
      </c>
      <c r="Q4">
        <f t="shared" ref="Q4:Q39" si="0">E4/G4</f>
        <v>8.7258308157099691</v>
      </c>
      <c r="R4">
        <f t="shared" ref="R4:R45" si="1">E4/I4</f>
        <v>142.10332103321034</v>
      </c>
      <c r="S4">
        <f t="shared" ref="S4:S45" si="2">E4/K4</f>
        <v>129.2281879194631</v>
      </c>
      <c r="T4">
        <f t="shared" ref="T4:T45" si="3">E4/M4</f>
        <v>4539.4891944990177</v>
      </c>
      <c r="U4">
        <f t="shared" ref="U4:U45" si="4">G4/E4</f>
        <v>0.11460226780922704</v>
      </c>
      <c r="V4">
        <f t="shared" ref="V4:V45" si="5">G4/I4</f>
        <v>16.285362853628538</v>
      </c>
      <c r="W4">
        <f t="shared" ref="W4:W45" si="6">G4/K4</f>
        <v>14.809843400447427</v>
      </c>
      <c r="X4">
        <f t="shared" ref="X4:X45" si="7">G4/M4</f>
        <v>520.23575638506873</v>
      </c>
    </row>
    <row r="5" spans="1:24" x14ac:dyDescent="0.25">
      <c r="A5" s="16" t="s">
        <v>275</v>
      </c>
      <c r="B5" t="s">
        <v>201</v>
      </c>
      <c r="C5">
        <v>5456.5704683861868</v>
      </c>
      <c r="D5">
        <v>0.31</v>
      </c>
      <c r="E5" s="10">
        <v>279760</v>
      </c>
      <c r="F5" s="10">
        <v>2045.5</v>
      </c>
      <c r="G5" s="10">
        <v>27570</v>
      </c>
      <c r="H5" s="10">
        <v>135.5</v>
      </c>
      <c r="I5" s="11">
        <v>2462</v>
      </c>
      <c r="J5" s="11">
        <v>11.51</v>
      </c>
      <c r="K5" s="11">
        <v>1893</v>
      </c>
      <c r="L5" s="11">
        <v>12.08</v>
      </c>
      <c r="M5" s="11">
        <v>48.7</v>
      </c>
      <c r="N5" s="11">
        <v>0.29799999999999999</v>
      </c>
      <c r="O5" s="94" t="s">
        <v>273</v>
      </c>
      <c r="P5" s="16" t="s">
        <v>275</v>
      </c>
      <c r="Q5">
        <f t="shared" si="0"/>
        <v>10.147261516140732</v>
      </c>
      <c r="R5">
        <f t="shared" si="1"/>
        <v>113.63119415109666</v>
      </c>
      <c r="S5">
        <f t="shared" si="2"/>
        <v>147.78658214474379</v>
      </c>
      <c r="T5">
        <f t="shared" si="3"/>
        <v>5744.5585215605743</v>
      </c>
      <c r="U5">
        <f t="shared" si="4"/>
        <v>9.8548756076637115E-2</v>
      </c>
      <c r="V5">
        <f t="shared" si="5"/>
        <v>11.19821283509342</v>
      </c>
      <c r="W5">
        <f t="shared" si="6"/>
        <v>14.56418383518225</v>
      </c>
      <c r="X5">
        <f t="shared" si="7"/>
        <v>566.11909650924019</v>
      </c>
    </row>
    <row r="6" spans="1:24" x14ac:dyDescent="0.25">
      <c r="A6" s="16" t="s">
        <v>276</v>
      </c>
      <c r="B6" t="s">
        <v>28</v>
      </c>
      <c r="C6">
        <v>8405.194118215526</v>
      </c>
      <c r="D6">
        <v>0</v>
      </c>
      <c r="E6" s="10">
        <v>312890</v>
      </c>
      <c r="F6" s="10">
        <v>2592.6999999999998</v>
      </c>
      <c r="G6" s="10">
        <v>44820</v>
      </c>
      <c r="H6" s="10">
        <v>79.8</v>
      </c>
      <c r="I6" s="11">
        <v>1239</v>
      </c>
      <c r="J6" s="11">
        <v>2.8420000000000001</v>
      </c>
      <c r="K6" s="11">
        <v>854.7</v>
      </c>
      <c r="L6" s="11">
        <v>0.84989999999999999</v>
      </c>
      <c r="M6" s="11">
        <v>73.8</v>
      </c>
      <c r="N6" s="11">
        <v>0.36799999999999999</v>
      </c>
      <c r="O6" s="94" t="s">
        <v>273</v>
      </c>
      <c r="P6" s="16" t="s">
        <v>276</v>
      </c>
      <c r="Q6">
        <f t="shared" si="0"/>
        <v>6.9810352521195895</v>
      </c>
      <c r="R6">
        <f t="shared" si="1"/>
        <v>252.53430185633576</v>
      </c>
      <c r="S6">
        <f t="shared" si="2"/>
        <v>366.08166608166607</v>
      </c>
      <c r="T6">
        <f t="shared" si="3"/>
        <v>4239.7018970189702</v>
      </c>
      <c r="U6">
        <f t="shared" si="4"/>
        <v>0.14324522995301864</v>
      </c>
      <c r="V6">
        <f t="shared" si="5"/>
        <v>36.174334140435832</v>
      </c>
      <c r="W6">
        <f t="shared" si="6"/>
        <v>52.439452439452438</v>
      </c>
      <c r="X6">
        <f t="shared" si="7"/>
        <v>607.31707317073176</v>
      </c>
    </row>
    <row r="7" spans="1:24" x14ac:dyDescent="0.25">
      <c r="A7" s="16" t="s">
        <v>277</v>
      </c>
      <c r="B7" t="s">
        <v>169</v>
      </c>
      <c r="C7">
        <v>5653.5981655248634</v>
      </c>
      <c r="D7">
        <v>0.05</v>
      </c>
      <c r="E7" s="10">
        <v>295450</v>
      </c>
      <c r="F7" s="10">
        <v>2039.5</v>
      </c>
      <c r="G7" s="10">
        <v>48570</v>
      </c>
      <c r="H7" s="10">
        <v>429.7</v>
      </c>
      <c r="I7" s="11">
        <v>2773</v>
      </c>
      <c r="J7" s="11">
        <v>17.34</v>
      </c>
      <c r="K7" s="11">
        <v>428</v>
      </c>
      <c r="L7" s="11">
        <v>3.9980000000000002</v>
      </c>
      <c r="M7" s="11">
        <v>59.8</v>
      </c>
      <c r="N7" s="11">
        <v>0.19900000000000001</v>
      </c>
      <c r="O7" s="94" t="s">
        <v>273</v>
      </c>
      <c r="P7" s="16" t="s">
        <v>277</v>
      </c>
      <c r="Q7">
        <f t="shared" si="0"/>
        <v>6.0829730286184889</v>
      </c>
      <c r="R7">
        <f t="shared" si="1"/>
        <v>106.5452578434908</v>
      </c>
      <c r="S7">
        <f t="shared" si="2"/>
        <v>690.30373831775705</v>
      </c>
      <c r="T7">
        <f t="shared" si="3"/>
        <v>4940.635451505017</v>
      </c>
      <c r="U7">
        <f t="shared" si="4"/>
        <v>0.16439329835843627</v>
      </c>
      <c r="V7">
        <f t="shared" si="5"/>
        <v>17.515326361341508</v>
      </c>
      <c r="W7">
        <f t="shared" si="6"/>
        <v>113.48130841121495</v>
      </c>
      <c r="X7">
        <f t="shared" si="7"/>
        <v>812.20735785953184</v>
      </c>
    </row>
    <row r="8" spans="1:24" x14ac:dyDescent="0.25">
      <c r="A8" s="16" t="s">
        <v>278</v>
      </c>
      <c r="B8" t="s">
        <v>170</v>
      </c>
      <c r="C8">
        <v>8400.6068345415515</v>
      </c>
      <c r="D8">
        <v>0.1</v>
      </c>
      <c r="E8" s="10">
        <v>312950</v>
      </c>
      <c r="F8" s="10">
        <v>2184</v>
      </c>
      <c r="G8" s="10">
        <v>41980</v>
      </c>
      <c r="H8" s="10">
        <v>143</v>
      </c>
      <c r="I8" s="11">
        <v>2899</v>
      </c>
      <c r="J8" s="11">
        <v>9.016</v>
      </c>
      <c r="K8" s="11">
        <v>499.2</v>
      </c>
      <c r="L8" s="11">
        <v>2.1</v>
      </c>
      <c r="M8" s="11">
        <v>56.5</v>
      </c>
      <c r="N8" s="11">
        <v>0.24199999999999999</v>
      </c>
      <c r="O8" s="94" t="s">
        <v>273</v>
      </c>
      <c r="P8" s="16" t="s">
        <v>278</v>
      </c>
      <c r="Q8">
        <f t="shared" si="0"/>
        <v>7.4547403525488329</v>
      </c>
      <c r="R8">
        <f t="shared" si="1"/>
        <v>107.9510175922732</v>
      </c>
      <c r="S8">
        <f t="shared" si="2"/>
        <v>626.90304487179492</v>
      </c>
      <c r="T8">
        <f t="shared" si="3"/>
        <v>5538.9380530973449</v>
      </c>
      <c r="U8">
        <f t="shared" si="4"/>
        <v>0.13414283431858123</v>
      </c>
      <c r="V8">
        <f t="shared" si="5"/>
        <v>14.480855467402552</v>
      </c>
      <c r="W8">
        <f t="shared" si="6"/>
        <v>84.094551282051285</v>
      </c>
      <c r="X8">
        <f t="shared" si="7"/>
        <v>743.00884955752213</v>
      </c>
    </row>
    <row r="9" spans="1:24" x14ac:dyDescent="0.25">
      <c r="A9" s="16" t="s">
        <v>279</v>
      </c>
      <c r="B9" t="s">
        <v>179</v>
      </c>
      <c r="C9">
        <v>5219.3804587517079</v>
      </c>
      <c r="D9">
        <v>0.05</v>
      </c>
      <c r="E9" s="10">
        <v>300400</v>
      </c>
      <c r="F9" s="10">
        <v>2120.6999999999998</v>
      </c>
      <c r="G9" s="10">
        <v>54610</v>
      </c>
      <c r="H9" s="10">
        <v>261.7</v>
      </c>
      <c r="I9" s="11">
        <v>1051</v>
      </c>
      <c r="J9" s="11">
        <v>5.35</v>
      </c>
      <c r="K9" s="11">
        <v>347.1</v>
      </c>
      <c r="L9" s="11">
        <v>1.3109999999999999</v>
      </c>
      <c r="M9" s="11">
        <v>50.6</v>
      </c>
      <c r="N9" s="11">
        <v>0.30499999999999999</v>
      </c>
      <c r="O9" s="94" t="s">
        <v>273</v>
      </c>
      <c r="P9" s="16" t="s">
        <v>279</v>
      </c>
      <c r="Q9">
        <f t="shared" si="0"/>
        <v>5.5008240249038636</v>
      </c>
      <c r="R9">
        <f t="shared" si="1"/>
        <v>285.82302568981925</v>
      </c>
      <c r="S9">
        <f t="shared" si="2"/>
        <v>865.4566407375396</v>
      </c>
      <c r="T9">
        <f t="shared" si="3"/>
        <v>5936.758893280632</v>
      </c>
      <c r="U9">
        <f t="shared" si="4"/>
        <v>0.18179094540612517</v>
      </c>
      <c r="V9">
        <f t="shared" si="5"/>
        <v>51.960038058991437</v>
      </c>
      <c r="W9">
        <f t="shared" si="6"/>
        <v>157.33218092768652</v>
      </c>
      <c r="X9">
        <f t="shared" si="7"/>
        <v>1079.2490118577075</v>
      </c>
    </row>
    <row r="10" spans="1:24" x14ac:dyDescent="0.25">
      <c r="A10" s="16" t="s">
        <v>280</v>
      </c>
      <c r="B10" t="s">
        <v>185</v>
      </c>
      <c r="C10">
        <v>5756.3993775519693</v>
      </c>
      <c r="D10">
        <v>0.3</v>
      </c>
      <c r="E10" s="10">
        <v>258080</v>
      </c>
      <c r="F10" s="10">
        <v>2023.3</v>
      </c>
      <c r="G10" s="10">
        <v>26840</v>
      </c>
      <c r="H10" s="10">
        <v>71.63</v>
      </c>
      <c r="I10" s="11">
        <v>2180</v>
      </c>
      <c r="J10" s="11">
        <v>5.2910000000000004</v>
      </c>
      <c r="K10" s="11">
        <v>1536</v>
      </c>
      <c r="L10" s="11">
        <v>5.2450000000000001</v>
      </c>
      <c r="M10" s="11">
        <v>35.200000000000003</v>
      </c>
      <c r="N10" s="11">
        <v>0.248</v>
      </c>
      <c r="O10" s="94" t="s">
        <v>273</v>
      </c>
      <c r="P10" s="16" t="s">
        <v>280</v>
      </c>
      <c r="Q10">
        <f t="shared" si="0"/>
        <v>9.6154992548435168</v>
      </c>
      <c r="R10">
        <f t="shared" si="1"/>
        <v>118.38532110091744</v>
      </c>
      <c r="S10">
        <f t="shared" si="2"/>
        <v>168.02083333333334</v>
      </c>
      <c r="T10">
        <f t="shared" si="3"/>
        <v>7331.8181818181811</v>
      </c>
      <c r="U10">
        <f t="shared" si="4"/>
        <v>0.10399876007439554</v>
      </c>
      <c r="V10">
        <f t="shared" si="5"/>
        <v>12.311926605504587</v>
      </c>
      <c r="W10">
        <f t="shared" si="6"/>
        <v>17.473958333333332</v>
      </c>
      <c r="X10">
        <f t="shared" si="7"/>
        <v>762.49999999999989</v>
      </c>
    </row>
    <row r="11" spans="1:24" x14ac:dyDescent="0.25">
      <c r="A11" s="16" t="s">
        <v>281</v>
      </c>
      <c r="B11" t="s">
        <v>186</v>
      </c>
      <c r="C11">
        <v>5519.4633918062327</v>
      </c>
      <c r="D11">
        <v>0.35</v>
      </c>
      <c r="E11" s="10">
        <v>127070</v>
      </c>
      <c r="F11" s="10">
        <v>474.37</v>
      </c>
      <c r="G11" s="10">
        <v>12400</v>
      </c>
      <c r="H11" s="10">
        <v>39.159999999999997</v>
      </c>
      <c r="I11" s="11">
        <v>712.4</v>
      </c>
      <c r="J11" s="11">
        <v>3.2530000000000001</v>
      </c>
      <c r="K11" s="11">
        <v>15920</v>
      </c>
      <c r="L11" s="11">
        <v>46.07</v>
      </c>
      <c r="M11" s="11">
        <v>48.3</v>
      </c>
      <c r="N11" s="11">
        <v>0.246</v>
      </c>
      <c r="O11" s="94" t="s">
        <v>273</v>
      </c>
      <c r="P11" s="16" t="s">
        <v>281</v>
      </c>
      <c r="Q11">
        <f>E11/G11</f>
        <v>10.247580645161291</v>
      </c>
      <c r="R11">
        <f t="shared" si="1"/>
        <v>178.3688938798428</v>
      </c>
      <c r="S11">
        <f t="shared" si="2"/>
        <v>7.9817839195979898</v>
      </c>
      <c r="T11">
        <f t="shared" si="3"/>
        <v>2630.8488612836441</v>
      </c>
      <c r="U11">
        <f t="shared" si="4"/>
        <v>9.7584008814039502E-2</v>
      </c>
      <c r="V11">
        <f t="shared" si="5"/>
        <v>17.405951712521055</v>
      </c>
      <c r="W11">
        <f t="shared" si="6"/>
        <v>0.77889447236180909</v>
      </c>
      <c r="X11">
        <f t="shared" si="7"/>
        <v>256.72877846790891</v>
      </c>
    </row>
    <row r="12" spans="1:24" x14ac:dyDescent="0.25">
      <c r="A12" s="16" t="s">
        <v>282</v>
      </c>
      <c r="B12" t="s">
        <v>187</v>
      </c>
      <c r="C12">
        <v>4492.4671004760821</v>
      </c>
      <c r="D12">
        <v>0</v>
      </c>
      <c r="E12" s="10">
        <v>253040</v>
      </c>
      <c r="F12" s="10">
        <v>2282.1999999999998</v>
      </c>
      <c r="G12" s="10">
        <v>42910</v>
      </c>
      <c r="H12" s="10">
        <v>122.6</v>
      </c>
      <c r="I12" s="11">
        <v>1613</v>
      </c>
      <c r="J12" s="11">
        <v>2.7240000000000002</v>
      </c>
      <c r="K12" s="11">
        <v>752.3</v>
      </c>
      <c r="L12" s="11">
        <v>0.96509999999999996</v>
      </c>
      <c r="M12" s="11">
        <v>83.8</v>
      </c>
      <c r="N12" s="11">
        <v>0.34699999999999998</v>
      </c>
      <c r="O12" s="94" t="s">
        <v>273</v>
      </c>
      <c r="P12" s="16" t="s">
        <v>282</v>
      </c>
      <c r="Q12">
        <f t="shared" si="0"/>
        <v>5.8969937077604291</v>
      </c>
      <c r="R12">
        <f t="shared" si="1"/>
        <v>156.8753874767514</v>
      </c>
      <c r="S12">
        <f t="shared" si="2"/>
        <v>336.35517745580222</v>
      </c>
      <c r="T12">
        <f t="shared" si="3"/>
        <v>3019.5704057279236</v>
      </c>
      <c r="U12">
        <f t="shared" si="4"/>
        <v>0.16957793234271262</v>
      </c>
      <c r="V12">
        <f t="shared" si="5"/>
        <v>26.602603843769373</v>
      </c>
      <c r="W12">
        <f t="shared" si="6"/>
        <v>57.038415525721128</v>
      </c>
      <c r="X12">
        <f t="shared" si="7"/>
        <v>512.05250596658709</v>
      </c>
    </row>
    <row r="13" spans="1:24" x14ac:dyDescent="0.25">
      <c r="A13" s="16" t="s">
        <v>283</v>
      </c>
      <c r="B13" t="s">
        <v>189</v>
      </c>
      <c r="C13">
        <v>2849.4739357991934</v>
      </c>
      <c r="D13">
        <v>0.13</v>
      </c>
      <c r="E13" s="10">
        <v>254630</v>
      </c>
      <c r="F13" s="10">
        <v>2192.1999999999998</v>
      </c>
      <c r="G13" s="10">
        <v>46040</v>
      </c>
      <c r="H13" s="10">
        <v>113.4</v>
      </c>
      <c r="I13" s="11">
        <v>3076</v>
      </c>
      <c r="J13" s="11">
        <v>7.125</v>
      </c>
      <c r="K13" s="11">
        <v>1135</v>
      </c>
      <c r="L13" s="11">
        <v>2.851</v>
      </c>
      <c r="M13" s="11">
        <v>40.1</v>
      </c>
      <c r="N13" s="11">
        <v>0.105</v>
      </c>
      <c r="O13" s="94" t="s">
        <v>273</v>
      </c>
      <c r="P13" s="16" t="s">
        <v>283</v>
      </c>
      <c r="Q13">
        <f t="shared" si="0"/>
        <v>5.5306255430060816</v>
      </c>
      <c r="R13">
        <f t="shared" si="1"/>
        <v>82.779583875162544</v>
      </c>
      <c r="S13">
        <f t="shared" si="2"/>
        <v>224.34361233480178</v>
      </c>
      <c r="T13">
        <f t="shared" si="3"/>
        <v>6349.8753117206979</v>
      </c>
      <c r="U13">
        <f t="shared" si="4"/>
        <v>0.18081137336527511</v>
      </c>
      <c r="V13">
        <f t="shared" si="5"/>
        <v>14.967490247074123</v>
      </c>
      <c r="W13">
        <f t="shared" si="6"/>
        <v>40.563876651982376</v>
      </c>
      <c r="X13">
        <f t="shared" si="7"/>
        <v>1148.1296758104738</v>
      </c>
    </row>
    <row r="14" spans="1:24" x14ac:dyDescent="0.25">
      <c r="A14" s="16" t="s">
        <v>284</v>
      </c>
      <c r="B14" t="s">
        <v>190</v>
      </c>
      <c r="C14">
        <v>5574.9549207271166</v>
      </c>
      <c r="D14">
        <v>0.23</v>
      </c>
      <c r="E14" s="10">
        <v>278740</v>
      </c>
      <c r="F14" s="10">
        <v>2607</v>
      </c>
      <c r="G14" s="10">
        <v>46720</v>
      </c>
      <c r="H14" s="10">
        <v>161.1</v>
      </c>
      <c r="I14" s="11">
        <v>2103</v>
      </c>
      <c r="J14" s="11">
        <v>6.0389999999999997</v>
      </c>
      <c r="K14" s="11">
        <v>1155</v>
      </c>
      <c r="L14" s="11">
        <v>4.3040000000000003</v>
      </c>
      <c r="M14" s="11">
        <v>46.5</v>
      </c>
      <c r="N14" s="11">
        <v>0.28000000000000003</v>
      </c>
      <c r="O14" s="94" t="s">
        <v>273</v>
      </c>
      <c r="P14" s="16" t="s">
        <v>284</v>
      </c>
      <c r="Q14">
        <f t="shared" si="0"/>
        <v>5.9661815068493151</v>
      </c>
      <c r="R14">
        <f t="shared" si="1"/>
        <v>132.54398478364243</v>
      </c>
      <c r="S14">
        <f t="shared" si="2"/>
        <v>241.33333333333334</v>
      </c>
      <c r="T14">
        <f t="shared" si="3"/>
        <v>5994.4086021505373</v>
      </c>
      <c r="U14">
        <f t="shared" si="4"/>
        <v>0.16761139413073115</v>
      </c>
      <c r="V14">
        <f t="shared" si="5"/>
        <v>22.21588207322872</v>
      </c>
      <c r="W14">
        <f t="shared" si="6"/>
        <v>40.450216450216452</v>
      </c>
      <c r="X14">
        <f t="shared" si="7"/>
        <v>1004.7311827956989</v>
      </c>
    </row>
    <row r="15" spans="1:24" ht="15.75" thickBot="1" x14ac:dyDescent="0.3">
      <c r="A15" s="21" t="s">
        <v>285</v>
      </c>
      <c r="B15" t="s">
        <v>208</v>
      </c>
      <c r="C15">
        <v>6193.5211075295892</v>
      </c>
      <c r="D15">
        <v>0</v>
      </c>
      <c r="E15" s="41">
        <v>286270</v>
      </c>
      <c r="F15" s="41">
        <v>2225.1999999999998</v>
      </c>
      <c r="G15" s="41">
        <v>53130</v>
      </c>
      <c r="H15" s="41">
        <v>256.7</v>
      </c>
      <c r="I15" s="77">
        <v>1925</v>
      </c>
      <c r="J15" s="77">
        <v>9.5060000000000002</v>
      </c>
      <c r="K15" s="77">
        <v>180.3</v>
      </c>
      <c r="L15" s="77">
        <v>0.99399999999999999</v>
      </c>
      <c r="M15" s="77">
        <v>48.5</v>
      </c>
      <c r="N15" s="77">
        <v>0.315</v>
      </c>
      <c r="O15" s="95" t="s">
        <v>273</v>
      </c>
      <c r="P15" s="21" t="s">
        <v>285</v>
      </c>
      <c r="Q15">
        <f t="shared" si="0"/>
        <v>5.3881046489742142</v>
      </c>
      <c r="R15">
        <f t="shared" si="1"/>
        <v>148.71168831168831</v>
      </c>
      <c r="S15">
        <f t="shared" si="2"/>
        <v>1587.7426511369938</v>
      </c>
      <c r="T15">
        <f t="shared" si="3"/>
        <v>5902.4742268041236</v>
      </c>
      <c r="U15">
        <f t="shared" si="4"/>
        <v>0.18559401963181613</v>
      </c>
      <c r="V15">
        <f t="shared" si="5"/>
        <v>27.6</v>
      </c>
      <c r="W15">
        <f t="shared" si="6"/>
        <v>294.67554076539102</v>
      </c>
      <c r="X15">
        <f t="shared" si="7"/>
        <v>1095.4639175257732</v>
      </c>
    </row>
    <row r="17" spans="1:24" x14ac:dyDescent="0.25">
      <c r="A17" t="s">
        <v>294</v>
      </c>
      <c r="B17" t="s">
        <v>132</v>
      </c>
      <c r="C17">
        <v>517.29967316578382</v>
      </c>
      <c r="D17">
        <v>0.03</v>
      </c>
      <c r="E17">
        <v>220550</v>
      </c>
      <c r="F17">
        <v>3257.9</v>
      </c>
      <c r="G17">
        <v>57700</v>
      </c>
      <c r="H17">
        <v>190.1</v>
      </c>
      <c r="I17">
        <v>1454</v>
      </c>
      <c r="J17">
        <v>6.0970000000000004</v>
      </c>
      <c r="K17">
        <v>649.6</v>
      </c>
      <c r="L17">
        <v>2.919</v>
      </c>
      <c r="M17">
        <v>66.3</v>
      </c>
      <c r="N17">
        <v>0.246</v>
      </c>
      <c r="O17" t="s">
        <v>273</v>
      </c>
      <c r="P17" t="s">
        <v>294</v>
      </c>
      <c r="Q17">
        <f t="shared" si="0"/>
        <v>3.8223570190641247</v>
      </c>
      <c r="R17">
        <f t="shared" si="1"/>
        <v>151.6850068775791</v>
      </c>
      <c r="S17">
        <f t="shared" si="2"/>
        <v>339.51662561576353</v>
      </c>
      <c r="T17">
        <f t="shared" si="3"/>
        <v>3326.5460030165914</v>
      </c>
      <c r="U17">
        <f t="shared" si="4"/>
        <v>0.261618680571299</v>
      </c>
      <c r="V17">
        <f t="shared" si="5"/>
        <v>39.683631361760661</v>
      </c>
      <c r="W17">
        <f t="shared" si="6"/>
        <v>88.823891625615758</v>
      </c>
      <c r="X17">
        <f t="shared" si="7"/>
        <v>870.28657616892917</v>
      </c>
    </row>
    <row r="18" spans="1:24" x14ac:dyDescent="0.25">
      <c r="A18" t="s">
        <v>295</v>
      </c>
      <c r="B18" t="s">
        <v>133</v>
      </c>
      <c r="C18">
        <v>346.27792375377516</v>
      </c>
      <c r="D18">
        <v>0.12</v>
      </c>
      <c r="E18">
        <v>247360</v>
      </c>
      <c r="F18">
        <v>2295.3000000000002</v>
      </c>
      <c r="G18">
        <v>69740</v>
      </c>
      <c r="H18">
        <v>223.8</v>
      </c>
      <c r="I18">
        <v>1683</v>
      </c>
      <c r="J18">
        <v>4.9290000000000003</v>
      </c>
      <c r="K18">
        <v>454.1</v>
      </c>
      <c r="L18">
        <v>1.1040000000000001</v>
      </c>
      <c r="M18">
        <v>46</v>
      </c>
      <c r="N18">
        <v>0.248</v>
      </c>
      <c r="O18" t="s">
        <v>273</v>
      </c>
      <c r="P18" t="s">
        <v>295</v>
      </c>
      <c r="Q18">
        <f t="shared" si="0"/>
        <v>3.5468884427874965</v>
      </c>
      <c r="R18">
        <f t="shared" si="1"/>
        <v>146.97563874034464</v>
      </c>
      <c r="S18">
        <f t="shared" si="2"/>
        <v>544.72583131468832</v>
      </c>
      <c r="T18">
        <f t="shared" si="3"/>
        <v>5377.391304347826</v>
      </c>
      <c r="U18">
        <f t="shared" si="4"/>
        <v>0.28193725743855108</v>
      </c>
      <c r="V18">
        <f t="shared" si="5"/>
        <v>41.437908496732028</v>
      </c>
      <c r="W18">
        <f t="shared" si="6"/>
        <v>153.57850693679805</v>
      </c>
      <c r="X18">
        <f t="shared" si="7"/>
        <v>1516.0869565217392</v>
      </c>
    </row>
    <row r="19" spans="1:24" x14ac:dyDescent="0.25">
      <c r="A19" t="s">
        <v>296</v>
      </c>
      <c r="B19" t="s">
        <v>134</v>
      </c>
      <c r="C19">
        <v>1700.2709074825245</v>
      </c>
      <c r="D19">
        <v>0.22</v>
      </c>
      <c r="E19">
        <v>228090</v>
      </c>
      <c r="F19">
        <v>982.88</v>
      </c>
      <c r="G19">
        <v>107900</v>
      </c>
      <c r="H19">
        <v>433.1</v>
      </c>
      <c r="I19">
        <v>1144</v>
      </c>
      <c r="J19">
        <v>4.3079999999999998</v>
      </c>
      <c r="K19">
        <v>232.5</v>
      </c>
      <c r="L19">
        <v>1.468</v>
      </c>
      <c r="M19">
        <v>21.8</v>
      </c>
      <c r="N19">
        <v>0.10299999999999999</v>
      </c>
      <c r="O19" t="s">
        <v>273</v>
      </c>
      <c r="P19" t="s">
        <v>296</v>
      </c>
      <c r="Q19">
        <f t="shared" si="0"/>
        <v>2.1139017608897128</v>
      </c>
      <c r="R19">
        <f t="shared" si="1"/>
        <v>199.37937062937064</v>
      </c>
      <c r="S19">
        <f t="shared" si="2"/>
        <v>981.0322580645161</v>
      </c>
      <c r="T19">
        <f t="shared" si="3"/>
        <v>10462.844036697248</v>
      </c>
      <c r="U19">
        <f t="shared" si="4"/>
        <v>0.47305888026656145</v>
      </c>
      <c r="V19">
        <f t="shared" si="5"/>
        <v>94.318181818181813</v>
      </c>
      <c r="W19">
        <f t="shared" si="6"/>
        <v>464.08602150537632</v>
      </c>
      <c r="X19">
        <f t="shared" si="7"/>
        <v>4949.5412844036691</v>
      </c>
    </row>
    <row r="20" spans="1:24" x14ac:dyDescent="0.25">
      <c r="A20" t="s">
        <v>297</v>
      </c>
      <c r="B20" t="s">
        <v>135</v>
      </c>
      <c r="C20">
        <v>1749.8396126139121</v>
      </c>
      <c r="D20">
        <v>0.33</v>
      </c>
      <c r="E20">
        <v>205290</v>
      </c>
      <c r="F20">
        <v>1771.7</v>
      </c>
      <c r="G20">
        <v>109200</v>
      </c>
      <c r="H20">
        <v>544.70000000000005</v>
      </c>
      <c r="I20">
        <v>682.2</v>
      </c>
      <c r="J20">
        <v>3.734</v>
      </c>
      <c r="K20">
        <v>135</v>
      </c>
      <c r="L20">
        <v>0.85440000000000005</v>
      </c>
      <c r="M20">
        <v>14</v>
      </c>
      <c r="N20">
        <v>0.11600000000000001</v>
      </c>
      <c r="O20" t="s">
        <v>273</v>
      </c>
      <c r="P20" t="s">
        <v>297</v>
      </c>
      <c r="Q20">
        <f t="shared" si="0"/>
        <v>1.8799450549450549</v>
      </c>
      <c r="R20">
        <f t="shared" si="1"/>
        <v>300.92348284960423</v>
      </c>
      <c r="S20">
        <f t="shared" si="2"/>
        <v>1520.6666666666667</v>
      </c>
      <c r="T20">
        <f t="shared" si="3"/>
        <v>14663.571428571429</v>
      </c>
      <c r="U20">
        <f t="shared" si="4"/>
        <v>0.53193043986555599</v>
      </c>
      <c r="V20">
        <f t="shared" si="5"/>
        <v>160.07036059806507</v>
      </c>
      <c r="W20">
        <f t="shared" si="6"/>
        <v>808.88888888888891</v>
      </c>
      <c r="X20">
        <f t="shared" si="7"/>
        <v>7800</v>
      </c>
    </row>
    <row r="21" spans="1:24" x14ac:dyDescent="0.25">
      <c r="A21" t="s">
        <v>298</v>
      </c>
      <c r="B21" t="s">
        <v>136</v>
      </c>
      <c r="C21">
        <v>630.83240641455745</v>
      </c>
      <c r="D21">
        <v>0.39</v>
      </c>
      <c r="E21">
        <v>221410</v>
      </c>
      <c r="F21">
        <v>2295.1999999999998</v>
      </c>
      <c r="G21">
        <v>116600</v>
      </c>
      <c r="H21">
        <v>1006</v>
      </c>
      <c r="I21">
        <v>713.3</v>
      </c>
      <c r="J21">
        <v>4.2629999999999999</v>
      </c>
      <c r="K21">
        <v>129.69999999999999</v>
      </c>
      <c r="L21">
        <v>0.56889999999999996</v>
      </c>
      <c r="M21">
        <v>18.100000000000001</v>
      </c>
      <c r="N21">
        <v>0.20399999999999999</v>
      </c>
      <c r="O21" t="s">
        <v>273</v>
      </c>
      <c r="P21" t="s">
        <v>298</v>
      </c>
      <c r="Q21">
        <f t="shared" si="0"/>
        <v>1.8988850771869641</v>
      </c>
      <c r="R21">
        <f t="shared" si="1"/>
        <v>310.40235525024536</v>
      </c>
      <c r="S21">
        <f t="shared" si="2"/>
        <v>1707.0932922127988</v>
      </c>
      <c r="T21">
        <f t="shared" si="3"/>
        <v>12232.596685082872</v>
      </c>
      <c r="U21">
        <f t="shared" si="4"/>
        <v>0.52662481369405179</v>
      </c>
      <c r="V21">
        <f t="shared" si="5"/>
        <v>163.46558250385533</v>
      </c>
      <c r="W21">
        <f t="shared" si="6"/>
        <v>898.99768696993067</v>
      </c>
      <c r="X21">
        <f t="shared" si="7"/>
        <v>6441.9889502762426</v>
      </c>
    </row>
    <row r="22" spans="1:24" x14ac:dyDescent="0.25">
      <c r="A22" t="s">
        <v>299</v>
      </c>
      <c r="E22">
        <v>223740</v>
      </c>
      <c r="F22">
        <v>1491.4</v>
      </c>
      <c r="G22">
        <v>120200</v>
      </c>
      <c r="H22">
        <v>1143</v>
      </c>
      <c r="I22">
        <v>746.1</v>
      </c>
      <c r="J22">
        <v>3.472</v>
      </c>
      <c r="K22">
        <v>59.25</v>
      </c>
      <c r="L22">
        <v>0.78590000000000004</v>
      </c>
      <c r="M22">
        <v>13.4</v>
      </c>
      <c r="N22">
        <v>0.155</v>
      </c>
      <c r="O22" t="s">
        <v>273</v>
      </c>
      <c r="P22" t="s">
        <v>299</v>
      </c>
      <c r="Q22">
        <f t="shared" si="0"/>
        <v>1.8613976705490849</v>
      </c>
      <c r="R22">
        <f t="shared" si="1"/>
        <v>299.87937273823883</v>
      </c>
      <c r="S22">
        <f t="shared" si="2"/>
        <v>3776.2025316455697</v>
      </c>
      <c r="T22">
        <f t="shared" si="3"/>
        <v>16697.014925373132</v>
      </c>
      <c r="U22">
        <f t="shared" si="4"/>
        <v>0.53723071422186464</v>
      </c>
      <c r="V22">
        <f t="shared" si="5"/>
        <v>161.10440959656881</v>
      </c>
      <c r="W22">
        <f t="shared" si="6"/>
        <v>2028.6919831223629</v>
      </c>
      <c r="X22">
        <f t="shared" si="7"/>
        <v>8970.1492537313425</v>
      </c>
    </row>
    <row r="23" spans="1:24" x14ac:dyDescent="0.25">
      <c r="A23" t="s">
        <v>300</v>
      </c>
      <c r="E23">
        <v>162460</v>
      </c>
      <c r="F23">
        <v>929.58</v>
      </c>
      <c r="G23">
        <v>66540</v>
      </c>
      <c r="H23">
        <v>298.8</v>
      </c>
      <c r="I23">
        <v>701.5</v>
      </c>
      <c r="J23">
        <v>3.581</v>
      </c>
      <c r="K23">
        <v>746.9</v>
      </c>
      <c r="L23">
        <v>4.6900000000000004</v>
      </c>
      <c r="M23">
        <v>28</v>
      </c>
      <c r="N23">
        <v>0.18</v>
      </c>
      <c r="O23" t="s">
        <v>273</v>
      </c>
      <c r="P23" t="s">
        <v>300</v>
      </c>
      <c r="Q23">
        <f t="shared" si="0"/>
        <v>2.4415389239555156</v>
      </c>
      <c r="R23">
        <f t="shared" si="1"/>
        <v>231.58945117605131</v>
      </c>
      <c r="S23">
        <f t="shared" si="2"/>
        <v>217.51238452269382</v>
      </c>
      <c r="T23">
        <f t="shared" si="3"/>
        <v>5802.1428571428569</v>
      </c>
      <c r="U23">
        <f t="shared" si="4"/>
        <v>0.40957774221346793</v>
      </c>
      <c r="V23">
        <f t="shared" si="5"/>
        <v>94.853884533143258</v>
      </c>
      <c r="W23">
        <f t="shared" si="6"/>
        <v>89.088231356272601</v>
      </c>
      <c r="X23">
        <f t="shared" si="7"/>
        <v>2376.4285714285716</v>
      </c>
    </row>
    <row r="24" spans="1:24" x14ac:dyDescent="0.25">
      <c r="A24" t="s">
        <v>301</v>
      </c>
      <c r="B24" t="s">
        <v>137</v>
      </c>
      <c r="C24">
        <v>1939.7339410863585</v>
      </c>
      <c r="D24">
        <v>0.04</v>
      </c>
      <c r="E24">
        <v>239140</v>
      </c>
      <c r="F24">
        <v>1523.5</v>
      </c>
      <c r="G24">
        <v>66590</v>
      </c>
      <c r="H24">
        <v>137.4</v>
      </c>
      <c r="I24">
        <v>1656</v>
      </c>
      <c r="J24">
        <v>4.6760000000000002</v>
      </c>
      <c r="K24">
        <v>474.5</v>
      </c>
      <c r="L24">
        <v>0.8115</v>
      </c>
      <c r="M24">
        <v>60.5</v>
      </c>
      <c r="N24">
        <v>0.20300000000000001</v>
      </c>
      <c r="O24" t="s">
        <v>273</v>
      </c>
      <c r="P24" t="s">
        <v>301</v>
      </c>
      <c r="Q24">
        <f t="shared" si="0"/>
        <v>3.5912299144015618</v>
      </c>
      <c r="R24">
        <f t="shared" si="1"/>
        <v>144.40821256038646</v>
      </c>
      <c r="S24">
        <f t="shared" si="2"/>
        <v>503.98314014752373</v>
      </c>
      <c r="T24">
        <f t="shared" si="3"/>
        <v>3952.7272727272725</v>
      </c>
      <c r="U24">
        <f t="shared" si="4"/>
        <v>0.27845613448189344</v>
      </c>
      <c r="V24">
        <f t="shared" si="5"/>
        <v>40.211352657004831</v>
      </c>
      <c r="W24">
        <f t="shared" si="6"/>
        <v>140.33719704952583</v>
      </c>
      <c r="X24">
        <f t="shared" si="7"/>
        <v>1100.6611570247933</v>
      </c>
    </row>
    <row r="25" spans="1:24" x14ac:dyDescent="0.25">
      <c r="A25" t="s">
        <v>302</v>
      </c>
      <c r="B25" t="s">
        <v>138</v>
      </c>
      <c r="C25">
        <v>2630.5187663958372</v>
      </c>
      <c r="D25">
        <v>0.16</v>
      </c>
      <c r="E25">
        <v>237190</v>
      </c>
      <c r="F25">
        <v>1643.4</v>
      </c>
      <c r="G25">
        <v>65340</v>
      </c>
      <c r="H25">
        <v>397.7</v>
      </c>
      <c r="I25">
        <v>1655</v>
      </c>
      <c r="J25">
        <v>8.3510000000000009</v>
      </c>
      <c r="K25">
        <v>406.5</v>
      </c>
      <c r="L25">
        <v>2.831</v>
      </c>
      <c r="M25">
        <v>49.9</v>
      </c>
      <c r="N25">
        <v>0.36699999999999999</v>
      </c>
      <c r="O25" t="s">
        <v>273</v>
      </c>
      <c r="P25" t="s">
        <v>302</v>
      </c>
      <c r="Q25">
        <f t="shared" si="0"/>
        <v>3.6300887664524026</v>
      </c>
      <c r="R25">
        <f t="shared" si="1"/>
        <v>143.31722054380666</v>
      </c>
      <c r="S25">
        <f t="shared" si="2"/>
        <v>583.49323493234931</v>
      </c>
      <c r="T25">
        <f t="shared" si="3"/>
        <v>4753.306613226453</v>
      </c>
      <c r="U25">
        <f t="shared" si="4"/>
        <v>0.27547535730848688</v>
      </c>
      <c r="V25">
        <f t="shared" si="5"/>
        <v>39.48036253776435</v>
      </c>
      <c r="W25">
        <f t="shared" si="6"/>
        <v>160.73800738007381</v>
      </c>
      <c r="X25">
        <f t="shared" si="7"/>
        <v>1309.4188376753507</v>
      </c>
    </row>
    <row r="26" spans="1:24" x14ac:dyDescent="0.25">
      <c r="A26" t="s">
        <v>303</v>
      </c>
      <c r="B26" t="s">
        <v>139</v>
      </c>
      <c r="C26">
        <v>1852.1216435256106</v>
      </c>
      <c r="D26">
        <v>0.23</v>
      </c>
      <c r="E26">
        <v>239640</v>
      </c>
      <c r="F26">
        <v>3264.9</v>
      </c>
      <c r="G26">
        <v>63490</v>
      </c>
      <c r="H26">
        <v>203.8</v>
      </c>
      <c r="I26">
        <v>1702</v>
      </c>
      <c r="J26">
        <v>5.9870000000000001</v>
      </c>
      <c r="K26">
        <v>321.5</v>
      </c>
      <c r="L26">
        <v>1.377</v>
      </c>
      <c r="M26">
        <v>51.1</v>
      </c>
      <c r="N26">
        <v>0.17199999999999999</v>
      </c>
      <c r="O26" t="s">
        <v>273</v>
      </c>
      <c r="P26" t="s">
        <v>303</v>
      </c>
      <c r="Q26">
        <f t="shared" si="0"/>
        <v>3.7744526697117657</v>
      </c>
      <c r="R26">
        <f t="shared" si="1"/>
        <v>140.79905992949472</v>
      </c>
      <c r="S26">
        <f t="shared" si="2"/>
        <v>745.38102643856917</v>
      </c>
      <c r="T26">
        <f t="shared" si="3"/>
        <v>4689.6281800391389</v>
      </c>
      <c r="U26">
        <f t="shared" si="4"/>
        <v>0.26493907527958604</v>
      </c>
      <c r="V26">
        <f t="shared" si="5"/>
        <v>37.30317273795535</v>
      </c>
      <c r="W26">
        <f t="shared" si="6"/>
        <v>197.4805598755832</v>
      </c>
      <c r="X26">
        <f t="shared" si="7"/>
        <v>1242.4657534246576</v>
      </c>
    </row>
    <row r="27" spans="1:24" x14ac:dyDescent="0.25">
      <c r="A27" t="s">
        <v>304</v>
      </c>
      <c r="E27">
        <v>252290</v>
      </c>
      <c r="F27">
        <v>1854.6</v>
      </c>
      <c r="G27">
        <v>66430</v>
      </c>
      <c r="H27">
        <v>89.54</v>
      </c>
      <c r="I27">
        <v>1790</v>
      </c>
      <c r="J27">
        <v>5.1230000000000002</v>
      </c>
      <c r="K27">
        <v>302.5</v>
      </c>
      <c r="L27">
        <v>0.42209999999999998</v>
      </c>
      <c r="M27">
        <v>52.3</v>
      </c>
      <c r="N27">
        <v>0.127</v>
      </c>
      <c r="O27" t="s">
        <v>273</v>
      </c>
      <c r="P27" t="s">
        <v>304</v>
      </c>
      <c r="Q27">
        <f t="shared" si="0"/>
        <v>3.7978323046816196</v>
      </c>
      <c r="R27">
        <f t="shared" si="1"/>
        <v>140.9441340782123</v>
      </c>
      <c r="S27">
        <f t="shared" si="2"/>
        <v>834.01652892561981</v>
      </c>
      <c r="T27">
        <f t="shared" si="3"/>
        <v>4823.9005736137669</v>
      </c>
      <c r="U27">
        <f t="shared" si="4"/>
        <v>0.26330809782393277</v>
      </c>
      <c r="V27">
        <f t="shared" si="5"/>
        <v>37.11173184357542</v>
      </c>
      <c r="W27">
        <f t="shared" si="6"/>
        <v>219.60330578512398</v>
      </c>
      <c r="X27">
        <f t="shared" si="7"/>
        <v>1270.1720841300191</v>
      </c>
    </row>
    <row r="28" spans="1:24" x14ac:dyDescent="0.25">
      <c r="A28" t="s">
        <v>305</v>
      </c>
      <c r="B28" t="s">
        <v>140</v>
      </c>
      <c r="C28">
        <v>56.192550841878692</v>
      </c>
      <c r="D28">
        <v>0.41</v>
      </c>
      <c r="E28">
        <v>220270</v>
      </c>
      <c r="F28">
        <v>1349.1</v>
      </c>
      <c r="G28">
        <v>109100</v>
      </c>
      <c r="H28">
        <v>383.1</v>
      </c>
      <c r="I28">
        <v>784.8</v>
      </c>
      <c r="J28">
        <v>3.7719999999999998</v>
      </c>
      <c r="K28">
        <v>414</v>
      </c>
      <c r="L28">
        <v>2.0950000000000002</v>
      </c>
      <c r="M28">
        <v>23</v>
      </c>
      <c r="N28">
        <v>9.8199999999999996E-2</v>
      </c>
      <c r="O28" t="s">
        <v>273</v>
      </c>
      <c r="P28" t="s">
        <v>305</v>
      </c>
      <c r="Q28">
        <f t="shared" si="0"/>
        <v>2.0189734188817599</v>
      </c>
      <c r="R28">
        <f t="shared" si="1"/>
        <v>280.67023445463815</v>
      </c>
      <c r="S28">
        <f t="shared" si="2"/>
        <v>532.05314009661834</v>
      </c>
      <c r="T28">
        <f t="shared" si="3"/>
        <v>9576.95652173913</v>
      </c>
      <c r="U28">
        <f t="shared" si="4"/>
        <v>0.49530122122849229</v>
      </c>
      <c r="V28">
        <f t="shared" si="5"/>
        <v>139.01630988786954</v>
      </c>
      <c r="W28">
        <f t="shared" si="6"/>
        <v>263.52657004830917</v>
      </c>
      <c r="X28">
        <f t="shared" si="7"/>
        <v>4743.478260869565</v>
      </c>
    </row>
    <row r="29" spans="1:24" x14ac:dyDescent="0.25">
      <c r="A29" t="s">
        <v>306</v>
      </c>
      <c r="B29" t="s">
        <v>107</v>
      </c>
      <c r="C29">
        <v>943.79445892696197</v>
      </c>
      <c r="D29">
        <v>0.03</v>
      </c>
      <c r="E29">
        <v>218670</v>
      </c>
      <c r="F29">
        <v>2103.9</v>
      </c>
      <c r="G29">
        <v>57660</v>
      </c>
      <c r="H29">
        <v>155.30000000000001</v>
      </c>
      <c r="I29">
        <v>1395</v>
      </c>
      <c r="J29">
        <v>4.1479999999999997</v>
      </c>
      <c r="K29">
        <v>781.6</v>
      </c>
      <c r="L29">
        <v>2.9969999999999999</v>
      </c>
      <c r="M29">
        <v>69.8</v>
      </c>
      <c r="N29">
        <v>0.36</v>
      </c>
      <c r="O29" t="s">
        <v>273</v>
      </c>
      <c r="P29" t="s">
        <v>306</v>
      </c>
      <c r="Q29">
        <f t="shared" si="0"/>
        <v>3.7924037460978148</v>
      </c>
      <c r="R29">
        <f t="shared" si="1"/>
        <v>156.75268817204301</v>
      </c>
      <c r="S29">
        <f t="shared" si="2"/>
        <v>279.77226202661205</v>
      </c>
      <c r="T29">
        <f t="shared" si="3"/>
        <v>3132.8080229226362</v>
      </c>
      <c r="U29">
        <f t="shared" si="4"/>
        <v>0.26368500480175605</v>
      </c>
      <c r="V29">
        <f t="shared" si="5"/>
        <v>41.333333333333336</v>
      </c>
      <c r="W29">
        <f t="shared" si="6"/>
        <v>73.771750255885365</v>
      </c>
      <c r="X29">
        <f t="shared" si="7"/>
        <v>826.07449856733524</v>
      </c>
    </row>
    <row r="30" spans="1:24" x14ac:dyDescent="0.25">
      <c r="A30" t="s">
        <v>307</v>
      </c>
      <c r="B30" t="s">
        <v>109</v>
      </c>
      <c r="C30">
        <v>897.56840352129404</v>
      </c>
      <c r="D30">
        <v>0.13</v>
      </c>
      <c r="E30">
        <v>233770</v>
      </c>
      <c r="F30">
        <v>1277.5</v>
      </c>
      <c r="G30">
        <v>70770</v>
      </c>
      <c r="H30">
        <v>169.6</v>
      </c>
      <c r="I30">
        <v>1576</v>
      </c>
      <c r="J30">
        <v>5.75</v>
      </c>
      <c r="K30">
        <v>414.6</v>
      </c>
      <c r="L30">
        <v>1.0389999999999999</v>
      </c>
      <c r="M30">
        <v>46.7</v>
      </c>
      <c r="N30">
        <v>0.249</v>
      </c>
      <c r="O30" t="s">
        <v>273</v>
      </c>
      <c r="P30" t="s">
        <v>307</v>
      </c>
      <c r="Q30">
        <f t="shared" si="0"/>
        <v>3.3032358343931043</v>
      </c>
      <c r="R30">
        <f t="shared" si="1"/>
        <v>148.33121827411168</v>
      </c>
      <c r="S30">
        <f t="shared" si="2"/>
        <v>563.84466956102267</v>
      </c>
      <c r="T30">
        <f t="shared" si="3"/>
        <v>5005.7815845824407</v>
      </c>
      <c r="U30">
        <f t="shared" si="4"/>
        <v>0.30273345596098727</v>
      </c>
      <c r="V30">
        <f t="shared" si="5"/>
        <v>44.904822335025379</v>
      </c>
      <c r="W30">
        <f t="shared" si="6"/>
        <v>170.69464544138927</v>
      </c>
      <c r="X30">
        <f t="shared" si="7"/>
        <v>1515.4175588865096</v>
      </c>
    </row>
    <row r="31" spans="1:24" x14ac:dyDescent="0.25">
      <c r="A31" t="s">
        <v>308</v>
      </c>
      <c r="B31" t="s">
        <v>111</v>
      </c>
      <c r="C31">
        <v>4367.8338110532468</v>
      </c>
      <c r="D31">
        <v>0.33</v>
      </c>
      <c r="E31">
        <v>239140</v>
      </c>
      <c r="F31">
        <v>1341.2</v>
      </c>
      <c r="G31">
        <v>81360</v>
      </c>
      <c r="H31">
        <v>239.9</v>
      </c>
      <c r="I31">
        <v>1030</v>
      </c>
      <c r="J31">
        <v>4.7850000000000001</v>
      </c>
      <c r="K31">
        <v>607.20000000000005</v>
      </c>
      <c r="L31">
        <v>2.1880000000000002</v>
      </c>
      <c r="M31">
        <v>36.200000000000003</v>
      </c>
      <c r="N31">
        <v>0.104</v>
      </c>
      <c r="O31" t="s">
        <v>273</v>
      </c>
      <c r="P31" t="s">
        <v>308</v>
      </c>
      <c r="Q31">
        <f t="shared" si="0"/>
        <v>2.939282202556539</v>
      </c>
      <c r="R31">
        <f t="shared" si="1"/>
        <v>232.17475728155341</v>
      </c>
      <c r="S31">
        <f t="shared" si="2"/>
        <v>393.84057971014488</v>
      </c>
      <c r="T31">
        <f t="shared" si="3"/>
        <v>6606.0773480662974</v>
      </c>
      <c r="U31">
        <f t="shared" si="4"/>
        <v>0.34021911850798697</v>
      </c>
      <c r="V31">
        <f t="shared" si="5"/>
        <v>78.990291262135926</v>
      </c>
      <c r="W31">
        <f t="shared" si="6"/>
        <v>133.99209486166006</v>
      </c>
      <c r="X31">
        <f t="shared" si="7"/>
        <v>2247.5138121546961</v>
      </c>
    </row>
    <row r="32" spans="1:24" x14ac:dyDescent="0.25">
      <c r="A32" t="s">
        <v>309</v>
      </c>
      <c r="B32" t="s">
        <v>112</v>
      </c>
      <c r="C32">
        <v>4762.2069979378994</v>
      </c>
      <c r="D32">
        <v>0.4</v>
      </c>
      <c r="E32">
        <v>261810</v>
      </c>
      <c r="F32">
        <v>410.97</v>
      </c>
      <c r="G32">
        <v>33260</v>
      </c>
      <c r="H32">
        <v>236.4</v>
      </c>
      <c r="I32">
        <v>1485</v>
      </c>
      <c r="J32">
        <v>10.71</v>
      </c>
      <c r="K32">
        <v>1645</v>
      </c>
      <c r="L32">
        <v>11.82</v>
      </c>
      <c r="M32">
        <v>47.8</v>
      </c>
      <c r="N32">
        <v>0.39100000000000001</v>
      </c>
      <c r="O32" t="s">
        <v>273</v>
      </c>
      <c r="P32" t="s">
        <v>309</v>
      </c>
      <c r="Q32">
        <f t="shared" si="0"/>
        <v>7.8716175586289836</v>
      </c>
      <c r="R32">
        <f t="shared" si="1"/>
        <v>176.30303030303031</v>
      </c>
      <c r="S32">
        <f t="shared" si="2"/>
        <v>159.15501519756839</v>
      </c>
      <c r="T32">
        <f t="shared" si="3"/>
        <v>5477.1966527196655</v>
      </c>
      <c r="U32">
        <f t="shared" si="4"/>
        <v>0.12703869218135289</v>
      </c>
      <c r="V32">
        <f t="shared" si="5"/>
        <v>22.397306397306398</v>
      </c>
      <c r="W32">
        <f t="shared" si="6"/>
        <v>20.218844984802431</v>
      </c>
      <c r="X32">
        <f t="shared" si="7"/>
        <v>695.81589958158997</v>
      </c>
    </row>
    <row r="33" spans="1:24" x14ac:dyDescent="0.25">
      <c r="A33" t="s">
        <v>310</v>
      </c>
      <c r="E33">
        <v>284270</v>
      </c>
      <c r="F33">
        <v>1890.9</v>
      </c>
      <c r="G33">
        <v>29160</v>
      </c>
      <c r="H33">
        <v>56.36</v>
      </c>
      <c r="I33">
        <v>1504</v>
      </c>
      <c r="J33">
        <v>4.415</v>
      </c>
      <c r="K33">
        <v>1645</v>
      </c>
      <c r="L33">
        <v>3.0910000000000002</v>
      </c>
      <c r="M33">
        <v>48.1</v>
      </c>
      <c r="N33">
        <v>0.191</v>
      </c>
      <c r="O33" t="s">
        <v>273</v>
      </c>
      <c r="P33" t="s">
        <v>310</v>
      </c>
      <c r="Q33">
        <f t="shared" si="0"/>
        <v>9.7486282578875176</v>
      </c>
      <c r="R33">
        <f t="shared" si="1"/>
        <v>189.00930851063831</v>
      </c>
      <c r="S33">
        <f t="shared" si="2"/>
        <v>172.80851063829786</v>
      </c>
      <c r="T33">
        <f t="shared" si="3"/>
        <v>5909.9792099792094</v>
      </c>
      <c r="U33">
        <f t="shared" si="4"/>
        <v>0.10257853449185633</v>
      </c>
      <c r="V33">
        <f t="shared" si="5"/>
        <v>19.388297872340427</v>
      </c>
      <c r="W33">
        <f t="shared" si="6"/>
        <v>17.726443768996962</v>
      </c>
      <c r="X33">
        <f t="shared" si="7"/>
        <v>606.2370062370062</v>
      </c>
    </row>
    <row r="34" spans="1:24" x14ac:dyDescent="0.25">
      <c r="A34" t="s">
        <v>311</v>
      </c>
      <c r="E34">
        <v>301760</v>
      </c>
      <c r="F34">
        <v>3609.4</v>
      </c>
      <c r="G34">
        <v>57610</v>
      </c>
      <c r="H34">
        <v>323.39999999999998</v>
      </c>
      <c r="I34">
        <v>838.5</v>
      </c>
      <c r="J34">
        <v>5.827</v>
      </c>
      <c r="K34">
        <v>227.3</v>
      </c>
      <c r="L34">
        <v>1.4039999999999999</v>
      </c>
      <c r="M34">
        <v>45.5</v>
      </c>
      <c r="N34">
        <v>0.32700000000000001</v>
      </c>
      <c r="O34" t="s">
        <v>273</v>
      </c>
      <c r="P34" t="s">
        <v>311</v>
      </c>
      <c r="Q34">
        <f t="shared" si="0"/>
        <v>5.237979517444888</v>
      </c>
      <c r="R34">
        <f t="shared" si="1"/>
        <v>359.88073941562311</v>
      </c>
      <c r="S34">
        <f t="shared" si="2"/>
        <v>1327.5846898372195</v>
      </c>
      <c r="T34">
        <f t="shared" si="3"/>
        <v>6632.0879120879117</v>
      </c>
      <c r="U34">
        <f t="shared" si="4"/>
        <v>0.19091330858960764</v>
      </c>
      <c r="V34">
        <f t="shared" si="5"/>
        <v>68.706022659511035</v>
      </c>
      <c r="W34">
        <f t="shared" si="6"/>
        <v>253.45358556973162</v>
      </c>
      <c r="X34">
        <f t="shared" si="7"/>
        <v>1266.1538461538462</v>
      </c>
    </row>
    <row r="35" spans="1:24" x14ac:dyDescent="0.25">
      <c r="A35" t="s">
        <v>312</v>
      </c>
      <c r="E35">
        <v>270310</v>
      </c>
      <c r="F35">
        <v>2603.6999999999998</v>
      </c>
      <c r="G35">
        <v>44970</v>
      </c>
      <c r="H35">
        <v>239.5</v>
      </c>
      <c r="I35">
        <v>1116</v>
      </c>
      <c r="J35">
        <v>4.2830000000000004</v>
      </c>
      <c r="K35">
        <v>1659</v>
      </c>
      <c r="L35">
        <v>9.7590000000000003</v>
      </c>
      <c r="M35">
        <v>72.2</v>
      </c>
      <c r="N35">
        <v>0.28499999999999998</v>
      </c>
      <c r="O35" t="s">
        <v>273</v>
      </c>
      <c r="P35" t="s">
        <v>312</v>
      </c>
      <c r="Q35">
        <f t="shared" si="0"/>
        <v>6.0108961529908829</v>
      </c>
      <c r="R35">
        <f t="shared" si="1"/>
        <v>242.21326164874552</v>
      </c>
      <c r="S35">
        <f t="shared" si="2"/>
        <v>162.93550331525014</v>
      </c>
      <c r="T35">
        <f t="shared" si="3"/>
        <v>3743.9058171745151</v>
      </c>
      <c r="U35">
        <f t="shared" si="4"/>
        <v>0.16636454441197143</v>
      </c>
      <c r="V35">
        <f t="shared" si="5"/>
        <v>40.295698924731184</v>
      </c>
      <c r="W35">
        <f t="shared" si="6"/>
        <v>27.106690777576855</v>
      </c>
      <c r="X35">
        <f t="shared" si="7"/>
        <v>622.85318559556788</v>
      </c>
    </row>
    <row r="36" spans="1:24" x14ac:dyDescent="0.25">
      <c r="A36" t="s">
        <v>313</v>
      </c>
      <c r="E36">
        <v>326940</v>
      </c>
      <c r="F36">
        <v>2219.6999999999998</v>
      </c>
      <c r="G36">
        <v>31870</v>
      </c>
      <c r="H36">
        <v>89.19</v>
      </c>
      <c r="I36">
        <v>3503</v>
      </c>
      <c r="J36">
        <v>8.7539999999999996</v>
      </c>
      <c r="K36">
        <v>174.6</v>
      </c>
      <c r="L36">
        <v>0.98380000000000001</v>
      </c>
      <c r="M36">
        <v>48.6</v>
      </c>
      <c r="N36">
        <v>0.34</v>
      </c>
      <c r="O36" t="s">
        <v>273</v>
      </c>
      <c r="P36" t="s">
        <v>313</v>
      </c>
      <c r="Q36">
        <f t="shared" si="0"/>
        <v>10.258550360840916</v>
      </c>
      <c r="R36">
        <f t="shared" si="1"/>
        <v>93.331430202683421</v>
      </c>
      <c r="S36">
        <f t="shared" si="2"/>
        <v>1872.5085910652922</v>
      </c>
      <c r="T36">
        <f t="shared" si="3"/>
        <v>6727.1604938271603</v>
      </c>
      <c r="U36">
        <f t="shared" si="4"/>
        <v>9.7479659876429925E-2</v>
      </c>
      <c r="V36">
        <f t="shared" si="5"/>
        <v>9.0979160719383394</v>
      </c>
      <c r="W36">
        <f t="shared" si="6"/>
        <v>182.53150057273768</v>
      </c>
      <c r="X36">
        <f t="shared" si="7"/>
        <v>655.76131687242798</v>
      </c>
    </row>
    <row r="37" spans="1:24" x14ac:dyDescent="0.25">
      <c r="A37" t="s">
        <v>314</v>
      </c>
      <c r="E37">
        <v>297410</v>
      </c>
      <c r="F37">
        <v>2076.6999999999998</v>
      </c>
      <c r="G37">
        <v>36330</v>
      </c>
      <c r="H37">
        <v>175.7</v>
      </c>
      <c r="I37">
        <v>1853</v>
      </c>
      <c r="J37">
        <v>9.7739999999999991</v>
      </c>
      <c r="K37">
        <v>916.4</v>
      </c>
      <c r="L37">
        <v>4.8330000000000002</v>
      </c>
      <c r="M37">
        <v>42.4</v>
      </c>
      <c r="N37">
        <v>0.19600000000000001</v>
      </c>
      <c r="O37" t="s">
        <v>273</v>
      </c>
      <c r="P37" t="s">
        <v>314</v>
      </c>
      <c r="Q37">
        <f t="shared" si="0"/>
        <v>8.1863473713184689</v>
      </c>
      <c r="R37">
        <f t="shared" si="1"/>
        <v>160.50188882892607</v>
      </c>
      <c r="S37">
        <f t="shared" si="2"/>
        <v>324.54168485377568</v>
      </c>
      <c r="T37">
        <f t="shared" si="3"/>
        <v>7014.3867924528304</v>
      </c>
      <c r="U37">
        <f t="shared" si="4"/>
        <v>0.12215460139201775</v>
      </c>
      <c r="V37">
        <f t="shared" si="5"/>
        <v>19.606044252563411</v>
      </c>
      <c r="W37">
        <f t="shared" si="6"/>
        <v>39.644260148406808</v>
      </c>
      <c r="X37">
        <f t="shared" si="7"/>
        <v>856.83962264150944</v>
      </c>
    </row>
    <row r="38" spans="1:24" x14ac:dyDescent="0.25">
      <c r="A38" t="s">
        <v>315</v>
      </c>
      <c r="E38">
        <v>285610</v>
      </c>
      <c r="F38">
        <v>3764.2</v>
      </c>
      <c r="G38">
        <v>30630</v>
      </c>
      <c r="H38">
        <v>166.4</v>
      </c>
      <c r="I38">
        <v>2117</v>
      </c>
      <c r="J38">
        <v>12.67</v>
      </c>
      <c r="K38">
        <v>1456</v>
      </c>
      <c r="L38">
        <v>9.1029999999999998</v>
      </c>
      <c r="M38">
        <v>49.6</v>
      </c>
      <c r="N38">
        <v>0.188</v>
      </c>
      <c r="O38" t="s">
        <v>273</v>
      </c>
      <c r="P38" t="s">
        <v>315</v>
      </c>
      <c r="Q38">
        <f t="shared" si="0"/>
        <v>9.3245184459680051</v>
      </c>
      <c r="R38">
        <f t="shared" si="1"/>
        <v>134.91261218705716</v>
      </c>
      <c r="S38">
        <f t="shared" si="2"/>
        <v>196.16071428571428</v>
      </c>
      <c r="T38">
        <f t="shared" si="3"/>
        <v>5758.2661290322576</v>
      </c>
      <c r="U38">
        <f t="shared" si="4"/>
        <v>0.10724414411260109</v>
      </c>
      <c r="V38">
        <f t="shared" si="5"/>
        <v>14.468587623996221</v>
      </c>
      <c r="W38">
        <f t="shared" si="6"/>
        <v>21.037087912087912</v>
      </c>
      <c r="X38">
        <f t="shared" si="7"/>
        <v>617.54032258064512</v>
      </c>
    </row>
    <row r="39" spans="1:24" x14ac:dyDescent="0.25">
      <c r="A39" t="s">
        <v>316</v>
      </c>
      <c r="E39">
        <v>313430</v>
      </c>
      <c r="F39">
        <v>1350.7</v>
      </c>
      <c r="G39">
        <v>20060</v>
      </c>
      <c r="H39">
        <v>67.05</v>
      </c>
      <c r="I39">
        <v>4592</v>
      </c>
      <c r="J39">
        <v>9.3070000000000004</v>
      </c>
      <c r="K39">
        <v>618.4</v>
      </c>
      <c r="L39">
        <v>3.06</v>
      </c>
      <c r="M39">
        <v>28.5</v>
      </c>
      <c r="N39">
        <v>7.2499999999999995E-2</v>
      </c>
      <c r="O39" t="s">
        <v>273</v>
      </c>
      <c r="P39" t="s">
        <v>316</v>
      </c>
      <c r="Q39">
        <f t="shared" si="0"/>
        <v>15.624626121635094</v>
      </c>
      <c r="R39">
        <f t="shared" si="1"/>
        <v>68.25566202090593</v>
      </c>
      <c r="S39">
        <f t="shared" si="2"/>
        <v>506.84023285899099</v>
      </c>
      <c r="T39">
        <f t="shared" si="3"/>
        <v>10997.543859649122</v>
      </c>
      <c r="U39">
        <f t="shared" si="4"/>
        <v>6.4001531442427331E-2</v>
      </c>
      <c r="V39">
        <f t="shared" si="5"/>
        <v>4.3684668989547042</v>
      </c>
      <c r="W39">
        <f t="shared" si="6"/>
        <v>32.4385510996119</v>
      </c>
      <c r="X39">
        <f t="shared" si="7"/>
        <v>703.85964912280701</v>
      </c>
    </row>
    <row r="40" spans="1:24" x14ac:dyDescent="0.25">
      <c r="A40" t="s">
        <v>317</v>
      </c>
      <c r="E40">
        <v>326420</v>
      </c>
      <c r="F40">
        <v>1541.2</v>
      </c>
      <c r="G40">
        <v>17400</v>
      </c>
      <c r="H40">
        <v>73.11</v>
      </c>
      <c r="I40">
        <v>5342</v>
      </c>
      <c r="J40">
        <v>20.49</v>
      </c>
      <c r="K40">
        <v>519.5</v>
      </c>
      <c r="L40">
        <v>2.72</v>
      </c>
      <c r="M40">
        <v>22.6</v>
      </c>
      <c r="N40">
        <v>9.5600000000000004E-2</v>
      </c>
      <c r="O40" t="s">
        <v>273</v>
      </c>
      <c r="P40" t="s">
        <v>317</v>
      </c>
      <c r="Q40">
        <f t="shared" ref="Q40:Q45" si="8">E40/G40</f>
        <v>18.75977011494253</v>
      </c>
      <c r="R40">
        <f t="shared" si="1"/>
        <v>61.104455260202172</v>
      </c>
      <c r="S40">
        <f t="shared" si="2"/>
        <v>628.33493743984604</v>
      </c>
      <c r="T40">
        <f t="shared" si="3"/>
        <v>14443.362831858407</v>
      </c>
      <c r="U40">
        <f t="shared" si="4"/>
        <v>5.3305557257520987E-2</v>
      </c>
      <c r="V40">
        <f t="shared" si="5"/>
        <v>3.2572070385623362</v>
      </c>
      <c r="W40">
        <f t="shared" si="6"/>
        <v>33.493743984600577</v>
      </c>
      <c r="X40">
        <f t="shared" si="7"/>
        <v>769.91150442477874</v>
      </c>
    </row>
    <row r="41" spans="1:24" x14ac:dyDescent="0.25">
      <c r="A41" t="s">
        <v>318</v>
      </c>
      <c r="E41">
        <v>278520</v>
      </c>
      <c r="F41">
        <v>5192.8999999999996</v>
      </c>
      <c r="G41">
        <v>33520</v>
      </c>
      <c r="H41">
        <v>106.8</v>
      </c>
      <c r="I41">
        <v>1545</v>
      </c>
      <c r="J41">
        <v>6.359</v>
      </c>
      <c r="K41">
        <v>1415</v>
      </c>
      <c r="L41">
        <v>5.01</v>
      </c>
      <c r="M41">
        <v>40.299999999999997</v>
      </c>
      <c r="N41">
        <v>0.14299999999999999</v>
      </c>
      <c r="O41" t="s">
        <v>273</v>
      </c>
      <c r="P41" t="s">
        <v>318</v>
      </c>
      <c r="Q41">
        <f t="shared" si="8"/>
        <v>8.3090692124105008</v>
      </c>
      <c r="R41">
        <f t="shared" si="1"/>
        <v>180.27184466019418</v>
      </c>
      <c r="S41">
        <f t="shared" si="2"/>
        <v>196.8339222614841</v>
      </c>
      <c r="T41">
        <f t="shared" si="3"/>
        <v>6911.1662531017373</v>
      </c>
      <c r="U41">
        <f t="shared" si="4"/>
        <v>0.12035042366795921</v>
      </c>
      <c r="V41">
        <f t="shared" si="5"/>
        <v>21.6957928802589</v>
      </c>
      <c r="W41">
        <f t="shared" si="6"/>
        <v>23.689045936395761</v>
      </c>
      <c r="X41">
        <f t="shared" si="7"/>
        <v>831.76178660049629</v>
      </c>
    </row>
    <row r="42" spans="1:24" x14ac:dyDescent="0.25">
      <c r="A42" t="s">
        <v>319</v>
      </c>
      <c r="B42" t="s">
        <v>198</v>
      </c>
      <c r="C42">
        <v>4976.1451687675226</v>
      </c>
      <c r="D42">
        <v>0</v>
      </c>
      <c r="E42">
        <v>327740</v>
      </c>
      <c r="F42">
        <v>1890</v>
      </c>
      <c r="G42">
        <v>41320</v>
      </c>
      <c r="H42">
        <v>179.7</v>
      </c>
      <c r="I42">
        <v>2531</v>
      </c>
      <c r="J42">
        <v>17.760000000000002</v>
      </c>
      <c r="K42">
        <v>199.3</v>
      </c>
      <c r="L42">
        <v>1.4410000000000001</v>
      </c>
      <c r="M42">
        <v>61</v>
      </c>
      <c r="N42">
        <v>0.54</v>
      </c>
      <c r="O42" t="s">
        <v>273</v>
      </c>
      <c r="P42" t="s">
        <v>319</v>
      </c>
      <c r="Q42">
        <f t="shared" si="8"/>
        <v>7.9317521781219744</v>
      </c>
      <c r="R42">
        <f t="shared" si="1"/>
        <v>129.49032003160806</v>
      </c>
      <c r="S42">
        <f t="shared" si="2"/>
        <v>1644.4555945810334</v>
      </c>
      <c r="T42">
        <f t="shared" si="3"/>
        <v>5372.7868852459014</v>
      </c>
      <c r="U42">
        <f t="shared" si="4"/>
        <v>0.12607554769024226</v>
      </c>
      <c r="V42">
        <f t="shared" si="5"/>
        <v>16.325563018569735</v>
      </c>
      <c r="W42">
        <f t="shared" si="6"/>
        <v>207.3256397390868</v>
      </c>
      <c r="X42">
        <f t="shared" si="7"/>
        <v>677.37704918032784</v>
      </c>
    </row>
    <row r="43" spans="1:24" x14ac:dyDescent="0.25">
      <c r="A43" t="s">
        <v>320</v>
      </c>
      <c r="E43">
        <v>309780</v>
      </c>
      <c r="F43">
        <v>2742.1</v>
      </c>
      <c r="G43">
        <v>46160</v>
      </c>
      <c r="H43">
        <v>275.2</v>
      </c>
      <c r="I43">
        <v>2054</v>
      </c>
      <c r="J43">
        <v>14.38</v>
      </c>
      <c r="K43">
        <v>246.2</v>
      </c>
      <c r="L43">
        <v>1.702</v>
      </c>
      <c r="M43">
        <v>61.7</v>
      </c>
      <c r="N43">
        <v>0.378</v>
      </c>
      <c r="O43" t="s">
        <v>273</v>
      </c>
      <c r="P43" t="s">
        <v>320</v>
      </c>
      <c r="Q43">
        <f t="shared" si="8"/>
        <v>6.7110051993067588</v>
      </c>
      <c r="R43">
        <f t="shared" si="1"/>
        <v>150.81791626095423</v>
      </c>
      <c r="S43">
        <f t="shared" si="2"/>
        <v>1258.2453290008125</v>
      </c>
      <c r="T43">
        <f t="shared" si="3"/>
        <v>5020.7455429497568</v>
      </c>
      <c r="U43">
        <f t="shared" si="4"/>
        <v>0.14900897411065916</v>
      </c>
      <c r="V43">
        <f t="shared" si="5"/>
        <v>22.473222979552094</v>
      </c>
      <c r="W43">
        <f t="shared" si="6"/>
        <v>187.48984565393988</v>
      </c>
      <c r="X43">
        <f t="shared" si="7"/>
        <v>748.1361426256077</v>
      </c>
    </row>
    <row r="44" spans="1:24" x14ac:dyDescent="0.25">
      <c r="A44" t="s">
        <v>321</v>
      </c>
      <c r="E44">
        <v>50563</v>
      </c>
      <c r="F44">
        <v>303.98</v>
      </c>
      <c r="G44">
        <v>6346</v>
      </c>
      <c r="H44">
        <v>35.54</v>
      </c>
      <c r="I44">
        <v>367.2</v>
      </c>
      <c r="J44">
        <v>1.776</v>
      </c>
      <c r="K44">
        <v>4591</v>
      </c>
      <c r="L44">
        <v>25.92</v>
      </c>
      <c r="M44">
        <v>52.8</v>
      </c>
      <c r="N44">
        <v>0.33200000000000002</v>
      </c>
      <c r="O44" t="s">
        <v>273</v>
      </c>
      <c r="P44" t="s">
        <v>321</v>
      </c>
      <c r="Q44">
        <f t="shared" si="8"/>
        <v>7.9676961865742202</v>
      </c>
      <c r="R44">
        <f t="shared" si="1"/>
        <v>137.69880174291939</v>
      </c>
      <c r="S44">
        <f t="shared" si="2"/>
        <v>11.013504683075583</v>
      </c>
      <c r="T44">
        <f t="shared" si="3"/>
        <v>957.63257575757586</v>
      </c>
      <c r="U44">
        <f t="shared" si="4"/>
        <v>0.12550679350513222</v>
      </c>
      <c r="V44">
        <f t="shared" si="5"/>
        <v>17.282135076252725</v>
      </c>
      <c r="W44">
        <f t="shared" si="6"/>
        <v>1.3822696580265736</v>
      </c>
      <c r="X44">
        <f t="shared" si="7"/>
        <v>120.18939393939395</v>
      </c>
    </row>
    <row r="45" spans="1:24" x14ac:dyDescent="0.25">
      <c r="A45" t="s">
        <v>322</v>
      </c>
      <c r="E45">
        <v>86492</v>
      </c>
      <c r="F45">
        <v>287.64</v>
      </c>
      <c r="G45">
        <v>4219</v>
      </c>
      <c r="H45">
        <v>11.16</v>
      </c>
      <c r="I45">
        <v>807.6</v>
      </c>
      <c r="J45">
        <v>2.2690000000000001</v>
      </c>
      <c r="K45">
        <v>6927</v>
      </c>
      <c r="L45">
        <v>20.93</v>
      </c>
      <c r="M45">
        <v>72</v>
      </c>
      <c r="N45">
        <v>0.255</v>
      </c>
      <c r="O45" t="s">
        <v>273</v>
      </c>
      <c r="P45" t="s">
        <v>322</v>
      </c>
      <c r="Q45">
        <f t="shared" si="8"/>
        <v>20.500592557478075</v>
      </c>
      <c r="R45">
        <f t="shared" si="1"/>
        <v>107.0975730559683</v>
      </c>
      <c r="S45">
        <f t="shared" si="2"/>
        <v>12.486213367980367</v>
      </c>
      <c r="T45">
        <f t="shared" si="3"/>
        <v>1201.2777777777778</v>
      </c>
      <c r="U45">
        <f t="shared" si="4"/>
        <v>4.8779077833788098E-2</v>
      </c>
      <c r="V45">
        <f t="shared" si="5"/>
        <v>5.2241208519068847</v>
      </c>
      <c r="W45">
        <f t="shared" si="6"/>
        <v>0.60906597372599969</v>
      </c>
      <c r="X45">
        <f t="shared" si="7"/>
        <v>58.597222222222221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 CaMg vs CAS</vt:lpstr>
      <vt:lpstr>Table S5 trace elements</vt:lpstr>
    </vt:vector>
  </TitlesOfParts>
  <Company>WWU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 Simon Lukas Schurr</dc:creator>
  <cp:lastModifiedBy>MDPI</cp:lastModifiedBy>
  <dcterms:created xsi:type="dcterms:W3CDTF">2019-08-30T12:15:15Z</dcterms:created>
  <dcterms:modified xsi:type="dcterms:W3CDTF">2023-07-31T06:22:51Z</dcterms:modified>
</cp:coreProperties>
</file>