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style2.xml" ContentType="application/vnd.ms-office.chartstyle+xml"/>
  <Override PartName="/xl/charts/colors2.xml" ContentType="application/vnd.ms-office.chartcolorstyle+xml"/>
  <Override PartName="/xl/charts/chart6.xml" ContentType="application/vnd.openxmlformats-officedocument.drawingml.chart+xml"/>
  <Override PartName="/xl/charts/style3.xml" ContentType="application/vnd.ms-office.chartstyle+xml"/>
  <Override PartName="/xl/charts/colors3.xml" ContentType="application/vnd.ms-office.chartcolorstyle+xml"/>
  <Override PartName="/xl/charts/chart7.xml" ContentType="application/vnd.openxmlformats-officedocument.drawingml.chart+xml"/>
  <Override PartName="/xl/charts/style4.xml" ContentType="application/vnd.ms-office.chartstyle+xml"/>
  <Override PartName="/xl/charts/colors4.xml" ContentType="application/vnd.ms-office.chartcolorstyle+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charts/chart9.xml" ContentType="application/vnd.openxmlformats-officedocument.drawingml.chart+xml"/>
  <Override PartName="/xl/charts/style6.xml" ContentType="application/vnd.ms-office.chartstyle+xml"/>
  <Override PartName="/xl/charts/colors6.xml" ContentType="application/vnd.ms-office.chartcolorstyle+xml"/>
  <Override PartName="/xl/charts/chart10.xml" ContentType="application/vnd.openxmlformats-officedocument.drawingml.chart+xml"/>
  <Override PartName="/xl/charts/style7.xml" ContentType="application/vnd.ms-office.chartstyle+xml"/>
  <Override PartName="/xl/charts/colors7.xml" ContentType="application/vnd.ms-office.chartcolorstyle+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drawings/drawing2.xml" ContentType="application/vnd.openxmlformats-officedocument.drawing+xml"/>
  <Override PartName="/xl/charts/chart14.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1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codeName="ThisWorkbook"/>
  <mc:AlternateContent xmlns:mc="http://schemas.openxmlformats.org/markup-compatibility/2006">
    <mc:Choice Requires="x15">
      <x15ac:absPath xmlns:x15ac="http://schemas.microsoft.com/office/spreadsheetml/2010/11/ac" url="E:\Manuscripts\manuscripts-2018\geosciences-272475\"/>
    </mc:Choice>
  </mc:AlternateContent>
  <xr:revisionPtr revIDLastSave="0" documentId="8_{16E5202E-077F-4438-AEF1-2CA59CF228A6}" xr6:coauthVersionLast="31" xr6:coauthVersionMax="31" xr10:uidLastSave="{00000000-0000-0000-0000-000000000000}"/>
  <bookViews>
    <workbookView xWindow="0" yWindow="0" windowWidth="19110" windowHeight="8055" xr2:uid="{00000000-000D-0000-FFFF-FFFF00000000}"/>
  </bookViews>
  <sheets>
    <sheet name="Figure 3_Rainfall Test" sheetId="17" r:id="rId1"/>
    <sheet name="Figure 4_Particle Size" sheetId="19" r:id="rId2"/>
    <sheet name="Figure 8_Soill Erosion Loss" sheetId="20" r:id="rId3"/>
  </sheets>
  <externalReferences>
    <externalReference r:id="rId4"/>
    <externalReference r:id="rId5"/>
    <externalReference r:id="rId6"/>
    <externalReference r:id="rId7"/>
  </externalReferenc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73" i="17" l="1"/>
  <c r="M18" i="20" l="1"/>
  <c r="I77" i="20"/>
  <c r="I75" i="20"/>
  <c r="I73" i="20"/>
  <c r="B29" i="17"/>
  <c r="G91" i="20" l="1"/>
  <c r="F91" i="20"/>
  <c r="D91" i="20"/>
  <c r="F90" i="20"/>
  <c r="G90" i="20" s="1"/>
  <c r="D90" i="20"/>
  <c r="F89" i="20"/>
  <c r="G89" i="20" s="1"/>
  <c r="D89" i="20"/>
  <c r="D88" i="20"/>
  <c r="F88" i="20" s="1"/>
  <c r="G88" i="20" s="1"/>
  <c r="D87" i="20"/>
  <c r="F87" i="20" s="1"/>
  <c r="G87" i="20" s="1"/>
  <c r="D86" i="20"/>
  <c r="F86" i="20" s="1"/>
  <c r="G86" i="20" s="1"/>
  <c r="I85" i="20" s="1"/>
  <c r="D79" i="20"/>
  <c r="F79" i="20" s="1"/>
  <c r="G79" i="20" s="1"/>
  <c r="D78" i="20"/>
  <c r="F78" i="20" s="1"/>
  <c r="G78" i="20" s="1"/>
  <c r="D77" i="20"/>
  <c r="F77" i="20" s="1"/>
  <c r="G77" i="20" s="1"/>
  <c r="D76" i="20"/>
  <c r="F76" i="20" s="1"/>
  <c r="G76" i="20" s="1"/>
  <c r="D75" i="20"/>
  <c r="F75" i="20" s="1"/>
  <c r="G75" i="20" s="1"/>
  <c r="D74" i="20"/>
  <c r="F74" i="20" s="1"/>
  <c r="G74" i="20" s="1"/>
  <c r="D67" i="20"/>
  <c r="F67" i="20" s="1"/>
  <c r="G67" i="20" s="1"/>
  <c r="D66" i="20"/>
  <c r="F66" i="20" s="1"/>
  <c r="G66" i="20" s="1"/>
  <c r="F65" i="20"/>
  <c r="G65" i="20" s="1"/>
  <c r="D65" i="20"/>
  <c r="D64" i="20"/>
  <c r="F64" i="20" s="1"/>
  <c r="G64" i="20" s="1"/>
  <c r="D63" i="20"/>
  <c r="F63" i="20" s="1"/>
  <c r="G63" i="20" s="1"/>
  <c r="D62" i="20"/>
  <c r="F62" i="20" s="1"/>
  <c r="G62" i="20" s="1"/>
  <c r="D55" i="20"/>
  <c r="F55" i="20" s="1"/>
  <c r="G55" i="20" s="1"/>
  <c r="D54" i="20"/>
  <c r="F54" i="20" s="1"/>
  <c r="G54" i="20" s="1"/>
  <c r="D53" i="20"/>
  <c r="F53" i="20" s="1"/>
  <c r="G53" i="20" s="1"/>
  <c r="D52" i="20"/>
  <c r="F52" i="20" s="1"/>
  <c r="G52" i="20" s="1"/>
  <c r="D51" i="20"/>
  <c r="F51" i="20" s="1"/>
  <c r="G51" i="20" s="1"/>
  <c r="F50" i="20"/>
  <c r="G50" i="20" s="1"/>
  <c r="I49" i="20" s="1"/>
  <c r="D50" i="20"/>
  <c r="D43" i="20"/>
  <c r="F43" i="20" s="1"/>
  <c r="G43" i="20" s="1"/>
  <c r="F42" i="20"/>
  <c r="G42" i="20" s="1"/>
  <c r="D42" i="20"/>
  <c r="D41" i="20"/>
  <c r="F41" i="20" s="1"/>
  <c r="G41" i="20" s="1"/>
  <c r="D40" i="20"/>
  <c r="F40" i="20" s="1"/>
  <c r="G40" i="20" s="1"/>
  <c r="D39" i="20"/>
  <c r="F39" i="20" s="1"/>
  <c r="G39" i="20" s="1"/>
  <c r="D38" i="20"/>
  <c r="F38" i="20" s="1"/>
  <c r="G38" i="20" s="1"/>
  <c r="D31" i="20"/>
  <c r="F31" i="20" s="1"/>
  <c r="G31" i="20" s="1"/>
  <c r="D30" i="20"/>
  <c r="F30" i="20" s="1"/>
  <c r="G30" i="20" s="1"/>
  <c r="D29" i="20"/>
  <c r="F29" i="20" s="1"/>
  <c r="G29" i="20" s="1"/>
  <c r="D28" i="20"/>
  <c r="F28" i="20" s="1"/>
  <c r="G28" i="20" s="1"/>
  <c r="D27" i="20"/>
  <c r="F27" i="20" s="1"/>
  <c r="G27" i="20" s="1"/>
  <c r="D26" i="20"/>
  <c r="F26" i="20" s="1"/>
  <c r="G26" i="20" s="1"/>
  <c r="D19" i="20"/>
  <c r="F19" i="20" s="1"/>
  <c r="G19" i="20" s="1"/>
  <c r="D18" i="20"/>
  <c r="F18" i="20" s="1"/>
  <c r="G18" i="20" s="1"/>
  <c r="F17" i="20"/>
  <c r="G17" i="20" s="1"/>
  <c r="D17" i="20"/>
  <c r="D16" i="20"/>
  <c r="F16" i="20" s="1"/>
  <c r="G16" i="20" s="1"/>
  <c r="D15" i="20"/>
  <c r="F15" i="20" s="1"/>
  <c r="G15" i="20" s="1"/>
  <c r="D14" i="20"/>
  <c r="F14" i="20" s="1"/>
  <c r="G14" i="20" s="1"/>
  <c r="G6" i="20"/>
  <c r="I39" i="20" l="1"/>
  <c r="I41" i="20" s="1"/>
  <c r="M15" i="20" s="1"/>
  <c r="I37" i="20"/>
  <c r="I13" i="20"/>
  <c r="I15" i="20"/>
  <c r="I17" i="20" s="1"/>
  <c r="M13" i="20" s="1"/>
  <c r="I63" i="20"/>
  <c r="I65" i="20" s="1"/>
  <c r="M17" i="20" s="1"/>
  <c r="I61" i="20"/>
  <c r="I27" i="20"/>
  <c r="I29" i="20" s="1"/>
  <c r="I25" i="20"/>
  <c r="I87" i="20"/>
  <c r="I89" i="20" s="1"/>
  <c r="M19" i="20" s="1"/>
  <c r="I51" i="20"/>
  <c r="I53" i="20" s="1"/>
  <c r="M16" i="20" s="1"/>
  <c r="M14" i="20" l="1"/>
  <c r="C26" i="19" l="1"/>
  <c r="B26" i="19"/>
  <c r="C25" i="19"/>
  <c r="B25" i="19"/>
  <c r="C24" i="19"/>
  <c r="B24" i="19"/>
  <c r="C23" i="19"/>
  <c r="B23" i="19"/>
  <c r="C22" i="19"/>
  <c r="B22" i="19"/>
  <c r="C21" i="19"/>
  <c r="B21" i="19"/>
  <c r="C20" i="19"/>
  <c r="B20" i="19"/>
  <c r="C19" i="19"/>
  <c r="B19" i="19"/>
  <c r="C18" i="19"/>
  <c r="C17" i="19"/>
  <c r="C16" i="19"/>
  <c r="C15" i="19"/>
  <c r="C14" i="19"/>
  <c r="W43" i="17" l="1"/>
  <c r="W70" i="17"/>
  <c r="X70" i="17" l="1"/>
  <c r="Y70" i="17"/>
  <c r="Z70" i="17"/>
  <c r="AA70" i="17"/>
  <c r="AB70" i="17"/>
  <c r="AC70" i="17"/>
  <c r="E8" i="17" l="1"/>
  <c r="F20" i="17"/>
  <c r="W25" i="17" l="1"/>
  <c r="AC38" i="17" s="1"/>
  <c r="AA20" i="17"/>
  <c r="AA19" i="17"/>
  <c r="AA18" i="17"/>
  <c r="AA17" i="17"/>
  <c r="Z10" i="17"/>
  <c r="Z9" i="17"/>
  <c r="W12" i="17" s="1"/>
  <c r="AC39" i="17" s="1"/>
  <c r="Z8" i="17"/>
  <c r="P53" i="17"/>
  <c r="AB38" i="17" s="1"/>
  <c r="T48" i="17"/>
  <c r="T47" i="17"/>
  <c r="T46" i="17"/>
  <c r="T45" i="17"/>
  <c r="S38" i="17"/>
  <c r="S37" i="17"/>
  <c r="P40" i="17" s="1"/>
  <c r="AB39" i="17" s="1"/>
  <c r="S36" i="17"/>
  <c r="I53" i="17"/>
  <c r="Z38" i="17" s="1"/>
  <c r="M47" i="17"/>
  <c r="M46" i="17"/>
  <c r="M45" i="17"/>
  <c r="L38" i="17"/>
  <c r="L37" i="17"/>
  <c r="L36" i="17"/>
  <c r="I40" i="17" s="1"/>
  <c r="Z39" i="17" s="1"/>
  <c r="P25" i="17"/>
  <c r="AA38" i="17" s="1"/>
  <c r="T20" i="17"/>
  <c r="T19" i="17"/>
  <c r="T18" i="17"/>
  <c r="T17" i="17"/>
  <c r="S10" i="17"/>
  <c r="S9" i="17"/>
  <c r="S8" i="17"/>
  <c r="I25" i="17"/>
  <c r="Y38" i="17" s="1"/>
  <c r="M20" i="17"/>
  <c r="M19" i="17"/>
  <c r="M18" i="17"/>
  <c r="M17" i="17"/>
  <c r="L10" i="17"/>
  <c r="L9" i="17"/>
  <c r="L8" i="17"/>
  <c r="B53" i="17"/>
  <c r="X38" i="17" s="1"/>
  <c r="F48" i="17"/>
  <c r="F47" i="17"/>
  <c r="F46" i="17"/>
  <c r="F45" i="17"/>
  <c r="E38" i="17"/>
  <c r="E37" i="17"/>
  <c r="E36" i="17"/>
  <c r="B40" i="17" s="1"/>
  <c r="B25" i="17"/>
  <c r="W38" i="17" s="1"/>
  <c r="F19" i="17"/>
  <c r="F18" i="17"/>
  <c r="F17" i="17"/>
  <c r="E10" i="17"/>
  <c r="E9" i="17"/>
  <c r="B12" i="17" l="1"/>
  <c r="I57" i="17"/>
  <c r="Z40" i="17" s="1"/>
  <c r="X39" i="17"/>
  <c r="I12" i="17"/>
  <c r="P12" i="17"/>
  <c r="AA39" i="17" s="1"/>
  <c r="P57" i="17"/>
  <c r="AB40" i="17" s="1"/>
  <c r="W29" i="17"/>
  <c r="AC40" i="17" s="1"/>
  <c r="W40" i="17" l="1"/>
  <c r="W74" i="17" s="1"/>
  <c r="W39" i="17"/>
  <c r="P29" i="17"/>
  <c r="AA40" i="17" s="1"/>
  <c r="I29" i="17"/>
  <c r="Y40" i="17" s="1"/>
  <c r="Y39" i="17"/>
  <c r="B57" i="17"/>
  <c r="X40" i="17" s="1"/>
</calcChain>
</file>

<file path=xl/sharedStrings.xml><?xml version="1.0" encoding="utf-8"?>
<sst xmlns="http://schemas.openxmlformats.org/spreadsheetml/2006/main" count="423" uniqueCount="84">
  <si>
    <t>Plasticity Index</t>
    <phoneticPr fontId="1"/>
  </si>
  <si>
    <t>Clay (%)</t>
    <phoneticPr fontId="1"/>
  </si>
  <si>
    <t>Silt (%)</t>
    <phoneticPr fontId="1"/>
  </si>
  <si>
    <t>Sand (%)</t>
    <phoneticPr fontId="1"/>
  </si>
  <si>
    <t>PL</t>
    <phoneticPr fontId="1"/>
  </si>
  <si>
    <t>LL</t>
    <phoneticPr fontId="1"/>
  </si>
  <si>
    <t>pH2</t>
    <phoneticPr fontId="1"/>
  </si>
  <si>
    <t>pH3</t>
    <phoneticPr fontId="1"/>
  </si>
  <si>
    <t>pH5</t>
    <phoneticPr fontId="1"/>
  </si>
  <si>
    <t>pH6</t>
    <phoneticPr fontId="1"/>
  </si>
  <si>
    <t>pH4</t>
    <phoneticPr fontId="1"/>
  </si>
  <si>
    <t>pH8</t>
    <phoneticPr fontId="1"/>
  </si>
  <si>
    <t>pH10</t>
    <phoneticPr fontId="1"/>
  </si>
  <si>
    <t>LL</t>
  </si>
  <si>
    <t>LL</t>
    <phoneticPr fontId="1"/>
  </si>
  <si>
    <t>PL</t>
  </si>
  <si>
    <t>PL</t>
    <phoneticPr fontId="1"/>
  </si>
  <si>
    <t>Ip</t>
  </si>
  <si>
    <t>Ip</t>
    <phoneticPr fontId="1"/>
  </si>
  <si>
    <t>pH</t>
  </si>
  <si>
    <t>pH</t>
    <phoneticPr fontId="1"/>
  </si>
  <si>
    <t>Number 4 was considered as irregular.</t>
    <phoneticPr fontId="1"/>
  </si>
  <si>
    <t>Number</t>
    <phoneticPr fontId="1"/>
  </si>
  <si>
    <t>Moisture content (%)</t>
    <phoneticPr fontId="1"/>
  </si>
  <si>
    <t>Case (g)</t>
    <phoneticPr fontId="1"/>
  </si>
  <si>
    <t>Wet sample + Case (g)</t>
    <rPh sb="18" eb="19">
      <t>シツリョウ</t>
    </rPh>
    <phoneticPr fontId="1"/>
  </si>
  <si>
    <t>Dry sample + Case (g)</t>
    <phoneticPr fontId="1"/>
  </si>
  <si>
    <t>Plastic Limits</t>
    <phoneticPr fontId="1"/>
  </si>
  <si>
    <t>Number of fall</t>
    <phoneticPr fontId="1"/>
  </si>
  <si>
    <t>Slope</t>
    <phoneticPr fontId="1"/>
  </si>
  <si>
    <t>Intercept</t>
    <phoneticPr fontId="1"/>
  </si>
  <si>
    <t>Liquid Limits</t>
    <phoneticPr fontId="1"/>
  </si>
  <si>
    <t>y</t>
    <phoneticPr fontId="1"/>
  </si>
  <si>
    <t>x</t>
    <phoneticPr fontId="1"/>
  </si>
  <si>
    <t>PL</t>
    <phoneticPr fontId="1"/>
  </si>
  <si>
    <t>Ip</t>
    <phoneticPr fontId="1"/>
  </si>
  <si>
    <t>Sample</t>
    <phoneticPr fontId="1"/>
  </si>
  <si>
    <t>pH 2</t>
    <phoneticPr fontId="1"/>
  </si>
  <si>
    <t>pH 3</t>
    <phoneticPr fontId="1"/>
  </si>
  <si>
    <t>pH 4</t>
    <phoneticPr fontId="1"/>
  </si>
  <si>
    <t>pH 5</t>
    <phoneticPr fontId="1"/>
  </si>
  <si>
    <t>Sieving Analysis</t>
    <phoneticPr fontId="1"/>
  </si>
  <si>
    <t>Size (mm)</t>
    <phoneticPr fontId="1"/>
  </si>
  <si>
    <t>Percentage passing (%)</t>
    <phoneticPr fontId="1"/>
  </si>
  <si>
    <t>-</t>
    <phoneticPr fontId="1"/>
  </si>
  <si>
    <t>Sedimentation Analysis</t>
    <phoneticPr fontId="1"/>
  </si>
  <si>
    <t>pH 6</t>
    <phoneticPr fontId="1"/>
  </si>
  <si>
    <t>pH=8</t>
    <phoneticPr fontId="1"/>
  </si>
  <si>
    <t>Experimental Conditions</t>
    <phoneticPr fontId="1"/>
  </si>
  <si>
    <t>Initial Water Content (%)</t>
    <phoneticPr fontId="1"/>
  </si>
  <si>
    <t>Annual Rainfall (mm/year)</t>
    <phoneticPr fontId="1"/>
  </si>
  <si>
    <t>Sample No.</t>
    <phoneticPr fontId="1"/>
  </si>
  <si>
    <t>Beaker No. (100 mL)</t>
    <phoneticPr fontId="1"/>
  </si>
  <si>
    <t>Weight after Drying (g)</t>
    <phoneticPr fontId="1"/>
  </si>
  <si>
    <t>Soil Weight (g)</t>
    <phoneticPr fontId="1"/>
  </si>
  <si>
    <t>Volume of Surface Water (mL)</t>
    <phoneticPr fontId="1"/>
  </si>
  <si>
    <t>Concentration 
(g/mL)</t>
    <phoneticPr fontId="1"/>
  </si>
  <si>
    <t>Time
(min)</t>
    <phoneticPr fontId="1"/>
  </si>
  <si>
    <t>Weight of Eroded Soil for 30 minutes (g)</t>
    <phoneticPr fontId="1"/>
  </si>
  <si>
    <t>Soil loss</t>
    <phoneticPr fontId="1"/>
  </si>
  <si>
    <t>Weight of Eroded Soil for 60 minutes (g)</t>
    <phoneticPr fontId="1"/>
  </si>
  <si>
    <t>Annual Erosion Rate (cm/year)</t>
    <phoneticPr fontId="1"/>
  </si>
  <si>
    <t>pH 8</t>
    <phoneticPr fontId="1"/>
  </si>
  <si>
    <t>pH 10</t>
    <phoneticPr fontId="1"/>
  </si>
  <si>
    <r>
      <t>Figure 3. Change of LL, PL, I</t>
    </r>
    <r>
      <rPr>
        <vertAlign val="subscript"/>
        <sz val="11"/>
        <color theme="1"/>
        <rFont val="Times New Roman"/>
        <family val="1"/>
      </rPr>
      <t>P</t>
    </r>
    <r>
      <rPr>
        <sz val="11"/>
        <color theme="1"/>
        <rFont val="Times New Roman"/>
        <family val="1"/>
      </rPr>
      <t xml:space="preserve"> at different pH values ranging from 2.0 to 10.0: (a) change of LL; (b) PL; (c) I</t>
    </r>
    <r>
      <rPr>
        <vertAlign val="subscript"/>
        <sz val="11"/>
        <color theme="1"/>
        <rFont val="Times New Roman"/>
        <family val="1"/>
      </rPr>
      <t>P</t>
    </r>
    <r>
      <rPr>
        <sz val="11"/>
        <color theme="1"/>
        <rFont val="Times New Roman"/>
        <family val="1"/>
      </rPr>
      <t>. At pH 2.0, the value indicated by white dots was calculated based on the average value, and that indicated by black dots was based on ideal value, according to the changing trends of PL and I</t>
    </r>
    <r>
      <rPr>
        <vertAlign val="subscript"/>
        <sz val="11"/>
        <color theme="1"/>
        <rFont val="Times New Roman"/>
        <family val="1"/>
      </rPr>
      <t>P</t>
    </r>
    <r>
      <rPr>
        <sz val="11"/>
        <color theme="1"/>
        <rFont val="Times New Roman"/>
        <family val="1"/>
      </rPr>
      <t>.</t>
    </r>
    <phoneticPr fontId="1"/>
  </si>
  <si>
    <r>
      <t>I</t>
    </r>
    <r>
      <rPr>
        <vertAlign val="subscript"/>
        <sz val="11"/>
        <color theme="1"/>
        <rFont val="Times New Roman"/>
        <family val="1"/>
      </rPr>
      <t>P</t>
    </r>
    <phoneticPr fontId="1"/>
  </si>
  <si>
    <r>
      <t>*Due to unstable values, the PL and Ip was ranged from 24.86-29.35 and 3.18-7.67, respectively. White symbol is thought to change in black symbol by considering the results of PL and I</t>
    </r>
    <r>
      <rPr>
        <vertAlign val="subscript"/>
        <sz val="11"/>
        <color theme="1"/>
        <rFont val="Times New Roman"/>
        <family val="1"/>
      </rPr>
      <t>P</t>
    </r>
    <r>
      <rPr>
        <sz val="11"/>
        <color theme="1"/>
        <rFont val="Times New Roman"/>
        <family val="1"/>
      </rPr>
      <t xml:space="preserve"> under other pH conditions and that of soil erosion.</t>
    </r>
    <phoneticPr fontId="1"/>
  </si>
  <si>
    <t>Figure 4. Particle size distribution at different pH values ranging from 2.0 to 10.0.</t>
    <phoneticPr fontId="1"/>
  </si>
  <si>
    <r>
      <t>Filling Rate</t>
    </r>
    <r>
      <rPr>
        <sz val="11"/>
        <color theme="1"/>
        <rFont val="ＭＳ Ｐゴシック"/>
        <family val="2"/>
        <charset val="128"/>
      </rPr>
      <t xml:space="preserve">　
</t>
    </r>
    <r>
      <rPr>
        <sz val="11"/>
        <color theme="1"/>
        <rFont val="Times New Roman"/>
        <family val="1"/>
      </rPr>
      <t>(g/cm</t>
    </r>
    <r>
      <rPr>
        <vertAlign val="superscript"/>
        <sz val="11"/>
        <color theme="1"/>
        <rFont val="Times New Roman"/>
        <family val="1"/>
      </rPr>
      <t>3</t>
    </r>
    <r>
      <rPr>
        <sz val="11"/>
        <color theme="1"/>
        <rFont val="Times New Roman"/>
        <family val="1"/>
      </rPr>
      <t>)</t>
    </r>
    <phoneticPr fontId="1"/>
  </si>
  <si>
    <r>
      <t xml:space="preserve">Slope Angle
</t>
    </r>
    <r>
      <rPr>
        <sz val="11"/>
        <color theme="1"/>
        <rFont val="ＭＳ Ｐゴシック"/>
        <family val="2"/>
        <charset val="128"/>
      </rPr>
      <t>　</t>
    </r>
    <r>
      <rPr>
        <sz val="11"/>
        <color theme="1"/>
        <rFont val="Times New Roman"/>
        <family val="1"/>
      </rPr>
      <t>(°)</t>
    </r>
    <rPh sb="11" eb="12">
      <t>シャド</t>
    </rPh>
    <phoneticPr fontId="1"/>
  </si>
  <si>
    <r>
      <t xml:space="preserve">Time
</t>
    </r>
    <r>
      <rPr>
        <sz val="11"/>
        <color theme="1"/>
        <rFont val="ＭＳ Ｐゴシック"/>
        <family val="2"/>
        <charset val="128"/>
      </rPr>
      <t>　</t>
    </r>
    <r>
      <rPr>
        <sz val="11"/>
        <color theme="1"/>
        <rFont val="Times New Roman"/>
        <family val="1"/>
      </rPr>
      <t>(min)</t>
    </r>
    <phoneticPr fontId="1"/>
  </si>
  <si>
    <r>
      <t>Soil Hardness</t>
    </r>
    <r>
      <rPr>
        <sz val="11"/>
        <color theme="1"/>
        <rFont val="ＭＳ Ｐゴシック"/>
        <family val="2"/>
        <charset val="128"/>
      </rPr>
      <t xml:space="preserve">　
</t>
    </r>
    <r>
      <rPr>
        <sz val="11"/>
        <color theme="1"/>
        <rFont val="Times New Roman"/>
        <family val="1"/>
      </rPr>
      <t>(mm)</t>
    </r>
    <phoneticPr fontId="1"/>
  </si>
  <si>
    <r>
      <t>Section Area</t>
    </r>
    <r>
      <rPr>
        <sz val="11"/>
        <color theme="1"/>
        <rFont val="ＭＳ Ｐゴシック"/>
        <family val="2"/>
        <charset val="128"/>
      </rPr>
      <t xml:space="preserve">　
</t>
    </r>
    <r>
      <rPr>
        <sz val="11"/>
        <color theme="1"/>
        <rFont val="Times New Roman"/>
        <family val="1"/>
      </rPr>
      <t>(cm</t>
    </r>
    <r>
      <rPr>
        <vertAlign val="superscript"/>
        <sz val="11"/>
        <color theme="1"/>
        <rFont val="Times New Roman"/>
        <family val="1"/>
      </rPr>
      <t>2</t>
    </r>
    <r>
      <rPr>
        <sz val="11"/>
        <color theme="1"/>
        <rFont val="Times New Roman"/>
        <family val="1"/>
      </rPr>
      <t>)</t>
    </r>
    <phoneticPr fontId="1"/>
  </si>
  <si>
    <r>
      <t>Dry Density (g/cm</t>
    </r>
    <r>
      <rPr>
        <vertAlign val="superscript"/>
        <sz val="11"/>
        <color theme="1"/>
        <rFont val="Times New Roman"/>
        <family val="1"/>
      </rPr>
      <t>3</t>
    </r>
    <r>
      <rPr>
        <sz val="11"/>
        <color theme="1"/>
        <rFont val="Times New Roman"/>
        <family val="1"/>
      </rPr>
      <t>)</t>
    </r>
    <phoneticPr fontId="1"/>
  </si>
  <si>
    <r>
      <t>12</t>
    </r>
    <r>
      <rPr>
        <sz val="11"/>
        <color theme="1"/>
        <rFont val="ＭＳ Ｐゴシック"/>
        <family val="2"/>
        <charset val="128"/>
      </rPr>
      <t>～</t>
    </r>
    <r>
      <rPr>
        <sz val="11"/>
        <color theme="1"/>
        <rFont val="Times New Roman"/>
        <family val="1"/>
      </rPr>
      <t>16</t>
    </r>
    <phoneticPr fontId="1"/>
  </si>
  <si>
    <r>
      <t>Weight of Case</t>
    </r>
    <r>
      <rPr>
        <sz val="11"/>
        <color theme="1"/>
        <rFont val="ＭＳ Ｐゴシック"/>
        <family val="2"/>
        <charset val="128"/>
      </rPr>
      <t xml:space="preserve">　
</t>
    </r>
    <r>
      <rPr>
        <sz val="11"/>
        <color theme="1"/>
        <rFont val="Times New Roman"/>
        <family val="1"/>
      </rPr>
      <t>(g)</t>
    </r>
    <phoneticPr fontId="1"/>
  </si>
  <si>
    <t>Weight of Eroded Soil (g)</t>
    <phoneticPr fontId="1"/>
  </si>
  <si>
    <r>
      <t>0</t>
    </r>
    <r>
      <rPr>
        <sz val="11"/>
        <color theme="1"/>
        <rFont val="ＭＳ Ｐゴシック"/>
        <family val="2"/>
        <charset val="128"/>
      </rPr>
      <t>～</t>
    </r>
    <r>
      <rPr>
        <sz val="11"/>
        <color theme="1"/>
        <rFont val="Times New Roman"/>
        <family val="1"/>
      </rPr>
      <t>10</t>
    </r>
    <phoneticPr fontId="1"/>
  </si>
  <si>
    <r>
      <t>10</t>
    </r>
    <r>
      <rPr>
        <sz val="11"/>
        <color theme="1"/>
        <rFont val="ＭＳ Ｐゴシック"/>
        <family val="2"/>
        <charset val="128"/>
      </rPr>
      <t>～</t>
    </r>
    <r>
      <rPr>
        <sz val="11"/>
        <color theme="1"/>
        <rFont val="Times New Roman"/>
        <family val="1"/>
      </rPr>
      <t>20</t>
    </r>
    <phoneticPr fontId="1"/>
  </si>
  <si>
    <r>
      <t>20</t>
    </r>
    <r>
      <rPr>
        <sz val="11"/>
        <color theme="1"/>
        <rFont val="ＭＳ Ｐゴシック"/>
        <family val="2"/>
        <charset val="128"/>
      </rPr>
      <t>～</t>
    </r>
    <r>
      <rPr>
        <sz val="11"/>
        <color theme="1"/>
        <rFont val="Times New Roman"/>
        <family val="1"/>
      </rPr>
      <t>30</t>
    </r>
    <phoneticPr fontId="1"/>
  </si>
  <si>
    <r>
      <t>30</t>
    </r>
    <r>
      <rPr>
        <sz val="11"/>
        <color theme="1"/>
        <rFont val="ＭＳ Ｐゴシック"/>
        <family val="2"/>
        <charset val="128"/>
      </rPr>
      <t>～</t>
    </r>
    <r>
      <rPr>
        <sz val="11"/>
        <color theme="1"/>
        <rFont val="Times New Roman"/>
        <family val="1"/>
      </rPr>
      <t>40</t>
    </r>
    <phoneticPr fontId="1"/>
  </si>
  <si>
    <r>
      <t>40</t>
    </r>
    <r>
      <rPr>
        <sz val="11"/>
        <color theme="1"/>
        <rFont val="ＭＳ Ｐゴシック"/>
        <family val="2"/>
        <charset val="128"/>
      </rPr>
      <t>～</t>
    </r>
    <r>
      <rPr>
        <sz val="11"/>
        <color theme="1"/>
        <rFont val="Times New Roman"/>
        <family val="1"/>
      </rPr>
      <t>50</t>
    </r>
    <phoneticPr fontId="1"/>
  </si>
  <si>
    <r>
      <t>50</t>
    </r>
    <r>
      <rPr>
        <sz val="11"/>
        <color theme="1"/>
        <rFont val="ＭＳ Ｐゴシック"/>
        <family val="2"/>
        <charset val="128"/>
      </rPr>
      <t>～</t>
    </r>
    <r>
      <rPr>
        <sz val="11"/>
        <color theme="1"/>
        <rFont val="Times New Roman"/>
        <family val="1"/>
      </rPr>
      <t>60</t>
    </r>
    <phoneticPr fontId="1"/>
  </si>
  <si>
    <t>Figure 8. Annual rate of soil erosion at different pH values ranging from 2.0 to 10.0.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</si>
</sst>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_ "/>
    <numFmt numFmtId="165" formatCode="0.0"/>
    <numFmt numFmtId="166" formatCode="0.000_ "/>
    <numFmt numFmtId="167" formatCode="0.0_ "/>
    <numFmt numFmtId="168" formatCode="0.000"/>
    <numFmt numFmtId="169" formatCode="0.00000"/>
    <numFmt numFmtId="170" formatCode="0.0000"/>
  </numFmts>
  <fonts count="8">
    <font>
      <sz val="11"/>
      <color theme="1"/>
      <name val="Calibri"/>
      <family val="2"/>
      <charset val="128"/>
      <scheme val="minor"/>
    </font>
    <font>
      <sz val="6"/>
      <name val="Calibri"/>
      <family val="2"/>
      <charset val="128"/>
      <scheme val="minor"/>
    </font>
    <font>
      <sz val="11"/>
      <color theme="1"/>
      <name val="ＭＳ Ｐゴシック"/>
      <family val="2"/>
      <charset val="128"/>
    </font>
    <font>
      <sz val="11"/>
      <color theme="1"/>
      <name val="Times New Roman"/>
      <family val="1"/>
    </font>
    <font>
      <sz val="11"/>
      <color rgb="FFFF0000"/>
      <name val="Times New Roman"/>
      <family val="1"/>
    </font>
    <font>
      <vertAlign val="subscript"/>
      <sz val="11"/>
      <color theme="1"/>
      <name val="Times New Roman"/>
      <family val="1"/>
    </font>
    <font>
      <b/>
      <sz val="8"/>
      <color theme="1"/>
      <name val="Times New Roman"/>
      <family val="1"/>
    </font>
    <font>
      <vertAlign val="superscript"/>
      <sz val="11"/>
      <color theme="1"/>
      <name val="Times New Roman"/>
      <family val="1"/>
    </font>
  </fonts>
  <fills count="9">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8" tint="0.59999389629810485"/>
        <bgColor indexed="64"/>
      </patternFill>
    </fill>
  </fills>
  <borders count="30">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bottom style="thin">
        <color indexed="64"/>
      </bottom>
      <diagonal/>
    </border>
  </borders>
  <cellStyleXfs count="1">
    <xf numFmtId="0" fontId="0" fillId="0" borderId="0">
      <alignment vertical="center"/>
    </xf>
  </cellStyleXfs>
  <cellXfs count="105">
    <xf numFmtId="0" fontId="0" fillId="0" borderId="0" xfId="0">
      <alignment vertical="center"/>
    </xf>
    <xf numFmtId="0" fontId="3" fillId="0" borderId="0" xfId="0" applyFont="1">
      <alignment vertical="center"/>
    </xf>
    <xf numFmtId="0" fontId="3" fillId="0" borderId="3" xfId="0" applyFont="1" applyBorder="1" applyAlignment="1">
      <alignment horizontal="center" vertical="center"/>
    </xf>
    <xf numFmtId="0" fontId="3" fillId="0" borderId="3" xfId="0" applyFont="1" applyBorder="1">
      <alignmen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horizontal="center" vertical="center" wrapText="1"/>
    </xf>
    <xf numFmtId="0" fontId="3" fillId="0" borderId="0" xfId="0" applyFont="1" applyAlignment="1">
      <alignment vertical="center"/>
    </xf>
    <xf numFmtId="2" fontId="3" fillId="0" borderId="3" xfId="0" applyNumberFormat="1" applyFont="1" applyBorder="1" applyAlignment="1">
      <alignment horizontal="center" vertical="center"/>
    </xf>
    <xf numFmtId="0" fontId="3" fillId="0" borderId="0" xfId="0" applyFont="1" applyAlignment="1">
      <alignment horizontal="left" vertical="center"/>
    </xf>
    <xf numFmtId="0" fontId="3" fillId="3" borderId="23" xfId="0" applyFont="1" applyFill="1" applyBorder="1" applyAlignment="1">
      <alignment horizontal="center" vertical="center"/>
    </xf>
    <xf numFmtId="0" fontId="3" fillId="0" borderId="4" xfId="0" applyFont="1" applyBorder="1" applyAlignment="1">
      <alignment horizontal="center" vertical="center" wrapText="1"/>
    </xf>
    <xf numFmtId="0" fontId="3" fillId="0" borderId="24" xfId="0" applyFont="1" applyBorder="1" applyAlignment="1">
      <alignment vertical="center" wrapText="1"/>
    </xf>
    <xf numFmtId="0" fontId="3" fillId="0" borderId="5" xfId="0" applyFont="1" applyBorder="1" applyAlignment="1">
      <alignment vertical="center" wrapText="1"/>
    </xf>
    <xf numFmtId="0" fontId="3" fillId="0" borderId="6" xfId="0" applyFont="1" applyBorder="1" applyAlignment="1">
      <alignment horizontal="center" vertical="center"/>
    </xf>
    <xf numFmtId="0" fontId="3" fillId="2" borderId="3" xfId="0" applyFont="1" applyFill="1" applyBorder="1" applyAlignment="1">
      <alignment vertical="center"/>
    </xf>
    <xf numFmtId="2" fontId="3" fillId="0" borderId="7" xfId="0" applyNumberFormat="1" applyFont="1" applyFill="1" applyBorder="1" applyAlignment="1">
      <alignment vertical="center"/>
    </xf>
    <xf numFmtId="0" fontId="3" fillId="0" borderId="8" xfId="0" applyFont="1" applyBorder="1" applyAlignment="1">
      <alignment horizontal="center" vertical="center"/>
    </xf>
    <xf numFmtId="0" fontId="3" fillId="2" borderId="9" xfId="0" applyFont="1" applyFill="1" applyBorder="1" applyAlignment="1">
      <alignment vertical="center"/>
    </xf>
    <xf numFmtId="2" fontId="3" fillId="0" borderId="10" xfId="0" applyNumberFormat="1" applyFont="1" applyFill="1" applyBorder="1" applyAlignment="1">
      <alignment vertical="center"/>
    </xf>
    <xf numFmtId="0" fontId="3" fillId="0" borderId="1" xfId="0" applyFont="1" applyBorder="1" applyAlignment="1">
      <alignment horizontal="center" vertical="center"/>
    </xf>
    <xf numFmtId="2" fontId="3" fillId="0" borderId="2" xfId="0" applyNumberFormat="1" applyFont="1" applyBorder="1" applyAlignment="1">
      <alignment vertical="center"/>
    </xf>
    <xf numFmtId="0" fontId="3" fillId="0" borderId="14" xfId="0" applyFont="1" applyBorder="1" applyAlignment="1">
      <alignment horizontal="center" vertical="center"/>
    </xf>
    <xf numFmtId="2" fontId="3" fillId="0" borderId="16" xfId="0" applyNumberFormat="1" applyFont="1" applyBorder="1" applyAlignment="1">
      <alignment vertical="center"/>
    </xf>
    <xf numFmtId="0" fontId="3" fillId="0" borderId="14" xfId="0" applyFont="1" applyBorder="1" applyAlignment="1">
      <alignment horizontal="center" vertical="center" wrapText="1"/>
    </xf>
    <xf numFmtId="0" fontId="3" fillId="0" borderId="15" xfId="0" applyFont="1" applyBorder="1" applyAlignment="1">
      <alignment vertical="center" wrapText="1"/>
    </xf>
    <xf numFmtId="0" fontId="3" fillId="0" borderId="16" xfId="0" applyFont="1" applyBorder="1" applyAlignment="1">
      <alignment vertical="center" wrapText="1"/>
    </xf>
    <xf numFmtId="2" fontId="3" fillId="0" borderId="7" xfId="0" applyNumberFormat="1" applyFont="1" applyBorder="1" applyAlignment="1">
      <alignment vertical="center"/>
    </xf>
    <xf numFmtId="0" fontId="3" fillId="0" borderId="11" xfId="0" applyFont="1" applyBorder="1" applyAlignment="1">
      <alignment horizontal="center" vertical="center"/>
    </xf>
    <xf numFmtId="0" fontId="3" fillId="2" borderId="17" xfId="0" applyFont="1" applyFill="1" applyBorder="1" applyAlignment="1">
      <alignment vertical="center"/>
    </xf>
    <xf numFmtId="0" fontId="3" fillId="2" borderId="12" xfId="0" applyFont="1" applyFill="1" applyBorder="1" applyAlignment="1">
      <alignment vertical="center"/>
    </xf>
    <xf numFmtId="2" fontId="3" fillId="0" borderId="13" xfId="0" applyNumberFormat="1" applyFont="1" applyBorder="1" applyAlignment="1">
      <alignment vertical="center"/>
    </xf>
    <xf numFmtId="0" fontId="3" fillId="2" borderId="18" xfId="0" applyFont="1" applyFill="1" applyBorder="1" applyAlignment="1">
      <alignment vertical="center"/>
    </xf>
    <xf numFmtId="2" fontId="3" fillId="0" borderId="10" xfId="0" applyNumberFormat="1" applyFont="1" applyBorder="1" applyAlignment="1">
      <alignment vertical="center"/>
    </xf>
    <xf numFmtId="0" fontId="3" fillId="2" borderId="19" xfId="0" applyFont="1" applyFill="1" applyBorder="1" applyAlignment="1">
      <alignment vertical="center"/>
    </xf>
    <xf numFmtId="0" fontId="3" fillId="0" borderId="4" xfId="0" applyFont="1" applyBorder="1" applyAlignment="1">
      <alignment horizontal="center" vertical="center"/>
    </xf>
    <xf numFmtId="0" fontId="3" fillId="2" borderId="20" xfId="0" applyFont="1" applyFill="1" applyBorder="1" applyAlignment="1">
      <alignment vertical="center"/>
    </xf>
    <xf numFmtId="0" fontId="3" fillId="2" borderId="22" xfId="0" applyFont="1" applyFill="1" applyBorder="1" applyAlignment="1">
      <alignment vertical="center"/>
    </xf>
    <xf numFmtId="0" fontId="3" fillId="2" borderId="21" xfId="0" applyFont="1" applyFill="1" applyBorder="1" applyAlignment="1">
      <alignment vertical="center"/>
    </xf>
    <xf numFmtId="166" fontId="3" fillId="0" borderId="2" xfId="0" applyNumberFormat="1" applyFont="1" applyBorder="1" applyAlignment="1">
      <alignment vertical="center"/>
    </xf>
    <xf numFmtId="164" fontId="3" fillId="0" borderId="2" xfId="0" applyNumberFormat="1" applyFont="1" applyBorder="1" applyAlignment="1">
      <alignment vertical="center"/>
    </xf>
    <xf numFmtId="0" fontId="3" fillId="0" borderId="24" xfId="0" applyFont="1" applyBorder="1" applyAlignment="1">
      <alignment horizontal="center" vertical="center" wrapText="1"/>
    </xf>
    <xf numFmtId="0" fontId="3" fillId="0" borderId="24" xfId="0" applyFont="1" applyFill="1" applyBorder="1" applyAlignment="1">
      <alignment horizontal="center" vertical="center" wrapText="1"/>
    </xf>
    <xf numFmtId="0" fontId="3" fillId="0" borderId="5" xfId="0" applyFont="1" applyBorder="1" applyAlignment="1">
      <alignment horizontal="center" vertical="center" wrapText="1"/>
    </xf>
    <xf numFmtId="2" fontId="3" fillId="0" borderId="7" xfId="0" applyNumberFormat="1" applyFont="1" applyBorder="1" applyAlignment="1">
      <alignment horizontal="center" vertical="center"/>
    </xf>
    <xf numFmtId="164" fontId="3" fillId="0" borderId="3" xfId="0" applyNumberFormat="1" applyFont="1" applyBorder="1" applyAlignment="1">
      <alignment horizontal="center" vertical="center"/>
    </xf>
    <xf numFmtId="164" fontId="3" fillId="0" borderId="9" xfId="0" applyNumberFormat="1" applyFont="1" applyBorder="1" applyAlignment="1">
      <alignment horizontal="center" vertical="center"/>
    </xf>
    <xf numFmtId="164" fontId="3" fillId="0" borderId="10" xfId="0" applyNumberFormat="1" applyFont="1" applyBorder="1" applyAlignment="1">
      <alignment horizontal="center" vertical="center"/>
    </xf>
    <xf numFmtId="166" fontId="3" fillId="0" borderId="0" xfId="0" applyNumberFormat="1" applyFont="1">
      <alignment vertical="center"/>
    </xf>
    <xf numFmtId="0" fontId="3" fillId="0" borderId="24" xfId="0" applyFont="1" applyBorder="1">
      <alignment vertical="center"/>
    </xf>
    <xf numFmtId="2" fontId="3" fillId="0" borderId="10" xfId="0" applyNumberFormat="1" applyFont="1" applyBorder="1" applyAlignment="1">
      <alignment horizontal="center" vertical="center"/>
    </xf>
    <xf numFmtId="0" fontId="3" fillId="0" borderId="8" xfId="0" applyFont="1" applyFill="1" applyBorder="1" applyAlignment="1">
      <alignment horizontal="center" vertical="center"/>
    </xf>
    <xf numFmtId="0" fontId="3" fillId="2" borderId="10" xfId="0" applyFont="1" applyFill="1" applyBorder="1" applyAlignment="1">
      <alignment vertical="center"/>
    </xf>
    <xf numFmtId="0" fontId="3" fillId="2" borderId="5" xfId="0" applyFont="1" applyFill="1" applyBorder="1" applyAlignment="1">
      <alignment vertical="center"/>
    </xf>
    <xf numFmtId="0" fontId="3" fillId="4" borderId="0" xfId="0" applyFont="1" applyFill="1" applyBorder="1" applyAlignment="1">
      <alignment vertical="center"/>
    </xf>
    <xf numFmtId="164" fontId="3" fillId="0" borderId="16" xfId="0" applyNumberFormat="1" applyFont="1" applyBorder="1" applyAlignment="1">
      <alignment vertical="center"/>
    </xf>
    <xf numFmtId="165" fontId="3" fillId="0" borderId="3" xfId="0" applyNumberFormat="1" applyFont="1" applyBorder="1">
      <alignment vertical="center"/>
    </xf>
    <xf numFmtId="2" fontId="3" fillId="0" borderId="3" xfId="0" applyNumberFormat="1" applyFont="1" applyBorder="1">
      <alignment vertical="center"/>
    </xf>
    <xf numFmtId="164" fontId="3" fillId="0" borderId="3" xfId="0" applyNumberFormat="1" applyFont="1" applyBorder="1">
      <alignment vertical="center"/>
    </xf>
    <xf numFmtId="0" fontId="3" fillId="0" borderId="0" xfId="0" applyFont="1" applyBorder="1">
      <alignment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Fill="1" applyBorder="1" applyAlignment="1">
      <alignment horizontal="center" vertical="center"/>
    </xf>
    <xf numFmtId="167" fontId="3" fillId="0" borderId="0" xfId="0" applyNumberFormat="1" applyFont="1" applyBorder="1" applyAlignment="1">
      <alignment horizontal="center" vertical="center"/>
    </xf>
    <xf numFmtId="165" fontId="3" fillId="0" borderId="0" xfId="0" applyNumberFormat="1" applyFont="1" applyBorder="1" applyAlignment="1">
      <alignment horizontal="center" vertical="center"/>
    </xf>
    <xf numFmtId="165" fontId="3" fillId="0" borderId="7" xfId="0" applyNumberFormat="1" applyFont="1" applyBorder="1" applyAlignment="1">
      <alignment horizontal="center" vertical="center"/>
    </xf>
    <xf numFmtId="168" fontId="3" fillId="0" borderId="3" xfId="0" applyNumberFormat="1" applyFont="1" applyBorder="1" applyAlignment="1">
      <alignment horizontal="center" vertical="center"/>
    </xf>
    <xf numFmtId="2" fontId="3" fillId="0" borderId="0" xfId="0" applyNumberFormat="1" applyFont="1" applyBorder="1" applyAlignment="1">
      <alignment horizontal="center" vertical="center"/>
    </xf>
    <xf numFmtId="169" fontId="3" fillId="0" borderId="3"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168" fontId="3" fillId="0" borderId="0" xfId="0" applyNumberFormat="1" applyFont="1" applyBorder="1" applyAlignment="1">
      <alignment horizontal="center" vertical="center"/>
    </xf>
    <xf numFmtId="0" fontId="3" fillId="0" borderId="3"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3" xfId="0" applyFont="1" applyBorder="1" applyAlignment="1">
      <alignment horizontal="center" vertical="center" wrapText="1"/>
    </xf>
    <xf numFmtId="0" fontId="3" fillId="0" borderId="12" xfId="0" applyFont="1" applyBorder="1" applyAlignment="1">
      <alignment horizontal="center" vertical="center"/>
    </xf>
    <xf numFmtId="3" fontId="3" fillId="0" borderId="0" xfId="0" applyNumberFormat="1" applyFont="1" applyBorder="1" applyAlignment="1">
      <alignment horizontal="center" vertical="center"/>
    </xf>
    <xf numFmtId="0" fontId="3" fillId="5" borderId="3" xfId="0" applyFont="1" applyFill="1" applyBorder="1" applyAlignment="1">
      <alignment horizontal="center" vertical="center"/>
    </xf>
    <xf numFmtId="0" fontId="3" fillId="6" borderId="3" xfId="0" applyFont="1" applyFill="1" applyBorder="1" applyAlignment="1">
      <alignment horizontal="center" vertical="center" wrapText="1"/>
    </xf>
    <xf numFmtId="2" fontId="3" fillId="6" borderId="3" xfId="0" applyNumberFormat="1" applyFont="1" applyFill="1" applyBorder="1" applyAlignment="1">
      <alignment horizontal="center" vertical="center" wrapText="1"/>
    </xf>
    <xf numFmtId="170" fontId="3" fillId="0" borderId="3" xfId="0" applyNumberFormat="1" applyFont="1" applyBorder="1" applyAlignment="1">
      <alignment horizontal="center" vertical="center"/>
    </xf>
    <xf numFmtId="14" fontId="3" fillId="0" borderId="3" xfId="0" applyNumberFormat="1" applyFont="1" applyBorder="1" applyAlignment="1">
      <alignment horizontal="center" vertical="center"/>
    </xf>
    <xf numFmtId="170" fontId="3" fillId="0" borderId="0" xfId="0" applyNumberFormat="1" applyFont="1" applyBorder="1" applyAlignment="1">
      <alignment horizontal="center" vertical="center"/>
    </xf>
    <xf numFmtId="0" fontId="3" fillId="0" borderId="0" xfId="0" applyFont="1" applyBorder="1" applyAlignment="1">
      <alignment horizontal="center" vertical="center" wrapText="1"/>
    </xf>
    <xf numFmtId="0" fontId="3" fillId="0" borderId="3" xfId="0" applyNumberFormat="1" applyFont="1" applyBorder="1" applyAlignment="1">
      <alignment horizontal="center" vertical="center"/>
    </xf>
    <xf numFmtId="0" fontId="3" fillId="6" borderId="3" xfId="0" applyFont="1" applyFill="1" applyBorder="1" applyAlignment="1">
      <alignment horizontal="center" vertical="center"/>
    </xf>
    <xf numFmtId="0" fontId="3" fillId="0" borderId="0" xfId="0" applyFont="1" applyFill="1" applyAlignment="1">
      <alignment vertical="center" wrapText="1"/>
    </xf>
    <xf numFmtId="0" fontId="3" fillId="0" borderId="0" xfId="0" applyFont="1" applyFill="1">
      <alignment vertical="center"/>
    </xf>
    <xf numFmtId="0" fontId="3" fillId="7" borderId="3" xfId="0" applyFont="1" applyFill="1" applyBorder="1" applyAlignment="1">
      <alignment horizontal="center" vertical="center"/>
    </xf>
    <xf numFmtId="0" fontId="3" fillId="8" borderId="3" xfId="0" applyFont="1" applyFill="1" applyBorder="1" applyAlignment="1">
      <alignment horizontal="center" vertical="center"/>
    </xf>
    <xf numFmtId="2" fontId="4" fillId="0" borderId="10" xfId="0" applyNumberFormat="1" applyFont="1" applyFill="1" applyBorder="1" applyAlignment="1">
      <alignment vertical="center"/>
    </xf>
    <xf numFmtId="165" fontId="4" fillId="0" borderId="3" xfId="0" applyNumberFormat="1" applyFont="1" applyBorder="1">
      <alignment vertical="center"/>
    </xf>
    <xf numFmtId="0" fontId="3" fillId="0" borderId="0" xfId="0" applyFont="1" applyAlignment="1">
      <alignment horizontal="left" vertical="center" wrapText="1"/>
    </xf>
    <xf numFmtId="0" fontId="3" fillId="0" borderId="25" xfId="0" applyFont="1" applyBorder="1" applyAlignment="1">
      <alignment horizontal="center" vertical="center"/>
    </xf>
    <xf numFmtId="0" fontId="3" fillId="0" borderId="22" xfId="0" applyFont="1" applyBorder="1" applyAlignment="1">
      <alignment horizontal="center" vertical="center"/>
    </xf>
    <xf numFmtId="0" fontId="6" fillId="0" borderId="6" xfId="0" applyFont="1" applyBorder="1" applyAlignment="1">
      <alignment horizontal="center" vertical="center" textRotation="255" wrapText="1"/>
    </xf>
    <xf numFmtId="0" fontId="6" fillId="0" borderId="8" xfId="0" applyFont="1" applyBorder="1" applyAlignment="1">
      <alignment horizontal="center" vertical="center" textRotation="255" wrapText="1"/>
    </xf>
    <xf numFmtId="0" fontId="3" fillId="0" borderId="24" xfId="0" applyFont="1" applyBorder="1" applyAlignment="1">
      <alignment horizontal="center" vertical="center"/>
    </xf>
    <xf numFmtId="0" fontId="3" fillId="0" borderId="5" xfId="0" applyFont="1" applyBorder="1" applyAlignment="1">
      <alignment horizontal="center" vertical="center"/>
    </xf>
    <xf numFmtId="0" fontId="6" fillId="0" borderId="26" xfId="0" applyFont="1" applyBorder="1" applyAlignment="1">
      <alignment horizontal="center" vertical="center" textRotation="255" wrapText="1"/>
    </xf>
    <xf numFmtId="0" fontId="6" fillId="0" borderId="27" xfId="0" applyFont="1" applyBorder="1" applyAlignment="1">
      <alignment horizontal="center" vertical="center" textRotation="255" wrapText="1"/>
    </xf>
    <xf numFmtId="0" fontId="6" fillId="0" borderId="28" xfId="0" applyFont="1" applyBorder="1" applyAlignment="1">
      <alignment horizontal="center" vertical="center" textRotation="255" wrapText="1"/>
    </xf>
    <xf numFmtId="0" fontId="3" fillId="0" borderId="29" xfId="0" applyFont="1" applyBorder="1" applyAlignment="1">
      <alignment horizontal="center" vertical="center"/>
    </xf>
    <xf numFmtId="0" fontId="3" fillId="0" borderId="0"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9.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709908064780578"/>
          <c:y val="9.8183016797940476E-2"/>
          <c:w val="0.59495331793904627"/>
          <c:h val="0.62244559443239333"/>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og"/>
            <c:dispRSqr val="1"/>
            <c:dispEq val="1"/>
            <c:trendlineLbl>
              <c:layout>
                <c:manualLayout>
                  <c:x val="0.12402929969111108"/>
                  <c:y val="-0.14280147741198373"/>
                </c:manualLayout>
              </c:layout>
              <c:numFmt formatCode="General" sourceLinked="0"/>
              <c:spPr>
                <a:noFill/>
                <a:ln>
                  <a:noFill/>
                </a:ln>
                <a:effectLst/>
              </c:spPr>
              <c:txPr>
                <a:bodyPr rot="0" spcFirstLastPara="1" vertOverflow="ellipsis" vert="horz" wrap="square" anchor="ctr" anchorCtr="1"/>
                <a:lstStyle/>
                <a:p>
                  <a:pPr>
                    <a:defRPr lang="ja-JP" sz="900" b="1" i="0" u="none" strike="noStrike" kern="1200" baseline="0">
                      <a:solidFill>
                        <a:schemeClr val="tx1">
                          <a:lumMod val="65000"/>
                          <a:lumOff val="35000"/>
                        </a:schemeClr>
                      </a:solidFill>
                      <a:latin typeface="+mn-lt"/>
                      <a:ea typeface="+mn-ea"/>
                      <a:cs typeface="+mn-cs"/>
                    </a:defRPr>
                  </a:pPr>
                  <a:endParaRPr lang="en-US"/>
                </a:p>
              </c:txPr>
            </c:trendlineLbl>
          </c:trendline>
          <c:xVal>
            <c:numRef>
              <c:f>'Figure 3_Rainfall Test'!$B$17:$B$20</c:f>
              <c:numCache>
                <c:formatCode>General</c:formatCode>
                <c:ptCount val="4"/>
                <c:pt idx="0">
                  <c:v>32</c:v>
                </c:pt>
                <c:pt idx="1">
                  <c:v>15</c:v>
                </c:pt>
                <c:pt idx="2">
                  <c:v>21</c:v>
                </c:pt>
                <c:pt idx="3">
                  <c:v>25</c:v>
                </c:pt>
              </c:numCache>
            </c:numRef>
          </c:xVal>
          <c:yVal>
            <c:numRef>
              <c:f>'Figure 3_Rainfall Test'!$F$17:$F$20</c:f>
              <c:numCache>
                <c:formatCode>0.00</c:formatCode>
                <c:ptCount val="4"/>
                <c:pt idx="0">
                  <c:v>32.45901639344261</c:v>
                </c:pt>
                <c:pt idx="1">
                  <c:v>32.681017612524457</c:v>
                </c:pt>
                <c:pt idx="2">
                  <c:v>32.495164410058024</c:v>
                </c:pt>
                <c:pt idx="3">
                  <c:v>32.613908872901689</c:v>
                </c:pt>
              </c:numCache>
            </c:numRef>
          </c:yVal>
          <c:smooth val="0"/>
          <c:extLst>
            <c:ext xmlns:c16="http://schemas.microsoft.com/office/drawing/2014/chart" uri="{C3380CC4-5D6E-409C-BE32-E72D297353CC}">
              <c16:uniqueId val="{00000003-4EEB-45AC-95E8-B5AABFE3F5A2}"/>
            </c:ext>
          </c:extLst>
        </c:ser>
        <c:dLbls>
          <c:showLegendKey val="0"/>
          <c:showVal val="0"/>
          <c:showCatName val="0"/>
          <c:showSerName val="0"/>
          <c:showPercent val="0"/>
          <c:showBubbleSize val="0"/>
        </c:dLbls>
        <c:axId val="159760960"/>
        <c:axId val="159761536"/>
      </c:scatterChart>
      <c:valAx>
        <c:axId val="159760960"/>
        <c:scaling>
          <c:logBase val="10"/>
          <c:orientation val="minMax"/>
          <c:max val="100"/>
          <c:min val="1"/>
        </c:scaling>
        <c:delete val="0"/>
        <c:axPos val="b"/>
        <c:title>
          <c:tx>
            <c:rich>
              <a:bodyPr rot="0" spcFirstLastPara="1" vertOverflow="ellipsis" vert="horz" wrap="square" anchor="ctr" anchorCtr="1"/>
              <a:lstStyle/>
              <a:p>
                <a:pPr>
                  <a:defRPr lang="ja-JP" sz="1000" b="0" i="0" u="none" strike="noStrike" kern="1200" baseline="0">
                    <a:solidFill>
                      <a:schemeClr val="tx1">
                        <a:lumMod val="65000"/>
                        <a:lumOff val="35000"/>
                      </a:schemeClr>
                    </a:solidFill>
                    <a:latin typeface="+mn-lt"/>
                    <a:ea typeface="+mn-ea"/>
                    <a:cs typeface="+mn-cs"/>
                  </a:defRPr>
                </a:pPr>
                <a:r>
                  <a:rPr lang="en-US" altLang="ja-JP"/>
                  <a:t>Numbe of fall</a:t>
                </a:r>
                <a:endParaRPr lang="ja-JP" altLang="en-US"/>
              </a:p>
            </c:rich>
          </c:tx>
          <c:layout>
            <c:manualLayout>
              <c:xMode val="edge"/>
              <c:yMode val="edge"/>
              <c:x val="0.42367187635963277"/>
              <c:y val="0.85535821339238838"/>
            </c:manualLayout>
          </c:layout>
          <c:overlay val="0"/>
          <c:spPr>
            <a:noFill/>
            <a:ln>
              <a:noFill/>
            </a:ln>
            <a:effectLst/>
          </c:spPr>
          <c:txPr>
            <a:bodyPr rot="0" spcFirstLastPara="1" vertOverflow="ellipsis" vert="horz" wrap="square" anchor="ctr" anchorCtr="1"/>
            <a:lstStyle/>
            <a:p>
              <a:pPr>
                <a:defRPr lang="ja-JP"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159761536"/>
        <c:crosses val="autoZero"/>
        <c:crossBetween val="midCat"/>
        <c:majorUnit val="10"/>
      </c:valAx>
      <c:valAx>
        <c:axId val="1597615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lang="ja-JP" sz="1000" b="0" i="0" u="none" strike="noStrike" kern="1200" baseline="0">
                    <a:solidFill>
                      <a:schemeClr val="tx1">
                        <a:lumMod val="65000"/>
                        <a:lumOff val="35000"/>
                      </a:schemeClr>
                    </a:solidFill>
                    <a:latin typeface="+mn-lt"/>
                    <a:ea typeface="+mn-ea"/>
                    <a:cs typeface="+mn-cs"/>
                  </a:defRPr>
                </a:pPr>
                <a:r>
                  <a:rPr lang="en-US" altLang="ja-JP"/>
                  <a:t>Water content (%)</a:t>
                </a:r>
                <a:endParaRPr lang="ja-JP" altLang="en-US"/>
              </a:p>
            </c:rich>
          </c:tx>
          <c:layout>
            <c:manualLayout>
              <c:xMode val="edge"/>
              <c:yMode val="edge"/>
              <c:x val="4.5541951100161446E-2"/>
              <c:y val="5.3657710011425205E-2"/>
            </c:manualLayout>
          </c:layout>
          <c:overlay val="0"/>
          <c:spPr>
            <a:noFill/>
            <a:ln>
              <a:noFill/>
            </a:ln>
            <a:effectLst/>
          </c:spPr>
          <c:txPr>
            <a:bodyPr rot="-5400000" spcFirstLastPara="1" vertOverflow="ellipsis" vert="horz" wrap="square" anchor="ctr" anchorCtr="1"/>
            <a:lstStyle/>
            <a:p>
              <a:pPr>
                <a:defRPr lang="ja-JP"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lang="ja-JP" sz="900" b="0" i="0" u="none" strike="noStrike" kern="1200" baseline="0">
                <a:solidFill>
                  <a:schemeClr val="tx1">
                    <a:lumMod val="65000"/>
                    <a:lumOff val="35000"/>
                  </a:schemeClr>
                </a:solidFill>
                <a:latin typeface="+mn-lt"/>
                <a:ea typeface="+mn-ea"/>
                <a:cs typeface="+mn-cs"/>
              </a:defRPr>
            </a:pPr>
            <a:endParaRPr lang="en-US"/>
          </a:p>
        </c:txPr>
        <c:crossAx val="159760960"/>
        <c:crosses val="autoZero"/>
        <c:crossBetween val="midCat"/>
      </c:valAx>
      <c:spPr>
        <a:noFill/>
        <a:ln>
          <a:solidFill>
            <a:schemeClr val="tx1"/>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709908064780578"/>
          <c:y val="9.8183016797940476E-2"/>
          <c:w val="0.59495331793904627"/>
          <c:h val="0.62244559443239333"/>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og"/>
            <c:dispRSqr val="1"/>
            <c:dispEq val="1"/>
            <c:trendlineLbl>
              <c:layout>
                <c:manualLayout>
                  <c:x val="0.12402929969111108"/>
                  <c:y val="-0.14280147741198373"/>
                </c:manualLayout>
              </c:layout>
              <c:numFmt formatCode="General" sourceLinked="0"/>
              <c:spPr>
                <a:noFill/>
                <a:ln>
                  <a:noFill/>
                </a:ln>
                <a:effectLst/>
              </c:spPr>
              <c:txPr>
                <a:bodyPr rot="0" spcFirstLastPara="1" vertOverflow="ellipsis" vert="horz" wrap="square" anchor="ctr" anchorCtr="1"/>
                <a:lstStyle/>
                <a:p>
                  <a:pPr>
                    <a:defRPr lang="ja-JP" sz="900" b="1" i="0" u="none" strike="noStrike" kern="1200" baseline="0">
                      <a:solidFill>
                        <a:schemeClr val="tx1"/>
                      </a:solidFill>
                      <a:latin typeface="+mn-lt"/>
                      <a:ea typeface="+mn-ea"/>
                      <a:cs typeface="+mn-cs"/>
                    </a:defRPr>
                  </a:pPr>
                  <a:endParaRPr lang="en-US"/>
                </a:p>
              </c:txPr>
            </c:trendlineLbl>
          </c:trendline>
          <c:xVal>
            <c:numRef>
              <c:f>'Figure 3_Rainfall Test'!$W$17:$W$20</c:f>
              <c:numCache>
                <c:formatCode>General</c:formatCode>
                <c:ptCount val="4"/>
                <c:pt idx="0">
                  <c:v>13</c:v>
                </c:pt>
                <c:pt idx="1">
                  <c:v>16</c:v>
                </c:pt>
                <c:pt idx="2">
                  <c:v>26</c:v>
                </c:pt>
                <c:pt idx="3">
                  <c:v>35</c:v>
                </c:pt>
              </c:numCache>
            </c:numRef>
          </c:xVal>
          <c:yVal>
            <c:numRef>
              <c:f>'Figure 3_Rainfall Test'!$AA$17:$AA$20</c:f>
              <c:numCache>
                <c:formatCode>0.00</c:formatCode>
                <c:ptCount val="4"/>
                <c:pt idx="0">
                  <c:v>34.474327628361834</c:v>
                </c:pt>
                <c:pt idx="1">
                  <c:v>33.259423503325941</c:v>
                </c:pt>
                <c:pt idx="2">
                  <c:v>31.894934333958712</c:v>
                </c:pt>
                <c:pt idx="3">
                  <c:v>32.226562500000007</c:v>
                </c:pt>
              </c:numCache>
            </c:numRef>
          </c:yVal>
          <c:smooth val="0"/>
          <c:extLst>
            <c:ext xmlns:c16="http://schemas.microsoft.com/office/drawing/2014/chart" uri="{C3380CC4-5D6E-409C-BE32-E72D297353CC}">
              <c16:uniqueId val="{00000003-4EEB-45AC-95E8-B5AABFE3F5A2}"/>
            </c:ext>
          </c:extLst>
        </c:ser>
        <c:dLbls>
          <c:showLegendKey val="0"/>
          <c:showVal val="0"/>
          <c:showCatName val="0"/>
          <c:showSerName val="0"/>
          <c:showPercent val="0"/>
          <c:showBubbleSize val="0"/>
        </c:dLbls>
        <c:axId val="159760960"/>
        <c:axId val="159761536"/>
      </c:scatterChart>
      <c:valAx>
        <c:axId val="159760960"/>
        <c:scaling>
          <c:logBase val="10"/>
          <c:orientation val="minMax"/>
          <c:max val="100"/>
          <c:min val="1"/>
        </c:scaling>
        <c:delete val="0"/>
        <c:axPos val="b"/>
        <c:title>
          <c:tx>
            <c:rich>
              <a:bodyPr rot="0" spcFirstLastPara="1" vertOverflow="ellipsis" vert="horz" wrap="square" anchor="ctr" anchorCtr="1"/>
              <a:lstStyle/>
              <a:p>
                <a:pPr>
                  <a:defRPr lang="ja-JP" sz="1000" b="0" i="0" u="none" strike="noStrike" kern="1200" baseline="0">
                    <a:solidFill>
                      <a:schemeClr val="tx1"/>
                    </a:solidFill>
                    <a:latin typeface="+mn-lt"/>
                    <a:ea typeface="+mn-ea"/>
                    <a:cs typeface="+mn-cs"/>
                  </a:defRPr>
                </a:pPr>
                <a:r>
                  <a:rPr lang="en-US"/>
                  <a:t>Numbe of fall</a:t>
                </a:r>
                <a:endParaRPr lang="ja-JP"/>
              </a:p>
            </c:rich>
          </c:tx>
          <c:layout>
            <c:manualLayout>
              <c:xMode val="edge"/>
              <c:yMode val="edge"/>
              <c:x val="0.42367187635963277"/>
              <c:y val="0.85535821339238838"/>
            </c:manualLayout>
          </c:layout>
          <c:overlay val="0"/>
          <c:spPr>
            <a:noFill/>
            <a:ln>
              <a:noFill/>
            </a:ln>
            <a:effectLst/>
          </c:spPr>
          <c:txPr>
            <a:bodyPr rot="0" spcFirstLastPara="1" vertOverflow="ellipsis" vert="horz" wrap="square" anchor="ctr" anchorCtr="1"/>
            <a:lstStyle/>
            <a:p>
              <a:pPr>
                <a:defRPr lang="ja-JP"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lang="ja-JP" sz="900" b="0" i="0" u="none" strike="noStrike" kern="1200" baseline="0">
                <a:solidFill>
                  <a:schemeClr val="tx1"/>
                </a:solidFill>
                <a:latin typeface="+mn-lt"/>
                <a:ea typeface="+mn-ea"/>
                <a:cs typeface="+mn-cs"/>
              </a:defRPr>
            </a:pPr>
            <a:endParaRPr lang="en-US"/>
          </a:p>
        </c:txPr>
        <c:crossAx val="159761536"/>
        <c:crosses val="autoZero"/>
        <c:crossBetween val="midCat"/>
        <c:majorUnit val="10"/>
      </c:valAx>
      <c:valAx>
        <c:axId val="1597615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lang="ja-JP" sz="1000" b="0" i="0" u="none" strike="noStrike" kern="1200" baseline="0">
                    <a:solidFill>
                      <a:schemeClr val="tx1"/>
                    </a:solidFill>
                    <a:latin typeface="+mn-lt"/>
                    <a:ea typeface="+mn-ea"/>
                    <a:cs typeface="+mn-cs"/>
                  </a:defRPr>
                </a:pPr>
                <a:r>
                  <a:rPr lang="en-US"/>
                  <a:t>Water content (%)</a:t>
                </a:r>
                <a:endParaRPr lang="ja-JP"/>
              </a:p>
            </c:rich>
          </c:tx>
          <c:layout>
            <c:manualLayout>
              <c:xMode val="edge"/>
              <c:yMode val="edge"/>
              <c:x val="4.5541951100161446E-2"/>
              <c:y val="5.3657710011425205E-2"/>
            </c:manualLayout>
          </c:layout>
          <c:overlay val="0"/>
          <c:spPr>
            <a:noFill/>
            <a:ln>
              <a:noFill/>
            </a:ln>
            <a:effectLst/>
          </c:spPr>
          <c:txPr>
            <a:bodyPr rot="-5400000" spcFirstLastPara="1" vertOverflow="ellipsis" vert="horz" wrap="square" anchor="ctr" anchorCtr="1"/>
            <a:lstStyle/>
            <a:p>
              <a:pPr>
                <a:defRPr lang="ja-JP" sz="1000" b="0" i="0" u="none" strike="noStrike" kern="1200" baseline="0">
                  <a:solidFill>
                    <a:schemeClr val="tx1"/>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lang="ja-JP" sz="900" b="0" i="0" u="none" strike="noStrike" kern="1200" baseline="0">
                <a:solidFill>
                  <a:schemeClr val="tx1"/>
                </a:solidFill>
                <a:latin typeface="+mn-lt"/>
                <a:ea typeface="+mn-ea"/>
                <a:cs typeface="+mn-cs"/>
              </a:defRPr>
            </a:pPr>
            <a:endParaRPr lang="en-US"/>
          </a:p>
        </c:txPr>
        <c:crossAx val="159760960"/>
        <c:crosses val="autoZero"/>
        <c:crossBetween val="midCat"/>
      </c:valAx>
      <c:spPr>
        <a:noFill/>
        <a:ln>
          <a:solidFill>
            <a:schemeClr val="tx1"/>
          </a:solid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212288447387785"/>
          <c:y val="4.7522815683520063E-2"/>
          <c:w val="0.71933443708609268"/>
          <c:h val="0.71482659932659931"/>
        </c:manualLayout>
      </c:layout>
      <c:scatterChart>
        <c:scatterStyle val="smoothMarker"/>
        <c:varyColors val="0"/>
        <c:ser>
          <c:idx val="1"/>
          <c:order val="0"/>
          <c:spPr>
            <a:ln w="19050">
              <a:noFill/>
            </a:ln>
          </c:spPr>
          <c:marker>
            <c:spPr>
              <a:solidFill>
                <a:schemeClr val="tx1"/>
              </a:solidFill>
              <a:ln>
                <a:solidFill>
                  <a:schemeClr val="tx1"/>
                </a:solidFill>
              </a:ln>
            </c:spPr>
          </c:marker>
          <c:xVal>
            <c:numRef>
              <c:f>'Figure 3_Rainfall Test'!$W$67:$AC$67</c:f>
              <c:numCache>
                <c:formatCode>General</c:formatCode>
                <c:ptCount val="7"/>
                <c:pt idx="0">
                  <c:v>2</c:v>
                </c:pt>
                <c:pt idx="1">
                  <c:v>3</c:v>
                </c:pt>
                <c:pt idx="2">
                  <c:v>4</c:v>
                </c:pt>
                <c:pt idx="3">
                  <c:v>5</c:v>
                </c:pt>
                <c:pt idx="4">
                  <c:v>6</c:v>
                </c:pt>
                <c:pt idx="5">
                  <c:v>8</c:v>
                </c:pt>
                <c:pt idx="6">
                  <c:v>10</c:v>
                </c:pt>
              </c:numCache>
            </c:numRef>
          </c:xVal>
          <c:yVal>
            <c:numRef>
              <c:f>'Figure 3_Rainfall Test'!$W$69:$AC$69</c:f>
              <c:numCache>
                <c:formatCode>0.0</c:formatCode>
                <c:ptCount val="7"/>
                <c:pt idx="0">
                  <c:v>24.86</c:v>
                </c:pt>
                <c:pt idx="1">
                  <c:v>22.572002556509663</c:v>
                </c:pt>
                <c:pt idx="2">
                  <c:v>22.593016357318419</c:v>
                </c:pt>
                <c:pt idx="3">
                  <c:v>23.287671232876718</c:v>
                </c:pt>
                <c:pt idx="4">
                  <c:v>24.143097449613936</c:v>
                </c:pt>
                <c:pt idx="5">
                  <c:v>23.255813953488367</c:v>
                </c:pt>
                <c:pt idx="6">
                  <c:v>23.214285714285712</c:v>
                </c:pt>
              </c:numCache>
            </c:numRef>
          </c:yVal>
          <c:smooth val="1"/>
          <c:extLst>
            <c:ext xmlns:c16="http://schemas.microsoft.com/office/drawing/2014/chart" uri="{C3380CC4-5D6E-409C-BE32-E72D297353CC}">
              <c16:uniqueId val="{00000000-5CB5-4681-B5CC-E18BF45D3DFB}"/>
            </c:ext>
          </c:extLst>
        </c:ser>
        <c:ser>
          <c:idx val="0"/>
          <c:order val="1"/>
          <c:spPr>
            <a:ln w="19050">
              <a:noFill/>
            </a:ln>
          </c:spPr>
          <c:marker>
            <c:symbol val="square"/>
            <c:size val="5"/>
            <c:spPr>
              <a:solidFill>
                <a:schemeClr val="bg1"/>
              </a:solidFill>
              <a:ln>
                <a:solidFill>
                  <a:schemeClr val="tx1"/>
                </a:solidFill>
              </a:ln>
            </c:spPr>
          </c:marker>
          <c:xVal>
            <c:numRef>
              <c:f>'Figure 3_Rainfall Test'!$W$72</c:f>
              <c:numCache>
                <c:formatCode>General</c:formatCode>
                <c:ptCount val="1"/>
                <c:pt idx="0">
                  <c:v>2</c:v>
                </c:pt>
              </c:numCache>
            </c:numRef>
          </c:xVal>
          <c:yVal>
            <c:numRef>
              <c:f>'Figure 3_Rainfall Test'!$W$73</c:f>
              <c:numCache>
                <c:formatCode>0.00</c:formatCode>
                <c:ptCount val="1"/>
                <c:pt idx="0">
                  <c:v>27.716895279162969</c:v>
                </c:pt>
              </c:numCache>
            </c:numRef>
          </c:yVal>
          <c:smooth val="1"/>
          <c:extLst>
            <c:ext xmlns:c16="http://schemas.microsoft.com/office/drawing/2014/chart" uri="{C3380CC4-5D6E-409C-BE32-E72D297353CC}">
              <c16:uniqueId val="{00000000-61A4-4700-8A13-6818F8FABA4E}"/>
            </c:ext>
          </c:extLst>
        </c:ser>
        <c:dLbls>
          <c:showLegendKey val="0"/>
          <c:showVal val="0"/>
          <c:showCatName val="0"/>
          <c:showSerName val="0"/>
          <c:showPercent val="0"/>
          <c:showBubbleSize val="0"/>
        </c:dLbls>
        <c:axId val="162161792"/>
        <c:axId val="162162368"/>
      </c:scatterChart>
      <c:valAx>
        <c:axId val="162161792"/>
        <c:scaling>
          <c:orientation val="minMax"/>
          <c:max val="11"/>
          <c:min val="1"/>
        </c:scaling>
        <c:delete val="0"/>
        <c:axPos val="b"/>
        <c:title>
          <c:tx>
            <c:rich>
              <a:bodyPr/>
              <a:lstStyle/>
              <a:p>
                <a:pPr>
                  <a:defRPr lang="ja-JP"/>
                </a:pPr>
                <a:r>
                  <a:rPr lang="en-US"/>
                  <a:t>pH</a:t>
                </a:r>
                <a:endParaRPr lang="ja-JP"/>
              </a:p>
            </c:rich>
          </c:tx>
          <c:overlay val="0"/>
        </c:title>
        <c:numFmt formatCode="General" sourceLinked="1"/>
        <c:majorTickMark val="out"/>
        <c:minorTickMark val="out"/>
        <c:tickLblPos val="nextTo"/>
        <c:spPr>
          <a:ln>
            <a:solidFill>
              <a:schemeClr val="tx1"/>
            </a:solidFill>
          </a:ln>
        </c:spPr>
        <c:txPr>
          <a:bodyPr/>
          <a:lstStyle/>
          <a:p>
            <a:pPr>
              <a:defRPr lang="ja-JP"/>
            </a:pPr>
            <a:endParaRPr lang="en-US"/>
          </a:p>
        </c:txPr>
        <c:crossAx val="162162368"/>
        <c:crosses val="autoZero"/>
        <c:crossBetween val="midCat"/>
        <c:majorUnit val="1"/>
      </c:valAx>
      <c:valAx>
        <c:axId val="162162368"/>
        <c:scaling>
          <c:orientation val="minMax"/>
          <c:max val="40"/>
          <c:min val="20"/>
        </c:scaling>
        <c:delete val="0"/>
        <c:axPos val="l"/>
        <c:majorGridlines>
          <c:spPr>
            <a:ln>
              <a:noFill/>
            </a:ln>
          </c:spPr>
        </c:majorGridlines>
        <c:title>
          <c:tx>
            <c:rich>
              <a:bodyPr rot="-5400000" vert="horz"/>
              <a:lstStyle/>
              <a:p>
                <a:pPr>
                  <a:defRPr lang="ja-JP"/>
                </a:pPr>
                <a:r>
                  <a:rPr lang="en-US"/>
                  <a:t>PL (%)</a:t>
                </a:r>
                <a:endParaRPr lang="ja-JP"/>
              </a:p>
            </c:rich>
          </c:tx>
          <c:layout>
            <c:manualLayout>
              <c:xMode val="edge"/>
              <c:yMode val="edge"/>
              <c:x val="4.3907284768211919E-3"/>
              <c:y val="0.26736700336700342"/>
            </c:manualLayout>
          </c:layout>
          <c:overlay val="0"/>
        </c:title>
        <c:numFmt formatCode="0.0" sourceLinked="0"/>
        <c:majorTickMark val="out"/>
        <c:minorTickMark val="out"/>
        <c:tickLblPos val="nextTo"/>
        <c:spPr>
          <a:ln>
            <a:solidFill>
              <a:schemeClr val="tx1"/>
            </a:solidFill>
          </a:ln>
        </c:spPr>
        <c:txPr>
          <a:bodyPr/>
          <a:lstStyle/>
          <a:p>
            <a:pPr>
              <a:defRPr lang="ja-JP"/>
            </a:pPr>
            <a:endParaRPr lang="en-US"/>
          </a:p>
        </c:txPr>
        <c:crossAx val="162161792"/>
        <c:crosses val="autoZero"/>
        <c:crossBetween val="midCat"/>
      </c:valAx>
      <c:spPr>
        <a:ln>
          <a:solidFill>
            <a:schemeClr val="tx1"/>
          </a:solidFill>
        </a:ln>
      </c:spPr>
    </c:plotArea>
    <c:plotVisOnly val="1"/>
    <c:dispBlanksAs val="gap"/>
    <c:showDLblsOverMax val="0"/>
  </c:chart>
  <c:spPr>
    <a:ln>
      <a:noFill/>
    </a:ln>
  </c:spPr>
  <c:txPr>
    <a:bodyPr/>
    <a:lstStyle/>
    <a:p>
      <a:pPr>
        <a:defRPr b="1">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212288447387785"/>
          <c:y val="4.0396184062850719E-2"/>
          <c:w val="0.71933443708609268"/>
          <c:h val="0.72908024691358042"/>
        </c:manualLayout>
      </c:layout>
      <c:scatterChart>
        <c:scatterStyle val="smoothMarker"/>
        <c:varyColors val="0"/>
        <c:ser>
          <c:idx val="1"/>
          <c:order val="0"/>
          <c:spPr>
            <a:ln w="19050">
              <a:noFill/>
            </a:ln>
          </c:spPr>
          <c:marker>
            <c:spPr>
              <a:solidFill>
                <a:schemeClr val="tx1"/>
              </a:solidFill>
              <a:ln>
                <a:solidFill>
                  <a:schemeClr val="tx1"/>
                </a:solidFill>
              </a:ln>
            </c:spPr>
          </c:marker>
          <c:xVal>
            <c:numRef>
              <c:f>'Figure 3_Rainfall Test'!$W$67:$AC$67</c:f>
              <c:numCache>
                <c:formatCode>General</c:formatCode>
                <c:ptCount val="7"/>
                <c:pt idx="0">
                  <c:v>2</c:v>
                </c:pt>
                <c:pt idx="1">
                  <c:v>3</c:v>
                </c:pt>
                <c:pt idx="2">
                  <c:v>4</c:v>
                </c:pt>
                <c:pt idx="3">
                  <c:v>5</c:v>
                </c:pt>
                <c:pt idx="4">
                  <c:v>6</c:v>
                </c:pt>
                <c:pt idx="5">
                  <c:v>8</c:v>
                </c:pt>
                <c:pt idx="6">
                  <c:v>10</c:v>
                </c:pt>
              </c:numCache>
            </c:numRef>
          </c:xVal>
          <c:yVal>
            <c:numRef>
              <c:f>'Figure 3_Rainfall Test'!$W$70:$AC$70</c:f>
              <c:numCache>
                <c:formatCode>0.00</c:formatCode>
                <c:ptCount val="7"/>
                <c:pt idx="0">
                  <c:v>7.6743754229072891</c:v>
                </c:pt>
                <c:pt idx="1">
                  <c:v>10.347649079862979</c:v>
                </c:pt>
                <c:pt idx="2">
                  <c:v>10.243329916112209</c:v>
                </c:pt>
                <c:pt idx="3">
                  <c:v>11.622439911934919</c:v>
                </c:pt>
                <c:pt idx="4">
                  <c:v>18.598109189632563</c:v>
                </c:pt>
                <c:pt idx="5">
                  <c:v>9.6638376828842745</c:v>
                </c:pt>
                <c:pt idx="6">
                  <c:v>9.3301111302687438</c:v>
                </c:pt>
              </c:numCache>
            </c:numRef>
          </c:yVal>
          <c:smooth val="1"/>
          <c:extLst>
            <c:ext xmlns:c16="http://schemas.microsoft.com/office/drawing/2014/chart" uri="{C3380CC4-5D6E-409C-BE32-E72D297353CC}">
              <c16:uniqueId val="{00000000-5CB5-4681-B5CC-E18BF45D3DFB}"/>
            </c:ext>
          </c:extLst>
        </c:ser>
        <c:ser>
          <c:idx val="0"/>
          <c:order val="1"/>
          <c:spPr>
            <a:ln w="19050">
              <a:noFill/>
            </a:ln>
          </c:spPr>
          <c:marker>
            <c:symbol val="square"/>
            <c:size val="5"/>
            <c:spPr>
              <a:solidFill>
                <a:schemeClr val="bg1"/>
              </a:solidFill>
              <a:ln>
                <a:solidFill>
                  <a:schemeClr val="tx1"/>
                </a:solidFill>
              </a:ln>
            </c:spPr>
          </c:marker>
          <c:xVal>
            <c:numRef>
              <c:f>'Figure 3_Rainfall Test'!$W$67</c:f>
              <c:numCache>
                <c:formatCode>General</c:formatCode>
                <c:ptCount val="1"/>
                <c:pt idx="0">
                  <c:v>2</c:v>
                </c:pt>
              </c:numCache>
            </c:numRef>
          </c:xVal>
          <c:yVal>
            <c:numRef>
              <c:f>'Figure 3_Rainfall Test'!$W$74</c:f>
              <c:numCache>
                <c:formatCode>0.00_ </c:formatCode>
                <c:ptCount val="1"/>
                <c:pt idx="0">
                  <c:v>4.8174801437443193</c:v>
                </c:pt>
              </c:numCache>
            </c:numRef>
          </c:yVal>
          <c:smooth val="1"/>
          <c:extLst>
            <c:ext xmlns:c16="http://schemas.microsoft.com/office/drawing/2014/chart" uri="{C3380CC4-5D6E-409C-BE32-E72D297353CC}">
              <c16:uniqueId val="{00000001-8E14-42E2-A966-159C4FC878DB}"/>
            </c:ext>
          </c:extLst>
        </c:ser>
        <c:dLbls>
          <c:showLegendKey val="0"/>
          <c:showVal val="0"/>
          <c:showCatName val="0"/>
          <c:showSerName val="0"/>
          <c:showPercent val="0"/>
          <c:showBubbleSize val="0"/>
        </c:dLbls>
        <c:axId val="162161792"/>
        <c:axId val="162162368"/>
      </c:scatterChart>
      <c:valAx>
        <c:axId val="162161792"/>
        <c:scaling>
          <c:orientation val="minMax"/>
          <c:max val="11"/>
          <c:min val="1"/>
        </c:scaling>
        <c:delete val="0"/>
        <c:axPos val="b"/>
        <c:title>
          <c:tx>
            <c:rich>
              <a:bodyPr/>
              <a:lstStyle/>
              <a:p>
                <a:pPr>
                  <a:defRPr lang="ja-JP"/>
                </a:pPr>
                <a:r>
                  <a:rPr lang="en-US"/>
                  <a:t>pH</a:t>
                </a:r>
                <a:endParaRPr lang="ja-JP"/>
              </a:p>
            </c:rich>
          </c:tx>
          <c:overlay val="0"/>
        </c:title>
        <c:numFmt formatCode="General" sourceLinked="1"/>
        <c:majorTickMark val="out"/>
        <c:minorTickMark val="out"/>
        <c:tickLblPos val="nextTo"/>
        <c:spPr>
          <a:ln>
            <a:solidFill>
              <a:schemeClr val="tx1"/>
            </a:solidFill>
          </a:ln>
        </c:spPr>
        <c:txPr>
          <a:bodyPr/>
          <a:lstStyle/>
          <a:p>
            <a:pPr>
              <a:defRPr lang="ja-JP"/>
            </a:pPr>
            <a:endParaRPr lang="en-US"/>
          </a:p>
        </c:txPr>
        <c:crossAx val="162162368"/>
        <c:crosses val="autoZero"/>
        <c:crossBetween val="midCat"/>
        <c:majorUnit val="1"/>
      </c:valAx>
      <c:valAx>
        <c:axId val="162162368"/>
        <c:scaling>
          <c:orientation val="minMax"/>
          <c:max val="30"/>
          <c:min val="0"/>
        </c:scaling>
        <c:delete val="0"/>
        <c:axPos val="l"/>
        <c:majorGridlines>
          <c:spPr>
            <a:ln>
              <a:noFill/>
            </a:ln>
          </c:spPr>
        </c:majorGridlines>
        <c:title>
          <c:tx>
            <c:rich>
              <a:bodyPr rot="-5400000" vert="horz"/>
              <a:lstStyle/>
              <a:p>
                <a:pPr>
                  <a:defRPr lang="ja-JP"/>
                </a:pPr>
                <a:r>
                  <a:rPr lang="en-US"/>
                  <a:t>I</a:t>
                </a:r>
                <a:r>
                  <a:rPr lang="en-US" baseline="-25000"/>
                  <a:t>P</a:t>
                </a:r>
                <a:r>
                  <a:rPr lang="en-US"/>
                  <a:t> (%)</a:t>
                </a:r>
                <a:endParaRPr lang="ja-JP"/>
              </a:p>
            </c:rich>
          </c:tx>
          <c:layout>
            <c:manualLayout>
              <c:xMode val="edge"/>
              <c:yMode val="edge"/>
              <c:x val="4.3907284768211919E-3"/>
              <c:y val="0.28874747474747475"/>
            </c:manualLayout>
          </c:layout>
          <c:overlay val="0"/>
        </c:title>
        <c:numFmt formatCode="0.0" sourceLinked="0"/>
        <c:majorTickMark val="out"/>
        <c:minorTickMark val="out"/>
        <c:tickLblPos val="nextTo"/>
        <c:spPr>
          <a:ln>
            <a:solidFill>
              <a:schemeClr val="tx1"/>
            </a:solidFill>
          </a:ln>
        </c:spPr>
        <c:txPr>
          <a:bodyPr/>
          <a:lstStyle/>
          <a:p>
            <a:pPr>
              <a:defRPr lang="ja-JP"/>
            </a:pPr>
            <a:endParaRPr lang="en-US"/>
          </a:p>
        </c:txPr>
        <c:crossAx val="162161792"/>
        <c:crosses val="autoZero"/>
        <c:crossBetween val="midCat"/>
      </c:valAx>
      <c:spPr>
        <a:ln>
          <a:solidFill>
            <a:schemeClr val="tx1"/>
          </a:solidFill>
        </a:ln>
      </c:spPr>
    </c:plotArea>
    <c:plotVisOnly val="1"/>
    <c:dispBlanksAs val="gap"/>
    <c:showDLblsOverMax val="0"/>
  </c:chart>
  <c:spPr>
    <a:ln>
      <a:noFill/>
    </a:ln>
  </c:spPr>
  <c:txPr>
    <a:bodyPr/>
    <a:lstStyle/>
    <a:p>
      <a:pPr>
        <a:defRPr b="1">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801680453088902"/>
          <c:y val="4.0396184062850719E-2"/>
          <c:w val="0.85183322155153141"/>
          <c:h val="0.72908024691358042"/>
        </c:manualLayout>
      </c:layout>
      <c:scatterChart>
        <c:scatterStyle val="smoothMarker"/>
        <c:varyColors val="0"/>
        <c:ser>
          <c:idx val="1"/>
          <c:order val="0"/>
          <c:spPr>
            <a:ln w="19050">
              <a:noFill/>
            </a:ln>
          </c:spPr>
          <c:marker>
            <c:spPr>
              <a:solidFill>
                <a:schemeClr val="tx1"/>
              </a:solidFill>
              <a:ln>
                <a:solidFill>
                  <a:schemeClr val="tx1"/>
                </a:solidFill>
              </a:ln>
            </c:spPr>
          </c:marker>
          <c:xVal>
            <c:numRef>
              <c:f>'Figure 3_Rainfall Test'!$W$67:$AC$67</c:f>
              <c:numCache>
                <c:formatCode>General</c:formatCode>
                <c:ptCount val="7"/>
                <c:pt idx="0">
                  <c:v>2</c:v>
                </c:pt>
                <c:pt idx="1">
                  <c:v>3</c:v>
                </c:pt>
                <c:pt idx="2">
                  <c:v>4</c:v>
                </c:pt>
                <c:pt idx="3">
                  <c:v>5</c:v>
                </c:pt>
                <c:pt idx="4">
                  <c:v>6</c:v>
                </c:pt>
                <c:pt idx="5">
                  <c:v>8</c:v>
                </c:pt>
                <c:pt idx="6">
                  <c:v>10</c:v>
                </c:pt>
              </c:numCache>
            </c:numRef>
          </c:xVal>
          <c:yVal>
            <c:numRef>
              <c:f>'Figure 3_Rainfall Test'!$W$70:$AC$70</c:f>
              <c:numCache>
                <c:formatCode>0.00</c:formatCode>
                <c:ptCount val="7"/>
                <c:pt idx="0">
                  <c:v>7.6743754229072891</c:v>
                </c:pt>
                <c:pt idx="1">
                  <c:v>10.347649079862979</c:v>
                </c:pt>
                <c:pt idx="2">
                  <c:v>10.243329916112209</c:v>
                </c:pt>
                <c:pt idx="3">
                  <c:v>11.622439911934919</c:v>
                </c:pt>
                <c:pt idx="4">
                  <c:v>18.598109189632563</c:v>
                </c:pt>
                <c:pt idx="5">
                  <c:v>9.6638376828842745</c:v>
                </c:pt>
                <c:pt idx="6">
                  <c:v>9.3301111302687438</c:v>
                </c:pt>
              </c:numCache>
            </c:numRef>
          </c:yVal>
          <c:smooth val="1"/>
          <c:extLst>
            <c:ext xmlns:c16="http://schemas.microsoft.com/office/drawing/2014/chart" uri="{C3380CC4-5D6E-409C-BE32-E72D297353CC}">
              <c16:uniqueId val="{00000000-5CB5-4681-B5CC-E18BF45D3DFB}"/>
            </c:ext>
          </c:extLst>
        </c:ser>
        <c:ser>
          <c:idx val="0"/>
          <c:order val="1"/>
          <c:spPr>
            <a:ln w="19050">
              <a:noFill/>
            </a:ln>
          </c:spPr>
          <c:marker>
            <c:symbol val="square"/>
            <c:size val="5"/>
            <c:spPr>
              <a:solidFill>
                <a:schemeClr val="bg1"/>
              </a:solidFill>
              <a:ln>
                <a:solidFill>
                  <a:schemeClr val="tx1"/>
                </a:solidFill>
              </a:ln>
            </c:spPr>
          </c:marker>
          <c:xVal>
            <c:numRef>
              <c:f>'Figure 3_Rainfall Test'!$W$67</c:f>
              <c:numCache>
                <c:formatCode>General</c:formatCode>
                <c:ptCount val="1"/>
                <c:pt idx="0">
                  <c:v>2</c:v>
                </c:pt>
              </c:numCache>
            </c:numRef>
          </c:xVal>
          <c:yVal>
            <c:numRef>
              <c:f>'Figure 3_Rainfall Test'!$W$74</c:f>
              <c:numCache>
                <c:formatCode>0.00_ </c:formatCode>
                <c:ptCount val="1"/>
                <c:pt idx="0">
                  <c:v>4.8174801437443193</c:v>
                </c:pt>
              </c:numCache>
            </c:numRef>
          </c:yVal>
          <c:smooth val="1"/>
          <c:extLst>
            <c:ext xmlns:c16="http://schemas.microsoft.com/office/drawing/2014/chart" uri="{C3380CC4-5D6E-409C-BE32-E72D297353CC}">
              <c16:uniqueId val="{00000001-8E14-42E2-A966-159C4FC878DB}"/>
            </c:ext>
          </c:extLst>
        </c:ser>
        <c:ser>
          <c:idx val="2"/>
          <c:order val="2"/>
          <c:spPr>
            <a:ln w="6350">
              <a:solidFill>
                <a:schemeClr val="tx1"/>
              </a:solidFill>
              <a:prstDash val="lgDash"/>
            </a:ln>
          </c:spPr>
          <c:marker>
            <c:symbol val="none"/>
          </c:marker>
          <c:xVal>
            <c:numRef>
              <c:f>'Figure 3_Rainfall Test'!$AL$24:$AL$25</c:f>
              <c:numCache>
                <c:formatCode>General</c:formatCode>
                <c:ptCount val="2"/>
                <c:pt idx="0">
                  <c:v>4</c:v>
                </c:pt>
                <c:pt idx="1">
                  <c:v>4</c:v>
                </c:pt>
              </c:numCache>
            </c:numRef>
          </c:xVal>
          <c:yVal>
            <c:numRef>
              <c:f>'Figure 3_Rainfall Test'!$AN$24:$AN$25</c:f>
              <c:numCache>
                <c:formatCode>General</c:formatCode>
                <c:ptCount val="2"/>
                <c:pt idx="0">
                  <c:v>50</c:v>
                </c:pt>
                <c:pt idx="1">
                  <c:v>0</c:v>
                </c:pt>
              </c:numCache>
            </c:numRef>
          </c:yVal>
          <c:smooth val="1"/>
          <c:extLst>
            <c:ext xmlns:c16="http://schemas.microsoft.com/office/drawing/2014/chart" uri="{C3380CC4-5D6E-409C-BE32-E72D297353CC}">
              <c16:uniqueId val="{00000000-B10E-4E3F-85ED-1150622590CF}"/>
            </c:ext>
          </c:extLst>
        </c:ser>
        <c:ser>
          <c:idx val="3"/>
          <c:order val="3"/>
          <c:spPr>
            <a:ln w="6350">
              <a:solidFill>
                <a:schemeClr val="tx1"/>
              </a:solidFill>
              <a:prstDash val="lgDash"/>
            </a:ln>
          </c:spPr>
          <c:marker>
            <c:symbol val="none"/>
          </c:marker>
          <c:xVal>
            <c:numRef>
              <c:f>'Figure 3_Rainfall Test'!$AM$24:$AM$25</c:f>
              <c:numCache>
                <c:formatCode>General</c:formatCode>
                <c:ptCount val="2"/>
                <c:pt idx="0">
                  <c:v>6</c:v>
                </c:pt>
                <c:pt idx="1">
                  <c:v>6</c:v>
                </c:pt>
              </c:numCache>
            </c:numRef>
          </c:xVal>
          <c:yVal>
            <c:numRef>
              <c:f>'Figure 3_Rainfall Test'!$AN$24:$AN$25</c:f>
              <c:numCache>
                <c:formatCode>General</c:formatCode>
                <c:ptCount val="2"/>
                <c:pt idx="0">
                  <c:v>50</c:v>
                </c:pt>
                <c:pt idx="1">
                  <c:v>0</c:v>
                </c:pt>
              </c:numCache>
            </c:numRef>
          </c:yVal>
          <c:smooth val="1"/>
          <c:extLst>
            <c:ext xmlns:c16="http://schemas.microsoft.com/office/drawing/2014/chart" uri="{C3380CC4-5D6E-409C-BE32-E72D297353CC}">
              <c16:uniqueId val="{00000001-B10E-4E3F-85ED-1150622590CF}"/>
            </c:ext>
          </c:extLst>
        </c:ser>
        <c:dLbls>
          <c:showLegendKey val="0"/>
          <c:showVal val="0"/>
          <c:showCatName val="0"/>
          <c:showSerName val="0"/>
          <c:showPercent val="0"/>
          <c:showBubbleSize val="0"/>
        </c:dLbls>
        <c:axId val="162161792"/>
        <c:axId val="162162368"/>
      </c:scatterChart>
      <c:valAx>
        <c:axId val="162161792"/>
        <c:scaling>
          <c:orientation val="minMax"/>
          <c:max val="11"/>
          <c:min val="1"/>
        </c:scaling>
        <c:delete val="0"/>
        <c:axPos val="b"/>
        <c:title>
          <c:tx>
            <c:rich>
              <a:bodyPr/>
              <a:lstStyle/>
              <a:p>
                <a:pPr>
                  <a:defRPr lang="ja-JP"/>
                </a:pPr>
                <a:r>
                  <a:rPr lang="en-US"/>
                  <a:t>pH</a:t>
                </a:r>
                <a:endParaRPr lang="ja-JP"/>
              </a:p>
            </c:rich>
          </c:tx>
          <c:overlay val="0"/>
        </c:title>
        <c:numFmt formatCode="General" sourceLinked="1"/>
        <c:majorTickMark val="out"/>
        <c:minorTickMark val="out"/>
        <c:tickLblPos val="nextTo"/>
        <c:spPr>
          <a:ln>
            <a:solidFill>
              <a:schemeClr val="tx1"/>
            </a:solidFill>
          </a:ln>
        </c:spPr>
        <c:txPr>
          <a:bodyPr/>
          <a:lstStyle/>
          <a:p>
            <a:pPr>
              <a:defRPr lang="ja-JP"/>
            </a:pPr>
            <a:endParaRPr lang="en-US"/>
          </a:p>
        </c:txPr>
        <c:crossAx val="162162368"/>
        <c:crosses val="autoZero"/>
        <c:crossBetween val="midCat"/>
        <c:majorUnit val="1"/>
      </c:valAx>
      <c:valAx>
        <c:axId val="162162368"/>
        <c:scaling>
          <c:orientation val="minMax"/>
          <c:max val="50"/>
          <c:min val="0"/>
        </c:scaling>
        <c:delete val="0"/>
        <c:axPos val="l"/>
        <c:majorGridlines>
          <c:spPr>
            <a:ln>
              <a:noFill/>
            </a:ln>
          </c:spPr>
        </c:majorGridlines>
        <c:title>
          <c:tx>
            <c:rich>
              <a:bodyPr rot="-5400000" vert="horz"/>
              <a:lstStyle/>
              <a:p>
                <a:pPr>
                  <a:defRPr lang="ja-JP"/>
                </a:pPr>
                <a:r>
                  <a:rPr lang="en-US"/>
                  <a:t>I</a:t>
                </a:r>
                <a:r>
                  <a:rPr lang="en-US" baseline="-25000"/>
                  <a:t>P</a:t>
                </a:r>
                <a:r>
                  <a:rPr lang="en-US"/>
                  <a:t> (%)</a:t>
                </a:r>
                <a:endParaRPr lang="ja-JP"/>
              </a:p>
            </c:rich>
          </c:tx>
          <c:layout>
            <c:manualLayout>
              <c:xMode val="edge"/>
              <c:yMode val="edge"/>
              <c:x val="4.3907891795215738E-3"/>
              <c:y val="0.29487220293209876"/>
            </c:manualLayout>
          </c:layout>
          <c:overlay val="0"/>
        </c:title>
        <c:numFmt formatCode="0.0" sourceLinked="0"/>
        <c:majorTickMark val="out"/>
        <c:minorTickMark val="out"/>
        <c:tickLblPos val="nextTo"/>
        <c:spPr>
          <a:ln>
            <a:solidFill>
              <a:schemeClr val="tx1"/>
            </a:solidFill>
          </a:ln>
        </c:spPr>
        <c:txPr>
          <a:bodyPr/>
          <a:lstStyle/>
          <a:p>
            <a:pPr>
              <a:defRPr lang="ja-JP"/>
            </a:pPr>
            <a:endParaRPr lang="en-US"/>
          </a:p>
        </c:txPr>
        <c:crossAx val="162161792"/>
        <c:crosses val="autoZero"/>
        <c:crossBetween val="midCat"/>
        <c:majorUnit val="10"/>
      </c:valAx>
      <c:spPr>
        <a:ln>
          <a:solidFill>
            <a:schemeClr val="tx1"/>
          </a:solidFill>
        </a:ln>
      </c:spPr>
    </c:plotArea>
    <c:plotVisOnly val="1"/>
    <c:dispBlanksAs val="gap"/>
    <c:showDLblsOverMax val="0"/>
  </c:chart>
  <c:spPr>
    <a:ln>
      <a:noFill/>
    </a:ln>
  </c:spPr>
  <c:txPr>
    <a:bodyPr/>
    <a:lstStyle/>
    <a:p>
      <a:pPr>
        <a:defRPr b="1">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823525191130847"/>
          <c:y val="3.6150256831904093E-2"/>
          <c:w val="0.84404402476534668"/>
          <c:h val="0.77685211251318853"/>
        </c:manualLayout>
      </c:layout>
      <c:scatterChart>
        <c:scatterStyle val="smoothMarker"/>
        <c:varyColors val="0"/>
        <c:ser>
          <c:idx val="0"/>
          <c:order val="0"/>
          <c:tx>
            <c:strRef>
              <c:f>[2]粒径加積曲線!$C$2</c:f>
              <c:strCache>
                <c:ptCount val="1"/>
                <c:pt idx="0">
                  <c:v>pH 2</c:v>
                </c:pt>
              </c:strCache>
            </c:strRef>
          </c:tx>
          <c:spPr>
            <a:ln w="6350">
              <a:solidFill>
                <a:schemeClr val="tx1"/>
              </a:solidFill>
            </a:ln>
          </c:spPr>
          <c:marker>
            <c:symbol val="triangle"/>
            <c:size val="5"/>
            <c:spPr>
              <a:solidFill>
                <a:schemeClr val="tx1"/>
              </a:solidFill>
              <a:ln w="6350">
                <a:solidFill>
                  <a:schemeClr val="tx1"/>
                </a:solidFill>
              </a:ln>
            </c:spPr>
          </c:marker>
          <c:xVal>
            <c:numRef>
              <c:f>[2]粒径加積曲線!$C$11:$C$24</c:f>
              <c:numCache>
                <c:formatCode>General</c:formatCode>
                <c:ptCount val="14"/>
                <c:pt idx="0">
                  <c:v>2</c:v>
                </c:pt>
                <c:pt idx="1">
                  <c:v>0.84</c:v>
                </c:pt>
                <c:pt idx="2">
                  <c:v>0.42</c:v>
                </c:pt>
                <c:pt idx="3">
                  <c:v>0.25</c:v>
                </c:pt>
                <c:pt idx="4">
                  <c:v>0.106</c:v>
                </c:pt>
                <c:pt idx="5">
                  <c:v>7.4999999999999997E-2</c:v>
                </c:pt>
                <c:pt idx="6">
                  <c:v>5.1607362519536605E-2</c:v>
                </c:pt>
                <c:pt idx="7">
                  <c:v>3.7682964693103248E-2</c:v>
                </c:pt>
                <c:pt idx="8">
                  <c:v>2.5504087904586612E-2</c:v>
                </c:pt>
                <c:pt idx="9">
                  <c:v>1.6486063175556401E-2</c:v>
                </c:pt>
                <c:pt idx="10">
                  <c:v>1.1948493080687466E-2</c:v>
                </c:pt>
                <c:pt idx="11">
                  <c:v>8.5928630902118146E-3</c:v>
                </c:pt>
                <c:pt idx="12">
                  <c:v>4.3248964479547678E-3</c:v>
                </c:pt>
                <c:pt idx="13">
                  <c:v>1.7656315813107675E-3</c:v>
                </c:pt>
              </c:numCache>
            </c:numRef>
          </c:xVal>
          <c:yVal>
            <c:numRef>
              <c:f>[2]粒径加積曲線!$D$11:$D$24</c:f>
              <c:numCache>
                <c:formatCode>General</c:formatCode>
                <c:ptCount val="14"/>
                <c:pt idx="0">
                  <c:v>100</c:v>
                </c:pt>
                <c:pt idx="1">
                  <c:v>80.016701635623846</c:v>
                </c:pt>
                <c:pt idx="2">
                  <c:v>71.011882002293859</c:v>
                </c:pt>
                <c:pt idx="3">
                  <c:v>67.979437034448722</c:v>
                </c:pt>
                <c:pt idx="4">
                  <c:v>65.800188447387114</c:v>
                </c:pt>
                <c:pt idx="5">
                  <c:v>63.004171392289244</c:v>
                </c:pt>
                <c:pt idx="6">
                  <c:v>56.907192491059241</c:v>
                </c:pt>
                <c:pt idx="7">
                  <c:v>51.654220876499934</c:v>
                </c:pt>
                <c:pt idx="8">
                  <c:v>39.397287109194863</c:v>
                </c:pt>
                <c:pt idx="9">
                  <c:v>14.883419574584726</c:v>
                </c:pt>
                <c:pt idx="10">
                  <c:v>8.7549526909321909</c:v>
                </c:pt>
                <c:pt idx="11">
                  <c:v>4.3774763454660954</c:v>
                </c:pt>
                <c:pt idx="12">
                  <c:v>2.6264858072796575</c:v>
                </c:pt>
                <c:pt idx="13">
                  <c:v>2.6264858072796575</c:v>
                </c:pt>
              </c:numCache>
            </c:numRef>
          </c:yVal>
          <c:smooth val="1"/>
          <c:extLst>
            <c:ext xmlns:c16="http://schemas.microsoft.com/office/drawing/2014/chart" uri="{C3380CC4-5D6E-409C-BE32-E72D297353CC}">
              <c16:uniqueId val="{00000000-9C83-4E37-8776-60222CF2EC77}"/>
            </c:ext>
          </c:extLst>
        </c:ser>
        <c:ser>
          <c:idx val="3"/>
          <c:order val="1"/>
          <c:tx>
            <c:strRef>
              <c:f>[2]粒径加積曲線!$G$2</c:f>
              <c:strCache>
                <c:ptCount val="1"/>
                <c:pt idx="0">
                  <c:v>pH 3</c:v>
                </c:pt>
              </c:strCache>
            </c:strRef>
          </c:tx>
          <c:spPr>
            <a:ln w="6350">
              <a:solidFill>
                <a:schemeClr val="tx1"/>
              </a:solidFill>
            </a:ln>
          </c:spPr>
          <c:marker>
            <c:symbol val="diamond"/>
            <c:size val="5"/>
            <c:spPr>
              <a:solidFill>
                <a:schemeClr val="tx1"/>
              </a:solidFill>
              <a:ln>
                <a:solidFill>
                  <a:schemeClr val="tx1"/>
                </a:solidFill>
              </a:ln>
            </c:spPr>
          </c:marker>
          <c:xVal>
            <c:numRef>
              <c:f>[2]粒径加積曲線!$G$11:$G$24</c:f>
              <c:numCache>
                <c:formatCode>General</c:formatCode>
                <c:ptCount val="14"/>
                <c:pt idx="0">
                  <c:v>2</c:v>
                </c:pt>
                <c:pt idx="1">
                  <c:v>0.84</c:v>
                </c:pt>
                <c:pt idx="2">
                  <c:v>0.42</c:v>
                </c:pt>
                <c:pt idx="3">
                  <c:v>0.25</c:v>
                </c:pt>
                <c:pt idx="4">
                  <c:v>0.106</c:v>
                </c:pt>
                <c:pt idx="5">
                  <c:v>7.4999999999999997E-2</c:v>
                </c:pt>
                <c:pt idx="6">
                  <c:v>4.550729982803766E-2</c:v>
                </c:pt>
                <c:pt idx="7">
                  <c:v>3.4390410394030513E-2</c:v>
                </c:pt>
                <c:pt idx="8">
                  <c:v>2.2807848242832104E-2</c:v>
                </c:pt>
                <c:pt idx="9">
                  <c:v>1.5872271363068704E-2</c:v>
                </c:pt>
                <c:pt idx="10">
                  <c:v>1.1567950015083308E-2</c:v>
                </c:pt>
                <c:pt idx="11">
                  <c:v>8.3578464295977952E-3</c:v>
                </c:pt>
                <c:pt idx="12">
                  <c:v>4.3232424815106488E-3</c:v>
                </c:pt>
                <c:pt idx="13">
                  <c:v>1.7649563523374709E-3</c:v>
                </c:pt>
              </c:numCache>
            </c:numRef>
          </c:xVal>
          <c:yVal>
            <c:numRef>
              <c:f>[2]粒径加積曲線!$H$11:$H$24</c:f>
              <c:numCache>
                <c:formatCode>General</c:formatCode>
                <c:ptCount val="14"/>
                <c:pt idx="0">
                  <c:v>100</c:v>
                </c:pt>
                <c:pt idx="1">
                  <c:v>82.930190142392419</c:v>
                </c:pt>
                <c:pt idx="2">
                  <c:v>72.572063918163209</c:v>
                </c:pt>
                <c:pt idx="3">
                  <c:v>68.360343109079977</c:v>
                </c:pt>
                <c:pt idx="4">
                  <c:v>65.621530333419059</c:v>
                </c:pt>
                <c:pt idx="5">
                  <c:v>63.790347372948084</c:v>
                </c:pt>
                <c:pt idx="6">
                  <c:v>57.637577563981331</c:v>
                </c:pt>
                <c:pt idx="7">
                  <c:v>50.856686085865874</c:v>
                </c:pt>
                <c:pt idx="8">
                  <c:v>45.43197290337352</c:v>
                </c:pt>
                <c:pt idx="9">
                  <c:v>18.308406990911717</c:v>
                </c:pt>
                <c:pt idx="10">
                  <c:v>12.883693808419357</c:v>
                </c:pt>
                <c:pt idx="11">
                  <c:v>8.8151589215500845</c:v>
                </c:pt>
                <c:pt idx="12">
                  <c:v>2.0342674434346351</c:v>
                </c:pt>
                <c:pt idx="13">
                  <c:v>2.0342674434346351</c:v>
                </c:pt>
              </c:numCache>
            </c:numRef>
          </c:yVal>
          <c:smooth val="1"/>
          <c:extLst>
            <c:ext xmlns:c16="http://schemas.microsoft.com/office/drawing/2014/chart" uri="{C3380CC4-5D6E-409C-BE32-E72D297353CC}">
              <c16:uniqueId val="{00000001-9C83-4E37-8776-60222CF2EC77}"/>
            </c:ext>
          </c:extLst>
        </c:ser>
        <c:ser>
          <c:idx val="1"/>
          <c:order val="2"/>
          <c:tx>
            <c:strRef>
              <c:f>[2]粒径加積曲線!$K$2</c:f>
              <c:strCache>
                <c:ptCount val="1"/>
                <c:pt idx="0">
                  <c:v>pH 4</c:v>
                </c:pt>
              </c:strCache>
            </c:strRef>
          </c:tx>
          <c:spPr>
            <a:ln w="6350">
              <a:solidFill>
                <a:schemeClr val="tx1"/>
              </a:solidFill>
            </a:ln>
          </c:spPr>
          <c:marker>
            <c:symbol val="square"/>
            <c:size val="4"/>
            <c:spPr>
              <a:pattFill prst="openDmnd">
                <a:fgClr>
                  <a:schemeClr val="tx1"/>
                </a:fgClr>
                <a:bgClr>
                  <a:schemeClr val="bg1"/>
                </a:bgClr>
              </a:pattFill>
              <a:ln>
                <a:solidFill>
                  <a:schemeClr val="tx1"/>
                </a:solidFill>
              </a:ln>
            </c:spPr>
          </c:marker>
          <c:xVal>
            <c:numRef>
              <c:f>[2]粒径加積曲線!$K$11:$K$24</c:f>
              <c:numCache>
                <c:formatCode>General</c:formatCode>
                <c:ptCount val="14"/>
                <c:pt idx="0">
                  <c:v>2</c:v>
                </c:pt>
                <c:pt idx="1">
                  <c:v>0.84</c:v>
                </c:pt>
                <c:pt idx="2">
                  <c:v>0.42</c:v>
                </c:pt>
                <c:pt idx="3">
                  <c:v>0.25</c:v>
                </c:pt>
                <c:pt idx="4">
                  <c:v>0.106</c:v>
                </c:pt>
                <c:pt idx="5">
                  <c:v>7.4999999999999997E-2</c:v>
                </c:pt>
                <c:pt idx="6">
                  <c:v>5.1585264744762382E-2</c:v>
                </c:pt>
                <c:pt idx="7">
                  <c:v>3.7922482727704189E-2</c:v>
                </c:pt>
                <c:pt idx="8">
                  <c:v>2.5506123329130131E-2</c:v>
                </c:pt>
                <c:pt idx="9">
                  <c:v>1.6121168686834185E-2</c:v>
                </c:pt>
                <c:pt idx="10">
                  <c:v>1.1937285343799042E-2</c:v>
                </c:pt>
                <c:pt idx="11">
                  <c:v>8.5202304707755611E-3</c:v>
                </c:pt>
                <c:pt idx="12">
                  <c:v>4.2993971629934633E-3</c:v>
                </c:pt>
                <c:pt idx="13">
                  <c:v>1.7552215418172642E-3</c:v>
                </c:pt>
              </c:numCache>
            </c:numRef>
          </c:xVal>
          <c:yVal>
            <c:numRef>
              <c:f>[2]粒径加積曲線!$L$11:$L$24</c:f>
              <c:numCache>
                <c:formatCode>General</c:formatCode>
                <c:ptCount val="14"/>
                <c:pt idx="0">
                  <c:v>100</c:v>
                </c:pt>
                <c:pt idx="1">
                  <c:v>85.582558935161074</c:v>
                </c:pt>
                <c:pt idx="2">
                  <c:v>75.783692064253231</c:v>
                </c:pt>
                <c:pt idx="3">
                  <c:v>71.081900317278354</c:v>
                </c:pt>
                <c:pt idx="4">
                  <c:v>67.389121400959581</c:v>
                </c:pt>
                <c:pt idx="5">
                  <c:v>63.394678854857055</c:v>
                </c:pt>
                <c:pt idx="6">
                  <c:v>61.130357656970304</c:v>
                </c:pt>
                <c:pt idx="7">
                  <c:v>54.04277995761143</c:v>
                </c:pt>
                <c:pt idx="8">
                  <c:v>41.639518983733389</c:v>
                </c:pt>
                <c:pt idx="9">
                  <c:v>20.376785885656766</c:v>
                </c:pt>
                <c:pt idx="10">
                  <c:v>7.9735249117787355</c:v>
                </c:pt>
                <c:pt idx="11">
                  <c:v>5.3156832745191567</c:v>
                </c:pt>
                <c:pt idx="12">
                  <c:v>2.6578416372595783</c:v>
                </c:pt>
                <c:pt idx="13">
                  <c:v>2.6578416372595783</c:v>
                </c:pt>
              </c:numCache>
            </c:numRef>
          </c:yVal>
          <c:smooth val="1"/>
          <c:extLst>
            <c:ext xmlns:c16="http://schemas.microsoft.com/office/drawing/2014/chart" uri="{C3380CC4-5D6E-409C-BE32-E72D297353CC}">
              <c16:uniqueId val="{00000002-9C83-4E37-8776-60222CF2EC77}"/>
            </c:ext>
          </c:extLst>
        </c:ser>
        <c:ser>
          <c:idx val="4"/>
          <c:order val="3"/>
          <c:tx>
            <c:strRef>
              <c:f>[2]粒径加積曲線!$O$2</c:f>
              <c:strCache>
                <c:ptCount val="1"/>
                <c:pt idx="0">
                  <c:v>pH 5</c:v>
                </c:pt>
              </c:strCache>
            </c:strRef>
          </c:tx>
          <c:spPr>
            <a:ln w="6350">
              <a:solidFill>
                <a:schemeClr val="tx1"/>
              </a:solidFill>
            </a:ln>
          </c:spPr>
          <c:marker>
            <c:symbol val="circle"/>
            <c:size val="5"/>
            <c:spPr>
              <a:pattFill prst="narVert">
                <a:fgClr>
                  <a:schemeClr val="tx1"/>
                </a:fgClr>
                <a:bgClr>
                  <a:schemeClr val="bg1"/>
                </a:bgClr>
              </a:pattFill>
              <a:ln w="9525">
                <a:solidFill>
                  <a:schemeClr val="tx1"/>
                </a:solidFill>
              </a:ln>
            </c:spPr>
          </c:marker>
          <c:xVal>
            <c:numRef>
              <c:f>[2]粒径加積曲線!$O$11:$O$24</c:f>
              <c:numCache>
                <c:formatCode>General</c:formatCode>
                <c:ptCount val="14"/>
                <c:pt idx="0">
                  <c:v>2</c:v>
                </c:pt>
                <c:pt idx="1">
                  <c:v>0.84</c:v>
                </c:pt>
                <c:pt idx="2">
                  <c:v>0.42</c:v>
                </c:pt>
                <c:pt idx="3">
                  <c:v>0.25</c:v>
                </c:pt>
                <c:pt idx="4">
                  <c:v>0.106</c:v>
                </c:pt>
                <c:pt idx="5">
                  <c:v>7.4999999999999997E-2</c:v>
                </c:pt>
                <c:pt idx="6">
                  <c:v>4.9719603297894835E-2</c:v>
                </c:pt>
                <c:pt idx="7">
                  <c:v>3.720164647504471E-2</c:v>
                </c:pt>
                <c:pt idx="8">
                  <c:v>2.4535743666321132E-2</c:v>
                </c:pt>
                <c:pt idx="9">
                  <c:v>1.5553529965088736E-2</c:v>
                </c:pt>
                <c:pt idx="10">
                  <c:v>1.1554604651482218E-2</c:v>
                </c:pt>
                <c:pt idx="11">
                  <c:v>8.386950690646806E-3</c:v>
                </c:pt>
                <c:pt idx="12">
                  <c:v>4.2068175050299353E-3</c:v>
                </c:pt>
                <c:pt idx="13">
                  <c:v>1.7174260547219245E-3</c:v>
                </c:pt>
              </c:numCache>
            </c:numRef>
          </c:xVal>
          <c:yVal>
            <c:numRef>
              <c:f>[2]粒径加積曲線!$P$11:$P$24</c:f>
              <c:numCache>
                <c:formatCode>General</c:formatCode>
                <c:ptCount val="14"/>
                <c:pt idx="0">
                  <c:v>100</c:v>
                </c:pt>
                <c:pt idx="1">
                  <c:v>78.859210689721962</c:v>
                </c:pt>
                <c:pt idx="2">
                  <c:v>66.516581461254859</c:v>
                </c:pt>
                <c:pt idx="3">
                  <c:v>61.727609814217232</c:v>
                </c:pt>
                <c:pt idx="4">
                  <c:v>59.317370794491055</c:v>
                </c:pt>
                <c:pt idx="5">
                  <c:v>56.505425271477172</c:v>
                </c:pt>
                <c:pt idx="6">
                  <c:v>50.984148486287154</c:v>
                </c:pt>
                <c:pt idx="7">
                  <c:v>43.60486383695612</c:v>
                </c:pt>
                <c:pt idx="8">
                  <c:v>37.567267305685277</c:v>
                </c:pt>
                <c:pt idx="9">
                  <c:v>22.137853947993108</c:v>
                </c:pt>
                <c:pt idx="10">
                  <c:v>12.746037121571792</c:v>
                </c:pt>
                <c:pt idx="11">
                  <c:v>7.3792846493310362</c:v>
                </c:pt>
                <c:pt idx="12">
                  <c:v>3.3542202951504709</c:v>
                </c:pt>
                <c:pt idx="13">
                  <c:v>3.3542202951504709</c:v>
                </c:pt>
              </c:numCache>
            </c:numRef>
          </c:yVal>
          <c:smooth val="1"/>
          <c:extLst>
            <c:ext xmlns:c16="http://schemas.microsoft.com/office/drawing/2014/chart" uri="{C3380CC4-5D6E-409C-BE32-E72D297353CC}">
              <c16:uniqueId val="{00000003-9C83-4E37-8776-60222CF2EC77}"/>
            </c:ext>
          </c:extLst>
        </c:ser>
        <c:ser>
          <c:idx val="2"/>
          <c:order val="4"/>
          <c:tx>
            <c:strRef>
              <c:f>[2]粒径加積曲線!$C$27</c:f>
              <c:strCache>
                <c:ptCount val="1"/>
                <c:pt idx="0">
                  <c:v>pH 6</c:v>
                </c:pt>
              </c:strCache>
            </c:strRef>
          </c:tx>
          <c:spPr>
            <a:ln w="15875">
              <a:solidFill>
                <a:schemeClr val="tx1"/>
              </a:solidFill>
              <a:prstDash val="sysDash"/>
            </a:ln>
          </c:spPr>
          <c:marker>
            <c:symbol val="diamond"/>
            <c:size val="5"/>
            <c:spPr>
              <a:solidFill>
                <a:schemeClr val="tx1"/>
              </a:solidFill>
              <a:ln>
                <a:solidFill>
                  <a:schemeClr val="tx1"/>
                </a:solidFill>
              </a:ln>
            </c:spPr>
          </c:marker>
          <c:xVal>
            <c:numRef>
              <c:f>[2]粒径加積曲線!$C$36:$C$49</c:f>
              <c:numCache>
                <c:formatCode>General</c:formatCode>
                <c:ptCount val="14"/>
                <c:pt idx="0">
                  <c:v>2</c:v>
                </c:pt>
                <c:pt idx="1">
                  <c:v>0.84</c:v>
                </c:pt>
                <c:pt idx="2">
                  <c:v>0.42</c:v>
                </c:pt>
                <c:pt idx="3">
                  <c:v>0.25</c:v>
                </c:pt>
                <c:pt idx="4">
                  <c:v>0.106</c:v>
                </c:pt>
                <c:pt idx="5">
                  <c:v>7.4999999999999997E-2</c:v>
                </c:pt>
                <c:pt idx="6">
                  <c:v>3.8422742438192249E-2</c:v>
                </c:pt>
                <c:pt idx="7">
                  <c:v>2.6944137770190689E-2</c:v>
                </c:pt>
                <c:pt idx="8">
                  <c:v>1.6114114901219931E-2</c:v>
                </c:pt>
                <c:pt idx="9">
                  <c:v>1.1565415416009462E-2</c:v>
                </c:pt>
                <c:pt idx="10">
                  <c:v>8.0219293309642288E-3</c:v>
                </c:pt>
                <c:pt idx="11">
                  <c:v>4.1166437750761583E-3</c:v>
                </c:pt>
                <c:pt idx="12">
                  <c:v>1.7107634324208339E-3</c:v>
                </c:pt>
                <c:pt idx="13">
                  <c:v>1.7107634324208339E-3</c:v>
                </c:pt>
              </c:numCache>
            </c:numRef>
          </c:xVal>
          <c:yVal>
            <c:numRef>
              <c:f>[2]粒径加積曲線!$D$36:$D$49</c:f>
              <c:numCache>
                <c:formatCode>General</c:formatCode>
                <c:ptCount val="14"/>
                <c:pt idx="0">
                  <c:v>100</c:v>
                </c:pt>
                <c:pt idx="1">
                  <c:v>84.479520078139174</c:v>
                </c:pt>
                <c:pt idx="2">
                  <c:v>75.23285362885629</c:v>
                </c:pt>
                <c:pt idx="3">
                  <c:v>71.404932571895131</c:v>
                </c:pt>
                <c:pt idx="4">
                  <c:v>68.551391420342242</c:v>
                </c:pt>
                <c:pt idx="5">
                  <c:v>66.115441656821503</c:v>
                </c:pt>
                <c:pt idx="6">
                  <c:v>46.57445956992062</c:v>
                </c:pt>
                <c:pt idx="7">
                  <c:v>27.097867386135633</c:v>
                </c:pt>
                <c:pt idx="8">
                  <c:v>19.476592183784987</c:v>
                </c:pt>
                <c:pt idx="9">
                  <c:v>16.089358760518035</c:v>
                </c:pt>
                <c:pt idx="10">
                  <c:v>13.548933693067816</c:v>
                </c:pt>
                <c:pt idx="11">
                  <c:v>9.3148919139841251</c:v>
                </c:pt>
                <c:pt idx="12">
                  <c:v>5.9276584907171701</c:v>
                </c:pt>
                <c:pt idx="13">
                  <c:v>5.9276584907171701</c:v>
                </c:pt>
              </c:numCache>
            </c:numRef>
          </c:yVal>
          <c:smooth val="1"/>
          <c:extLst>
            <c:ext xmlns:c16="http://schemas.microsoft.com/office/drawing/2014/chart" uri="{C3380CC4-5D6E-409C-BE32-E72D297353CC}">
              <c16:uniqueId val="{00000004-9C83-4E37-8776-60222CF2EC77}"/>
            </c:ext>
          </c:extLst>
        </c:ser>
        <c:ser>
          <c:idx val="5"/>
          <c:order val="5"/>
          <c:tx>
            <c:v>pH 8</c:v>
          </c:tx>
          <c:spPr>
            <a:ln w="9525">
              <a:solidFill>
                <a:schemeClr val="tx1"/>
              </a:solidFill>
              <a:prstDash val="sysDash"/>
            </a:ln>
          </c:spPr>
          <c:marker>
            <c:symbol val="square"/>
            <c:size val="5"/>
            <c:spPr>
              <a:solidFill>
                <a:schemeClr val="bg1"/>
              </a:solidFill>
              <a:ln>
                <a:solidFill>
                  <a:schemeClr val="tx1"/>
                </a:solidFill>
              </a:ln>
            </c:spPr>
          </c:marker>
          <c:xVal>
            <c:numRef>
              <c:f>[2]粒径加積曲線!$G$36:$G$49</c:f>
              <c:numCache>
                <c:formatCode>General</c:formatCode>
                <c:ptCount val="14"/>
                <c:pt idx="0">
                  <c:v>2</c:v>
                </c:pt>
                <c:pt idx="1">
                  <c:v>0.84</c:v>
                </c:pt>
                <c:pt idx="2">
                  <c:v>0.42</c:v>
                </c:pt>
                <c:pt idx="3">
                  <c:v>0.25</c:v>
                </c:pt>
                <c:pt idx="4">
                  <c:v>0.106</c:v>
                </c:pt>
                <c:pt idx="5">
                  <c:v>7.4999999999999997E-2</c:v>
                </c:pt>
                <c:pt idx="6">
                  <c:v>3.9016312456718119E-2</c:v>
                </c:pt>
                <c:pt idx="7">
                  <c:v>2.6565851938975579E-2</c:v>
                </c:pt>
                <c:pt idx="8">
                  <c:v>1.5569879839093756E-2</c:v>
                </c:pt>
                <c:pt idx="9">
                  <c:v>1.1211320219026447E-2</c:v>
                </c:pt>
                <c:pt idx="10">
                  <c:v>8.0399066728061245E-3</c:v>
                </c:pt>
                <c:pt idx="11">
                  <c:v>4.1163784044224456E-3</c:v>
                </c:pt>
                <c:pt idx="12">
                  <c:v>1.7080672026372745E-3</c:v>
                </c:pt>
                <c:pt idx="13">
                  <c:v>1.7080672026372745E-3</c:v>
                </c:pt>
              </c:numCache>
            </c:numRef>
          </c:xVal>
          <c:yVal>
            <c:numRef>
              <c:f>[2]粒径加積曲線!$H$36:$H$49</c:f>
              <c:numCache>
                <c:formatCode>General</c:formatCode>
                <c:ptCount val="14"/>
                <c:pt idx="0">
                  <c:v>100</c:v>
                </c:pt>
                <c:pt idx="1">
                  <c:v>84.452964866959576</c:v>
                </c:pt>
                <c:pt idx="2">
                  <c:v>77.068332256698795</c:v>
                </c:pt>
                <c:pt idx="3">
                  <c:v>73.865258315894906</c:v>
                </c:pt>
                <c:pt idx="4">
                  <c:v>71.991920031978239</c:v>
                </c:pt>
                <c:pt idx="5">
                  <c:v>69.976408753300035</c:v>
                </c:pt>
                <c:pt idx="6">
                  <c:v>39.17542991736741</c:v>
                </c:pt>
                <c:pt idx="7">
                  <c:v>26.354380126228989</c:v>
                </c:pt>
                <c:pt idx="8">
                  <c:v>23.505257950420447</c:v>
                </c:pt>
                <c:pt idx="9">
                  <c:v>19.943855230659775</c:v>
                </c:pt>
                <c:pt idx="10">
                  <c:v>17.094733054851233</c:v>
                </c:pt>
                <c:pt idx="11">
                  <c:v>12.108769247186292</c:v>
                </c:pt>
                <c:pt idx="12">
                  <c:v>8.5473665274256163</c:v>
                </c:pt>
                <c:pt idx="13">
                  <c:v>8.5473665274256163</c:v>
                </c:pt>
              </c:numCache>
            </c:numRef>
          </c:yVal>
          <c:smooth val="1"/>
          <c:extLst>
            <c:ext xmlns:c16="http://schemas.microsoft.com/office/drawing/2014/chart" uri="{C3380CC4-5D6E-409C-BE32-E72D297353CC}">
              <c16:uniqueId val="{00000005-9C83-4E37-8776-60222CF2EC77}"/>
            </c:ext>
          </c:extLst>
        </c:ser>
        <c:ser>
          <c:idx val="6"/>
          <c:order val="6"/>
          <c:tx>
            <c:v>pH 10</c:v>
          </c:tx>
          <c:spPr>
            <a:ln w="9525">
              <a:solidFill>
                <a:schemeClr val="tx1"/>
              </a:solidFill>
              <a:prstDash val="dashDot"/>
            </a:ln>
          </c:spPr>
          <c:marker>
            <c:symbol val="triangle"/>
            <c:size val="5"/>
            <c:spPr>
              <a:solidFill>
                <a:schemeClr val="bg1"/>
              </a:solidFill>
              <a:ln w="9525">
                <a:solidFill>
                  <a:schemeClr val="tx1"/>
                </a:solidFill>
              </a:ln>
            </c:spPr>
          </c:marker>
          <c:xVal>
            <c:numRef>
              <c:f>[2]粒径加積曲線!$K$36:$K$49</c:f>
              <c:numCache>
                <c:formatCode>General</c:formatCode>
                <c:ptCount val="14"/>
                <c:pt idx="0">
                  <c:v>2</c:v>
                </c:pt>
                <c:pt idx="1">
                  <c:v>0.84</c:v>
                </c:pt>
                <c:pt idx="2">
                  <c:v>0.42</c:v>
                </c:pt>
                <c:pt idx="3">
                  <c:v>0.106</c:v>
                </c:pt>
                <c:pt idx="4">
                  <c:v>7.4999999999999997E-2</c:v>
                </c:pt>
                <c:pt idx="5">
                  <c:v>3.839383694231846E-2</c:v>
                </c:pt>
                <c:pt idx="6">
                  <c:v>2.6375173174817468E-2</c:v>
                </c:pt>
                <c:pt idx="7">
                  <c:v>1.5483417638683356E-2</c:v>
                </c:pt>
                <c:pt idx="8">
                  <c:v>1.1170327486782032E-2</c:v>
                </c:pt>
                <c:pt idx="9">
                  <c:v>8.0219293309642288E-3</c:v>
                </c:pt>
                <c:pt idx="10">
                  <c:v>4.1166437750761583E-3</c:v>
                </c:pt>
                <c:pt idx="11">
                  <c:v>1.7107634324208339E-3</c:v>
                </c:pt>
                <c:pt idx="12">
                  <c:v>1.7107634324208339E-3</c:v>
                </c:pt>
                <c:pt idx="13">
                  <c:v>1.7107634324208339E-3</c:v>
                </c:pt>
              </c:numCache>
            </c:numRef>
          </c:xVal>
          <c:yVal>
            <c:numRef>
              <c:f>[2]粒径加積曲線!$L$36:$L$49</c:f>
              <c:numCache>
                <c:formatCode>General</c:formatCode>
                <c:ptCount val="14"/>
                <c:pt idx="0">
                  <c:v>100</c:v>
                </c:pt>
                <c:pt idx="1">
                  <c:v>85.940197404907408</c:v>
                </c:pt>
                <c:pt idx="2">
                  <c:v>76.52423471804795</c:v>
                </c:pt>
                <c:pt idx="3">
                  <c:v>61.942748450023124</c:v>
                </c:pt>
                <c:pt idx="4">
                  <c:v>58.940929282822708</c:v>
                </c:pt>
                <c:pt idx="5">
                  <c:v>40.061111146541059</c:v>
                </c:pt>
                <c:pt idx="6">
                  <c:v>26.950202044036715</c:v>
                </c:pt>
                <c:pt idx="7">
                  <c:v>24.036666687924637</c:v>
                </c:pt>
                <c:pt idx="8">
                  <c:v>20.394747492784543</c:v>
                </c:pt>
                <c:pt idx="9">
                  <c:v>17.481212136672461</c:v>
                </c:pt>
                <c:pt idx="10">
                  <c:v>12.382525263476328</c:v>
                </c:pt>
                <c:pt idx="11">
                  <c:v>8.7406060683362288</c:v>
                </c:pt>
                <c:pt idx="12">
                  <c:v>8.7406060683362288</c:v>
                </c:pt>
                <c:pt idx="13">
                  <c:v>8.7406060683362288</c:v>
                </c:pt>
              </c:numCache>
            </c:numRef>
          </c:yVal>
          <c:smooth val="1"/>
          <c:extLst>
            <c:ext xmlns:c16="http://schemas.microsoft.com/office/drawing/2014/chart" uri="{C3380CC4-5D6E-409C-BE32-E72D297353CC}">
              <c16:uniqueId val="{00000006-9C83-4E37-8776-60222CF2EC77}"/>
            </c:ext>
          </c:extLst>
        </c:ser>
        <c:dLbls>
          <c:showLegendKey val="0"/>
          <c:showVal val="0"/>
          <c:showCatName val="0"/>
          <c:showSerName val="0"/>
          <c:showPercent val="0"/>
          <c:showBubbleSize val="0"/>
        </c:dLbls>
        <c:axId val="145681384"/>
        <c:axId val="145678640"/>
      </c:scatterChart>
      <c:valAx>
        <c:axId val="145681384"/>
        <c:scaling>
          <c:logBase val="10"/>
          <c:orientation val="minMax"/>
        </c:scaling>
        <c:delete val="0"/>
        <c:axPos val="b"/>
        <c:minorGridlines>
          <c:spPr>
            <a:ln>
              <a:solidFill>
                <a:schemeClr val="bg1">
                  <a:lumMod val="95000"/>
                </a:schemeClr>
              </a:solidFill>
            </a:ln>
          </c:spPr>
        </c:minorGridlines>
        <c:title>
          <c:tx>
            <c:rich>
              <a:bodyPr/>
              <a:lstStyle/>
              <a:p>
                <a:pPr>
                  <a:defRPr lang="ja-JP"/>
                </a:pPr>
                <a:r>
                  <a:rPr lang="en-US"/>
                  <a:t>Particle size (mm)</a:t>
                </a:r>
                <a:endParaRPr lang="ja-JP"/>
              </a:p>
            </c:rich>
          </c:tx>
          <c:layout>
            <c:manualLayout>
              <c:xMode val="edge"/>
              <c:yMode val="edge"/>
              <c:x val="0.44111281676551278"/>
              <c:y val="0.91788117865946584"/>
            </c:manualLayout>
          </c:layout>
          <c:overlay val="0"/>
        </c:title>
        <c:numFmt formatCode="General" sourceLinked="1"/>
        <c:majorTickMark val="out"/>
        <c:minorTickMark val="out"/>
        <c:tickLblPos val="nextTo"/>
        <c:spPr>
          <a:ln>
            <a:solidFill>
              <a:schemeClr val="tx1"/>
            </a:solidFill>
          </a:ln>
        </c:spPr>
        <c:txPr>
          <a:bodyPr/>
          <a:lstStyle/>
          <a:p>
            <a:pPr>
              <a:defRPr lang="ja-JP"/>
            </a:pPr>
            <a:endParaRPr lang="en-US"/>
          </a:p>
        </c:txPr>
        <c:crossAx val="145678640"/>
        <c:crossesAt val="1.0000000000000002E-3"/>
        <c:crossBetween val="midCat"/>
      </c:valAx>
      <c:valAx>
        <c:axId val="145678640"/>
        <c:scaling>
          <c:orientation val="minMax"/>
          <c:max val="100"/>
        </c:scaling>
        <c:delete val="0"/>
        <c:axPos val="l"/>
        <c:majorGridlines>
          <c:spPr>
            <a:ln>
              <a:noFill/>
            </a:ln>
          </c:spPr>
        </c:majorGridlines>
        <c:minorGridlines>
          <c:spPr>
            <a:ln>
              <a:noFill/>
            </a:ln>
          </c:spPr>
        </c:minorGridlines>
        <c:title>
          <c:tx>
            <c:rich>
              <a:bodyPr/>
              <a:lstStyle/>
              <a:p>
                <a:pPr>
                  <a:defRPr lang="ja-JP"/>
                </a:pPr>
                <a:r>
                  <a:rPr lang="en-US"/>
                  <a:t>Percentage passing (%)</a:t>
                </a:r>
                <a:endParaRPr lang="ja-JP"/>
              </a:p>
            </c:rich>
          </c:tx>
          <c:layout>
            <c:manualLayout>
              <c:xMode val="edge"/>
              <c:yMode val="edge"/>
              <c:x val="2.1632858834125424E-3"/>
              <c:y val="0.11316035226762515"/>
            </c:manualLayout>
          </c:layout>
          <c:overlay val="0"/>
        </c:title>
        <c:numFmt formatCode="General" sourceLinked="1"/>
        <c:majorTickMark val="out"/>
        <c:minorTickMark val="out"/>
        <c:tickLblPos val="low"/>
        <c:spPr>
          <a:ln>
            <a:solidFill>
              <a:schemeClr val="tx1"/>
            </a:solidFill>
          </a:ln>
        </c:spPr>
        <c:txPr>
          <a:bodyPr/>
          <a:lstStyle/>
          <a:p>
            <a:pPr>
              <a:defRPr lang="ja-JP"/>
            </a:pPr>
            <a:endParaRPr lang="en-US"/>
          </a:p>
        </c:txPr>
        <c:crossAx val="145681384"/>
        <c:crossesAt val="1.0000000000000002E-3"/>
        <c:crossBetween val="midCat"/>
        <c:majorUnit val="20"/>
      </c:valAx>
      <c:spPr>
        <a:ln>
          <a:solidFill>
            <a:schemeClr val="tx1"/>
          </a:solidFill>
        </a:ln>
      </c:spPr>
    </c:plotArea>
    <c:legend>
      <c:legendPos val="r"/>
      <c:layout>
        <c:manualLayout>
          <c:xMode val="edge"/>
          <c:yMode val="edge"/>
          <c:x val="0.63832416622766519"/>
          <c:y val="0.41692658220176032"/>
          <c:w val="0.32227880463207903"/>
          <c:h val="0.38037558625540596"/>
        </c:manualLayout>
      </c:layout>
      <c:overlay val="0"/>
      <c:spPr>
        <a:solidFill>
          <a:schemeClr val="bg1"/>
        </a:solidFill>
        <a:ln>
          <a:solidFill>
            <a:schemeClr val="tx1"/>
          </a:solidFill>
        </a:ln>
      </c:spPr>
      <c:txPr>
        <a:bodyPr/>
        <a:lstStyle/>
        <a:p>
          <a:pPr>
            <a:defRPr lang="ja-JP"/>
          </a:pPr>
          <a:endParaRPr lang="en-US"/>
        </a:p>
      </c:txPr>
    </c:legend>
    <c:plotVisOnly val="1"/>
    <c:dispBlanksAs val="gap"/>
    <c:showDLblsOverMax val="0"/>
  </c:chart>
  <c:spPr>
    <a:ln>
      <a:noFill/>
    </a:ln>
  </c:spPr>
  <c:txPr>
    <a:bodyPr/>
    <a:lstStyle/>
    <a:p>
      <a:pPr>
        <a:defRPr b="1">
          <a:latin typeface="Arial" panose="020B0604020202020204" pitchFamily="34" charset="0"/>
          <a:cs typeface="Arial" panose="020B0604020202020204" pitchFamily="34" charset="0"/>
        </a:defRPr>
      </a:pPr>
      <a:endParaRPr lang="en-US"/>
    </a:p>
  </c:txPr>
  <c:printSettings>
    <c:headerFooter/>
    <c:pageMargins b="0.75" l="0.25" r="0.25" t="0.75" header="0.3" footer="0.3"/>
    <c:pageSetup paperSize="9" orientation="landscape"/>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18220098315409"/>
          <c:y val="6.1327097314294567E-2"/>
          <c:w val="0.71826440873963515"/>
          <c:h val="0.7590863535575203"/>
        </c:manualLayout>
      </c:layout>
      <c:scatterChart>
        <c:scatterStyle val="smoothMarker"/>
        <c:varyColors val="0"/>
        <c:ser>
          <c:idx val="0"/>
          <c:order val="0"/>
          <c:tx>
            <c:strRef>
              <c:f>[3]Sheet1!$N$10</c:f>
              <c:strCache>
                <c:ptCount val="1"/>
                <c:pt idx="0">
                  <c:v>Soil loss</c:v>
                </c:pt>
              </c:strCache>
            </c:strRef>
          </c:tx>
          <c:spPr>
            <a:ln>
              <a:noFill/>
            </a:ln>
          </c:spPr>
          <c:marker>
            <c:symbol val="diamond"/>
            <c:size val="6"/>
            <c:spPr>
              <a:solidFill>
                <a:schemeClr val="tx1"/>
              </a:solidFill>
              <a:ln>
                <a:solidFill>
                  <a:schemeClr val="tx1"/>
                </a:solidFill>
              </a:ln>
            </c:spPr>
          </c:marker>
          <c:xVal>
            <c:numRef>
              <c:f>[3]Sheet1!$M$11:$M$17</c:f>
              <c:numCache>
                <c:formatCode>General</c:formatCode>
                <c:ptCount val="7"/>
                <c:pt idx="0">
                  <c:v>2</c:v>
                </c:pt>
                <c:pt idx="1">
                  <c:v>3</c:v>
                </c:pt>
                <c:pt idx="2">
                  <c:v>4</c:v>
                </c:pt>
                <c:pt idx="3">
                  <c:v>5</c:v>
                </c:pt>
                <c:pt idx="4">
                  <c:v>6</c:v>
                </c:pt>
                <c:pt idx="5">
                  <c:v>8</c:v>
                </c:pt>
                <c:pt idx="6">
                  <c:v>10</c:v>
                </c:pt>
              </c:numCache>
            </c:numRef>
          </c:xVal>
          <c:yVal>
            <c:numRef>
              <c:f>[3]Sheet1!$N$11:$N$17</c:f>
              <c:numCache>
                <c:formatCode>General</c:formatCode>
                <c:ptCount val="7"/>
                <c:pt idx="0">
                  <c:v>2.5143053138803362</c:v>
                </c:pt>
                <c:pt idx="1">
                  <c:v>2.4543233837505034</c:v>
                </c:pt>
                <c:pt idx="2">
                  <c:v>2.3658353968678902</c:v>
                </c:pt>
                <c:pt idx="3">
                  <c:v>2.110744880203451</c:v>
                </c:pt>
                <c:pt idx="4">
                  <c:v>1.7560818498193007</c:v>
                </c:pt>
                <c:pt idx="5">
                  <c:v>3.037494980591616</c:v>
                </c:pt>
                <c:pt idx="6">
                  <c:v>4.3740797751305101</c:v>
                </c:pt>
              </c:numCache>
            </c:numRef>
          </c:yVal>
          <c:smooth val="1"/>
          <c:extLst>
            <c:ext xmlns:c16="http://schemas.microsoft.com/office/drawing/2014/chart" uri="{C3380CC4-5D6E-409C-BE32-E72D297353CC}">
              <c16:uniqueId val="{00000000-E7E2-49EF-8E78-29AB4ED16953}"/>
            </c:ext>
          </c:extLst>
        </c:ser>
        <c:ser>
          <c:idx val="1"/>
          <c:order val="1"/>
          <c:spPr>
            <a:ln w="6350">
              <a:solidFill>
                <a:schemeClr val="tx1"/>
              </a:solidFill>
              <a:prstDash val="dash"/>
            </a:ln>
          </c:spPr>
          <c:marker>
            <c:symbol val="none"/>
          </c:marker>
          <c:xVal>
            <c:numRef>
              <c:f>[3]Sheet1!$S$11:$S$12</c:f>
              <c:numCache>
                <c:formatCode>General</c:formatCode>
                <c:ptCount val="2"/>
                <c:pt idx="0">
                  <c:v>1</c:v>
                </c:pt>
                <c:pt idx="1">
                  <c:v>11</c:v>
                </c:pt>
              </c:numCache>
            </c:numRef>
          </c:xVal>
          <c:yVal>
            <c:numRef>
              <c:f>[3]Sheet1!$T$11:$T$12</c:f>
              <c:numCache>
                <c:formatCode>General</c:formatCode>
                <c:ptCount val="2"/>
                <c:pt idx="0">
                  <c:v>0.15</c:v>
                </c:pt>
                <c:pt idx="1">
                  <c:v>0.15</c:v>
                </c:pt>
              </c:numCache>
            </c:numRef>
          </c:yVal>
          <c:smooth val="1"/>
          <c:extLst>
            <c:ext xmlns:c16="http://schemas.microsoft.com/office/drawing/2014/chart" uri="{C3380CC4-5D6E-409C-BE32-E72D297353CC}">
              <c16:uniqueId val="{00000001-E7E2-49EF-8E78-29AB4ED16953}"/>
            </c:ext>
          </c:extLst>
        </c:ser>
        <c:ser>
          <c:idx val="2"/>
          <c:order val="2"/>
          <c:spPr>
            <a:ln w="6350">
              <a:solidFill>
                <a:schemeClr val="tx1"/>
              </a:solidFill>
              <a:prstDash val="dash"/>
            </a:ln>
          </c:spPr>
          <c:marker>
            <c:symbol val="none"/>
          </c:marker>
          <c:xVal>
            <c:numRef>
              <c:f>[3]Sheet1!$S$11:$S$12</c:f>
              <c:numCache>
                <c:formatCode>General</c:formatCode>
                <c:ptCount val="2"/>
                <c:pt idx="0">
                  <c:v>1</c:v>
                </c:pt>
                <c:pt idx="1">
                  <c:v>11</c:v>
                </c:pt>
              </c:numCache>
            </c:numRef>
          </c:xVal>
          <c:yVal>
            <c:numRef>
              <c:f>[3]Sheet1!$U$11:$U$12</c:f>
              <c:numCache>
                <c:formatCode>General</c:formatCode>
                <c:ptCount val="2"/>
                <c:pt idx="0">
                  <c:v>0.9</c:v>
                </c:pt>
                <c:pt idx="1">
                  <c:v>0.9</c:v>
                </c:pt>
              </c:numCache>
            </c:numRef>
          </c:yVal>
          <c:smooth val="1"/>
          <c:extLst>
            <c:ext xmlns:c16="http://schemas.microsoft.com/office/drawing/2014/chart" uri="{C3380CC4-5D6E-409C-BE32-E72D297353CC}">
              <c16:uniqueId val="{00000002-E7E2-49EF-8E78-29AB4ED16953}"/>
            </c:ext>
          </c:extLst>
        </c:ser>
        <c:ser>
          <c:idx val="3"/>
          <c:order val="3"/>
          <c:spPr>
            <a:ln w="6350">
              <a:solidFill>
                <a:schemeClr val="tx1"/>
              </a:solidFill>
              <a:prstDash val="dash"/>
            </a:ln>
          </c:spPr>
          <c:marker>
            <c:symbol val="none"/>
          </c:marker>
          <c:xVal>
            <c:numRef>
              <c:f>[3]Sheet1!$S$11:$S$12</c:f>
              <c:numCache>
                <c:formatCode>General</c:formatCode>
                <c:ptCount val="2"/>
                <c:pt idx="0">
                  <c:v>1</c:v>
                </c:pt>
                <c:pt idx="1">
                  <c:v>11</c:v>
                </c:pt>
              </c:numCache>
            </c:numRef>
          </c:xVal>
          <c:yVal>
            <c:numRef>
              <c:f>[3]Sheet1!$V$11:$V$12</c:f>
              <c:numCache>
                <c:formatCode>General</c:formatCode>
                <c:ptCount val="2"/>
                <c:pt idx="0">
                  <c:v>1.8</c:v>
                </c:pt>
                <c:pt idx="1">
                  <c:v>1.8</c:v>
                </c:pt>
              </c:numCache>
            </c:numRef>
          </c:yVal>
          <c:smooth val="1"/>
          <c:extLst>
            <c:ext xmlns:c16="http://schemas.microsoft.com/office/drawing/2014/chart" uri="{C3380CC4-5D6E-409C-BE32-E72D297353CC}">
              <c16:uniqueId val="{00000003-E7E2-49EF-8E78-29AB4ED16953}"/>
            </c:ext>
          </c:extLst>
        </c:ser>
        <c:ser>
          <c:idx val="4"/>
          <c:order val="4"/>
          <c:spPr>
            <a:ln w="6350">
              <a:solidFill>
                <a:schemeClr val="tx1"/>
              </a:solidFill>
              <a:prstDash val="dash"/>
            </a:ln>
          </c:spPr>
          <c:marker>
            <c:symbol val="none"/>
          </c:marker>
          <c:xVal>
            <c:numRef>
              <c:f>[3]Sheet1!$S$11:$S$12</c:f>
              <c:numCache>
                <c:formatCode>General</c:formatCode>
                <c:ptCount val="2"/>
                <c:pt idx="0">
                  <c:v>1</c:v>
                </c:pt>
                <c:pt idx="1">
                  <c:v>11</c:v>
                </c:pt>
              </c:numCache>
            </c:numRef>
          </c:xVal>
          <c:yVal>
            <c:numRef>
              <c:f>[3]Sheet1!$W$11:$W$12</c:f>
              <c:numCache>
                <c:formatCode>General</c:formatCode>
                <c:ptCount val="2"/>
                <c:pt idx="0">
                  <c:v>4.8</c:v>
                </c:pt>
                <c:pt idx="1">
                  <c:v>4.8</c:v>
                </c:pt>
              </c:numCache>
            </c:numRef>
          </c:yVal>
          <c:smooth val="1"/>
          <c:extLst>
            <c:ext xmlns:c16="http://schemas.microsoft.com/office/drawing/2014/chart" uri="{C3380CC4-5D6E-409C-BE32-E72D297353CC}">
              <c16:uniqueId val="{00000004-E7E2-49EF-8E78-29AB4ED16953}"/>
            </c:ext>
          </c:extLst>
        </c:ser>
        <c:dLbls>
          <c:showLegendKey val="0"/>
          <c:showVal val="0"/>
          <c:showCatName val="0"/>
          <c:showSerName val="0"/>
          <c:showPercent val="0"/>
          <c:showBubbleSize val="0"/>
        </c:dLbls>
        <c:axId val="409833184"/>
        <c:axId val="409834360"/>
      </c:scatterChart>
      <c:valAx>
        <c:axId val="409833184"/>
        <c:scaling>
          <c:orientation val="minMax"/>
          <c:max val="11"/>
          <c:min val="1"/>
        </c:scaling>
        <c:delete val="0"/>
        <c:axPos val="b"/>
        <c:title>
          <c:tx>
            <c:rich>
              <a:bodyPr/>
              <a:lstStyle/>
              <a:p>
                <a:pPr>
                  <a:defRPr lang="ja-JP"/>
                </a:pPr>
                <a:r>
                  <a:rPr lang="en-US"/>
                  <a:t>pH</a:t>
                </a:r>
                <a:endParaRPr lang="ja-JP"/>
              </a:p>
            </c:rich>
          </c:tx>
          <c:layout>
            <c:manualLayout>
              <c:xMode val="edge"/>
              <c:yMode val="edge"/>
              <c:x val="0.53037096363633485"/>
              <c:y val="0.92441318351282598"/>
            </c:manualLayout>
          </c:layout>
          <c:overlay val="0"/>
        </c:title>
        <c:numFmt formatCode="General" sourceLinked="1"/>
        <c:majorTickMark val="out"/>
        <c:minorTickMark val="out"/>
        <c:tickLblPos val="nextTo"/>
        <c:spPr>
          <a:ln>
            <a:solidFill>
              <a:schemeClr val="tx1"/>
            </a:solidFill>
          </a:ln>
        </c:spPr>
        <c:txPr>
          <a:bodyPr/>
          <a:lstStyle/>
          <a:p>
            <a:pPr>
              <a:defRPr lang="ja-JP"/>
            </a:pPr>
            <a:endParaRPr lang="en-US"/>
          </a:p>
        </c:txPr>
        <c:crossAx val="409834360"/>
        <c:crosses val="autoZero"/>
        <c:crossBetween val="midCat"/>
        <c:majorUnit val="1"/>
      </c:valAx>
      <c:valAx>
        <c:axId val="409834360"/>
        <c:scaling>
          <c:orientation val="minMax"/>
          <c:max val="5"/>
        </c:scaling>
        <c:delete val="0"/>
        <c:axPos val="l"/>
        <c:majorGridlines>
          <c:spPr>
            <a:ln>
              <a:noFill/>
            </a:ln>
          </c:spPr>
        </c:majorGridlines>
        <c:title>
          <c:tx>
            <c:rich>
              <a:bodyPr rot="-5400000" vert="horz"/>
              <a:lstStyle/>
              <a:p>
                <a:pPr>
                  <a:defRPr lang="ja-JP"/>
                </a:pPr>
                <a:r>
                  <a:rPr lang="en-US"/>
                  <a:t>Soil loss (cm/year)</a:t>
                </a:r>
                <a:endParaRPr lang="ja-JP"/>
              </a:p>
            </c:rich>
          </c:tx>
          <c:layout>
            <c:manualLayout>
              <c:xMode val="edge"/>
              <c:yMode val="edge"/>
              <c:x val="1.3107712170684811E-3"/>
              <c:y val="0.17331643509139139"/>
            </c:manualLayout>
          </c:layout>
          <c:overlay val="0"/>
        </c:title>
        <c:numFmt formatCode="General" sourceLinked="1"/>
        <c:majorTickMark val="out"/>
        <c:minorTickMark val="out"/>
        <c:tickLblPos val="nextTo"/>
        <c:spPr>
          <a:ln>
            <a:solidFill>
              <a:schemeClr val="tx1"/>
            </a:solidFill>
          </a:ln>
        </c:spPr>
        <c:txPr>
          <a:bodyPr/>
          <a:lstStyle/>
          <a:p>
            <a:pPr>
              <a:defRPr lang="ja-JP"/>
            </a:pPr>
            <a:endParaRPr lang="en-US"/>
          </a:p>
        </c:txPr>
        <c:crossAx val="409833184"/>
        <c:crosses val="autoZero"/>
        <c:crossBetween val="midCat"/>
        <c:majorUnit val="1"/>
      </c:valAx>
      <c:spPr>
        <a:ln>
          <a:solidFill>
            <a:schemeClr val="tx1"/>
          </a:solidFill>
        </a:ln>
      </c:spPr>
    </c:plotArea>
    <c:plotVisOnly val="1"/>
    <c:dispBlanksAs val="gap"/>
    <c:showDLblsOverMax val="0"/>
  </c:chart>
  <c:spPr>
    <a:ln>
      <a:noFill/>
    </a:ln>
  </c:spPr>
  <c:txPr>
    <a:bodyPr/>
    <a:lstStyle/>
    <a:p>
      <a:pPr>
        <a:defRPr b="1">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79543782192788"/>
          <c:y val="4.7522815683520063E-2"/>
          <c:w val="0.71466188373804262"/>
          <c:h val="0.72908024691358042"/>
        </c:manualLayout>
      </c:layout>
      <c:scatterChart>
        <c:scatterStyle val="smoothMarker"/>
        <c:varyColors val="0"/>
        <c:ser>
          <c:idx val="1"/>
          <c:order val="0"/>
          <c:tx>
            <c:v>LL</c:v>
          </c:tx>
          <c:spPr>
            <a:ln w="19050">
              <a:noFill/>
            </a:ln>
          </c:spPr>
          <c:marker>
            <c:spPr>
              <a:solidFill>
                <a:schemeClr val="tx1"/>
              </a:solidFill>
              <a:ln>
                <a:solidFill>
                  <a:schemeClr val="tx1"/>
                </a:solidFill>
              </a:ln>
            </c:spPr>
          </c:marker>
          <c:xVal>
            <c:numRef>
              <c:f>'Figure 3_Rainfall Test'!$W$37:$AC$37</c:f>
              <c:numCache>
                <c:formatCode>General</c:formatCode>
                <c:ptCount val="7"/>
                <c:pt idx="0">
                  <c:v>2</c:v>
                </c:pt>
                <c:pt idx="1">
                  <c:v>3</c:v>
                </c:pt>
                <c:pt idx="2">
                  <c:v>4</c:v>
                </c:pt>
                <c:pt idx="3">
                  <c:v>5</c:v>
                </c:pt>
                <c:pt idx="4">
                  <c:v>6</c:v>
                </c:pt>
                <c:pt idx="5">
                  <c:v>8</c:v>
                </c:pt>
                <c:pt idx="6">
                  <c:v>10</c:v>
                </c:pt>
              </c:numCache>
            </c:numRef>
          </c:xVal>
          <c:yVal>
            <c:numRef>
              <c:f>'Figure 3_Rainfall Test'!$W$38:$AC$38</c:f>
              <c:numCache>
                <c:formatCode>0.00</c:formatCode>
                <c:ptCount val="7"/>
                <c:pt idx="0">
                  <c:v>32.534375422907289</c:v>
                </c:pt>
                <c:pt idx="1">
                  <c:v>32.919651636372642</c:v>
                </c:pt>
                <c:pt idx="2">
                  <c:v>32.836346273430628</c:v>
                </c:pt>
                <c:pt idx="3">
                  <c:v>34.910111144811637</c:v>
                </c:pt>
                <c:pt idx="4">
                  <c:v>42.741206639246499</c:v>
                </c:pt>
                <c:pt idx="5">
                  <c:v>32.919651636372642</c:v>
                </c:pt>
                <c:pt idx="6">
                  <c:v>32.544396844554456</c:v>
                </c:pt>
              </c:numCache>
            </c:numRef>
          </c:yVal>
          <c:smooth val="1"/>
          <c:extLst>
            <c:ext xmlns:c16="http://schemas.microsoft.com/office/drawing/2014/chart" uri="{C3380CC4-5D6E-409C-BE32-E72D297353CC}">
              <c16:uniqueId val="{00000000-5CB5-4681-B5CC-E18BF45D3DFB}"/>
            </c:ext>
          </c:extLst>
        </c:ser>
        <c:dLbls>
          <c:showLegendKey val="0"/>
          <c:showVal val="0"/>
          <c:showCatName val="0"/>
          <c:showSerName val="0"/>
          <c:showPercent val="0"/>
          <c:showBubbleSize val="0"/>
        </c:dLbls>
        <c:axId val="162161792"/>
        <c:axId val="162162368"/>
      </c:scatterChart>
      <c:valAx>
        <c:axId val="162161792"/>
        <c:scaling>
          <c:orientation val="minMax"/>
          <c:max val="11"/>
          <c:min val="1"/>
        </c:scaling>
        <c:delete val="0"/>
        <c:axPos val="b"/>
        <c:title>
          <c:tx>
            <c:rich>
              <a:bodyPr/>
              <a:lstStyle/>
              <a:p>
                <a:pPr>
                  <a:defRPr lang="ja-JP"/>
                </a:pPr>
                <a:r>
                  <a:rPr lang="en-US"/>
                  <a:t>pH</a:t>
                </a:r>
                <a:endParaRPr lang="ja-JP"/>
              </a:p>
            </c:rich>
          </c:tx>
          <c:overlay val="0"/>
        </c:title>
        <c:numFmt formatCode="General" sourceLinked="1"/>
        <c:majorTickMark val="out"/>
        <c:minorTickMark val="out"/>
        <c:tickLblPos val="nextTo"/>
        <c:spPr>
          <a:ln>
            <a:solidFill>
              <a:schemeClr val="tx1"/>
            </a:solidFill>
          </a:ln>
        </c:spPr>
        <c:txPr>
          <a:bodyPr/>
          <a:lstStyle/>
          <a:p>
            <a:pPr>
              <a:defRPr lang="ja-JP"/>
            </a:pPr>
            <a:endParaRPr lang="en-US"/>
          </a:p>
        </c:txPr>
        <c:crossAx val="162162368"/>
        <c:crosses val="autoZero"/>
        <c:crossBetween val="midCat"/>
        <c:majorUnit val="1"/>
      </c:valAx>
      <c:valAx>
        <c:axId val="162162368"/>
        <c:scaling>
          <c:orientation val="minMax"/>
          <c:max val="50"/>
          <c:min val="30"/>
        </c:scaling>
        <c:delete val="0"/>
        <c:axPos val="l"/>
        <c:majorGridlines>
          <c:spPr>
            <a:ln>
              <a:noFill/>
            </a:ln>
          </c:spPr>
        </c:majorGridlines>
        <c:title>
          <c:tx>
            <c:rich>
              <a:bodyPr rot="-5400000" vert="horz"/>
              <a:lstStyle/>
              <a:p>
                <a:pPr>
                  <a:defRPr lang="ja-JP"/>
                </a:pPr>
                <a:r>
                  <a:rPr lang="en-US"/>
                  <a:t>LL (%)</a:t>
                </a:r>
                <a:endParaRPr lang="ja-JP"/>
              </a:p>
            </c:rich>
          </c:tx>
          <c:layout>
            <c:manualLayout>
              <c:xMode val="edge"/>
              <c:yMode val="edge"/>
              <c:x val="4.3907284768211919E-3"/>
              <c:y val="0.27449382716049381"/>
            </c:manualLayout>
          </c:layout>
          <c:overlay val="0"/>
        </c:title>
        <c:numFmt formatCode="0.0" sourceLinked="0"/>
        <c:majorTickMark val="out"/>
        <c:minorTickMark val="out"/>
        <c:tickLblPos val="nextTo"/>
        <c:spPr>
          <a:ln>
            <a:solidFill>
              <a:schemeClr val="tx1"/>
            </a:solidFill>
          </a:ln>
        </c:spPr>
        <c:txPr>
          <a:bodyPr/>
          <a:lstStyle/>
          <a:p>
            <a:pPr>
              <a:defRPr lang="ja-JP"/>
            </a:pPr>
            <a:endParaRPr lang="en-US"/>
          </a:p>
        </c:txPr>
        <c:crossAx val="162161792"/>
        <c:crosses val="autoZero"/>
        <c:crossBetween val="midCat"/>
      </c:valAx>
      <c:spPr>
        <a:ln>
          <a:solidFill>
            <a:schemeClr val="tx1"/>
          </a:solidFill>
        </a:ln>
      </c:spPr>
    </c:plotArea>
    <c:plotVisOnly val="1"/>
    <c:dispBlanksAs val="gap"/>
    <c:showDLblsOverMax val="0"/>
  </c:chart>
  <c:spPr>
    <a:ln>
      <a:noFill/>
    </a:ln>
  </c:spPr>
  <c:txPr>
    <a:bodyPr/>
    <a:lstStyle/>
    <a:p>
      <a:pPr>
        <a:defRPr b="1">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212288447387785"/>
          <c:y val="4.7522815683520063E-2"/>
          <c:w val="0.71933443708609268"/>
          <c:h val="0.71482659932659931"/>
        </c:manualLayout>
      </c:layout>
      <c:scatterChart>
        <c:scatterStyle val="smoothMarker"/>
        <c:varyColors val="0"/>
        <c:ser>
          <c:idx val="1"/>
          <c:order val="0"/>
          <c:spPr>
            <a:ln w="19050">
              <a:noFill/>
            </a:ln>
          </c:spPr>
          <c:marker>
            <c:spPr>
              <a:solidFill>
                <a:schemeClr val="tx1"/>
              </a:solidFill>
              <a:ln>
                <a:solidFill>
                  <a:schemeClr val="tx1"/>
                </a:solidFill>
              </a:ln>
            </c:spPr>
          </c:marker>
          <c:xVal>
            <c:numRef>
              <c:f>'Figure 3_Rainfall Test'!$W$37:$AC$37</c:f>
              <c:numCache>
                <c:formatCode>General</c:formatCode>
                <c:ptCount val="7"/>
                <c:pt idx="0">
                  <c:v>2</c:v>
                </c:pt>
                <c:pt idx="1">
                  <c:v>3</c:v>
                </c:pt>
                <c:pt idx="2">
                  <c:v>4</c:v>
                </c:pt>
                <c:pt idx="3">
                  <c:v>5</c:v>
                </c:pt>
                <c:pt idx="4">
                  <c:v>6</c:v>
                </c:pt>
                <c:pt idx="5">
                  <c:v>8</c:v>
                </c:pt>
                <c:pt idx="6">
                  <c:v>10</c:v>
                </c:pt>
              </c:numCache>
            </c:numRef>
          </c:xVal>
          <c:yVal>
            <c:numRef>
              <c:f>'Figure 3_Rainfall Test'!$W$39:$AC$39</c:f>
              <c:numCache>
                <c:formatCode>0.00</c:formatCode>
                <c:ptCount val="7"/>
                <c:pt idx="0">
                  <c:v>27.716895279162969</c:v>
                </c:pt>
                <c:pt idx="1">
                  <c:v>22.572002556509663</c:v>
                </c:pt>
                <c:pt idx="2">
                  <c:v>22.593016357318419</c:v>
                </c:pt>
                <c:pt idx="3" formatCode="0.00_ ">
                  <c:v>23.287671232876718</c:v>
                </c:pt>
                <c:pt idx="4">
                  <c:v>24.143097449613936</c:v>
                </c:pt>
                <c:pt idx="5">
                  <c:v>23.255813953488367</c:v>
                </c:pt>
                <c:pt idx="6">
                  <c:v>23.214285714285712</c:v>
                </c:pt>
              </c:numCache>
            </c:numRef>
          </c:yVal>
          <c:smooth val="1"/>
          <c:extLst>
            <c:ext xmlns:c16="http://schemas.microsoft.com/office/drawing/2014/chart" uri="{C3380CC4-5D6E-409C-BE32-E72D297353CC}">
              <c16:uniqueId val="{00000000-5CB5-4681-B5CC-E18BF45D3DFB}"/>
            </c:ext>
          </c:extLst>
        </c:ser>
        <c:dLbls>
          <c:showLegendKey val="0"/>
          <c:showVal val="0"/>
          <c:showCatName val="0"/>
          <c:showSerName val="0"/>
          <c:showPercent val="0"/>
          <c:showBubbleSize val="0"/>
        </c:dLbls>
        <c:axId val="162161792"/>
        <c:axId val="162162368"/>
      </c:scatterChart>
      <c:valAx>
        <c:axId val="162161792"/>
        <c:scaling>
          <c:orientation val="minMax"/>
          <c:max val="11"/>
          <c:min val="1"/>
        </c:scaling>
        <c:delete val="0"/>
        <c:axPos val="b"/>
        <c:title>
          <c:tx>
            <c:rich>
              <a:bodyPr/>
              <a:lstStyle/>
              <a:p>
                <a:pPr>
                  <a:defRPr lang="ja-JP"/>
                </a:pPr>
                <a:r>
                  <a:rPr lang="en-US"/>
                  <a:t>pH</a:t>
                </a:r>
                <a:endParaRPr lang="ja-JP"/>
              </a:p>
            </c:rich>
          </c:tx>
          <c:overlay val="0"/>
        </c:title>
        <c:numFmt formatCode="General" sourceLinked="1"/>
        <c:majorTickMark val="out"/>
        <c:minorTickMark val="out"/>
        <c:tickLblPos val="nextTo"/>
        <c:spPr>
          <a:ln>
            <a:solidFill>
              <a:schemeClr val="tx1"/>
            </a:solidFill>
          </a:ln>
        </c:spPr>
        <c:txPr>
          <a:bodyPr/>
          <a:lstStyle/>
          <a:p>
            <a:pPr>
              <a:defRPr lang="ja-JP"/>
            </a:pPr>
            <a:endParaRPr lang="en-US"/>
          </a:p>
        </c:txPr>
        <c:crossAx val="162162368"/>
        <c:crosses val="autoZero"/>
        <c:crossBetween val="midCat"/>
        <c:majorUnit val="1"/>
      </c:valAx>
      <c:valAx>
        <c:axId val="162162368"/>
        <c:scaling>
          <c:orientation val="minMax"/>
          <c:max val="40"/>
          <c:min val="20"/>
        </c:scaling>
        <c:delete val="0"/>
        <c:axPos val="l"/>
        <c:majorGridlines>
          <c:spPr>
            <a:ln>
              <a:noFill/>
            </a:ln>
          </c:spPr>
        </c:majorGridlines>
        <c:title>
          <c:tx>
            <c:rich>
              <a:bodyPr rot="-5400000" vert="horz"/>
              <a:lstStyle/>
              <a:p>
                <a:pPr>
                  <a:defRPr lang="ja-JP"/>
                </a:pPr>
                <a:r>
                  <a:rPr lang="en-US"/>
                  <a:t>PL (%)</a:t>
                </a:r>
                <a:endParaRPr lang="ja-JP"/>
              </a:p>
            </c:rich>
          </c:tx>
          <c:layout>
            <c:manualLayout>
              <c:xMode val="edge"/>
              <c:yMode val="edge"/>
              <c:x val="4.3907284768211919E-3"/>
              <c:y val="0.26736700336700342"/>
            </c:manualLayout>
          </c:layout>
          <c:overlay val="0"/>
        </c:title>
        <c:numFmt formatCode="0.0" sourceLinked="0"/>
        <c:majorTickMark val="out"/>
        <c:minorTickMark val="out"/>
        <c:tickLblPos val="nextTo"/>
        <c:spPr>
          <a:ln>
            <a:solidFill>
              <a:schemeClr val="tx1"/>
            </a:solidFill>
          </a:ln>
        </c:spPr>
        <c:txPr>
          <a:bodyPr/>
          <a:lstStyle/>
          <a:p>
            <a:pPr>
              <a:defRPr lang="ja-JP"/>
            </a:pPr>
            <a:endParaRPr lang="en-US"/>
          </a:p>
        </c:txPr>
        <c:crossAx val="162161792"/>
        <c:crosses val="autoZero"/>
        <c:crossBetween val="midCat"/>
      </c:valAx>
      <c:spPr>
        <a:ln>
          <a:solidFill>
            <a:schemeClr val="tx1"/>
          </a:solidFill>
        </a:ln>
      </c:spPr>
    </c:plotArea>
    <c:plotVisOnly val="1"/>
    <c:dispBlanksAs val="gap"/>
    <c:showDLblsOverMax val="0"/>
  </c:chart>
  <c:spPr>
    <a:ln>
      <a:noFill/>
    </a:ln>
  </c:spPr>
  <c:txPr>
    <a:bodyPr/>
    <a:lstStyle/>
    <a:p>
      <a:pPr>
        <a:defRPr b="1">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212288447387785"/>
          <c:y val="4.0396184062850719E-2"/>
          <c:w val="0.71933443708609268"/>
          <c:h val="0.72908024691358042"/>
        </c:manualLayout>
      </c:layout>
      <c:scatterChart>
        <c:scatterStyle val="smoothMarker"/>
        <c:varyColors val="0"/>
        <c:ser>
          <c:idx val="1"/>
          <c:order val="0"/>
          <c:spPr>
            <a:ln w="19050">
              <a:noFill/>
            </a:ln>
          </c:spPr>
          <c:marker>
            <c:spPr>
              <a:solidFill>
                <a:schemeClr val="tx1"/>
              </a:solidFill>
              <a:ln>
                <a:solidFill>
                  <a:schemeClr val="tx1"/>
                </a:solidFill>
              </a:ln>
            </c:spPr>
          </c:marker>
          <c:xVal>
            <c:numRef>
              <c:f>'Figure 3_Rainfall Test'!$W$37:$AC$37</c:f>
              <c:numCache>
                <c:formatCode>General</c:formatCode>
                <c:ptCount val="7"/>
                <c:pt idx="0">
                  <c:v>2</c:v>
                </c:pt>
                <c:pt idx="1">
                  <c:v>3</c:v>
                </c:pt>
                <c:pt idx="2">
                  <c:v>4</c:v>
                </c:pt>
                <c:pt idx="3">
                  <c:v>5</c:v>
                </c:pt>
                <c:pt idx="4">
                  <c:v>6</c:v>
                </c:pt>
                <c:pt idx="5">
                  <c:v>8</c:v>
                </c:pt>
                <c:pt idx="6">
                  <c:v>10</c:v>
                </c:pt>
              </c:numCache>
            </c:numRef>
          </c:xVal>
          <c:yVal>
            <c:numRef>
              <c:f>'Figure 3_Rainfall Test'!$W$40:$AC$40</c:f>
              <c:numCache>
                <c:formatCode>0.00_ </c:formatCode>
                <c:ptCount val="7"/>
                <c:pt idx="0">
                  <c:v>4.8174801437443193</c:v>
                </c:pt>
                <c:pt idx="1">
                  <c:v>10.347649079862979</c:v>
                </c:pt>
                <c:pt idx="2">
                  <c:v>10.243329916112209</c:v>
                </c:pt>
                <c:pt idx="3">
                  <c:v>11.622439911934919</c:v>
                </c:pt>
                <c:pt idx="4">
                  <c:v>18.598109189632563</c:v>
                </c:pt>
                <c:pt idx="5">
                  <c:v>9.6638376828842745</c:v>
                </c:pt>
                <c:pt idx="6">
                  <c:v>9.3301111302687438</c:v>
                </c:pt>
              </c:numCache>
            </c:numRef>
          </c:yVal>
          <c:smooth val="1"/>
          <c:extLst>
            <c:ext xmlns:c16="http://schemas.microsoft.com/office/drawing/2014/chart" uri="{C3380CC4-5D6E-409C-BE32-E72D297353CC}">
              <c16:uniqueId val="{00000000-5CB5-4681-B5CC-E18BF45D3DFB}"/>
            </c:ext>
          </c:extLst>
        </c:ser>
        <c:dLbls>
          <c:showLegendKey val="0"/>
          <c:showVal val="0"/>
          <c:showCatName val="0"/>
          <c:showSerName val="0"/>
          <c:showPercent val="0"/>
          <c:showBubbleSize val="0"/>
        </c:dLbls>
        <c:axId val="162161792"/>
        <c:axId val="162162368"/>
      </c:scatterChart>
      <c:valAx>
        <c:axId val="162161792"/>
        <c:scaling>
          <c:orientation val="minMax"/>
          <c:max val="11"/>
          <c:min val="1"/>
        </c:scaling>
        <c:delete val="0"/>
        <c:axPos val="b"/>
        <c:title>
          <c:tx>
            <c:rich>
              <a:bodyPr/>
              <a:lstStyle/>
              <a:p>
                <a:pPr>
                  <a:defRPr lang="ja-JP"/>
                </a:pPr>
                <a:r>
                  <a:rPr lang="en-US"/>
                  <a:t>pH</a:t>
                </a:r>
                <a:endParaRPr lang="ja-JP"/>
              </a:p>
            </c:rich>
          </c:tx>
          <c:overlay val="0"/>
        </c:title>
        <c:numFmt formatCode="General" sourceLinked="1"/>
        <c:majorTickMark val="out"/>
        <c:minorTickMark val="out"/>
        <c:tickLblPos val="nextTo"/>
        <c:spPr>
          <a:ln>
            <a:solidFill>
              <a:schemeClr val="tx1"/>
            </a:solidFill>
          </a:ln>
        </c:spPr>
        <c:txPr>
          <a:bodyPr/>
          <a:lstStyle/>
          <a:p>
            <a:pPr>
              <a:defRPr lang="ja-JP"/>
            </a:pPr>
            <a:endParaRPr lang="en-US"/>
          </a:p>
        </c:txPr>
        <c:crossAx val="162162368"/>
        <c:crosses val="autoZero"/>
        <c:crossBetween val="midCat"/>
        <c:majorUnit val="1"/>
      </c:valAx>
      <c:valAx>
        <c:axId val="162162368"/>
        <c:scaling>
          <c:orientation val="minMax"/>
          <c:max val="30"/>
          <c:min val="0"/>
        </c:scaling>
        <c:delete val="0"/>
        <c:axPos val="l"/>
        <c:majorGridlines>
          <c:spPr>
            <a:ln>
              <a:noFill/>
            </a:ln>
          </c:spPr>
        </c:majorGridlines>
        <c:title>
          <c:tx>
            <c:rich>
              <a:bodyPr rot="-5400000" vert="horz"/>
              <a:lstStyle/>
              <a:p>
                <a:pPr>
                  <a:defRPr lang="ja-JP"/>
                </a:pPr>
                <a:r>
                  <a:rPr lang="en-US"/>
                  <a:t>I</a:t>
                </a:r>
                <a:r>
                  <a:rPr lang="en-US" baseline="-25000"/>
                  <a:t>P</a:t>
                </a:r>
                <a:r>
                  <a:rPr lang="en-US"/>
                  <a:t> (%)</a:t>
                </a:r>
                <a:endParaRPr lang="ja-JP"/>
              </a:p>
            </c:rich>
          </c:tx>
          <c:layout>
            <c:manualLayout>
              <c:xMode val="edge"/>
              <c:yMode val="edge"/>
              <c:x val="4.3907284768211919E-3"/>
              <c:y val="0.28874747474747475"/>
            </c:manualLayout>
          </c:layout>
          <c:overlay val="0"/>
        </c:title>
        <c:numFmt formatCode="0.0" sourceLinked="0"/>
        <c:majorTickMark val="out"/>
        <c:minorTickMark val="out"/>
        <c:tickLblPos val="nextTo"/>
        <c:spPr>
          <a:ln>
            <a:solidFill>
              <a:schemeClr val="tx1"/>
            </a:solidFill>
          </a:ln>
        </c:spPr>
        <c:txPr>
          <a:bodyPr/>
          <a:lstStyle/>
          <a:p>
            <a:pPr>
              <a:defRPr lang="ja-JP"/>
            </a:pPr>
            <a:endParaRPr lang="en-US"/>
          </a:p>
        </c:txPr>
        <c:crossAx val="162161792"/>
        <c:crosses val="autoZero"/>
        <c:crossBetween val="midCat"/>
      </c:valAx>
      <c:spPr>
        <a:ln>
          <a:solidFill>
            <a:schemeClr val="tx1"/>
          </a:solidFill>
        </a:ln>
      </c:spPr>
    </c:plotArea>
    <c:plotVisOnly val="1"/>
    <c:dispBlanksAs val="gap"/>
    <c:showDLblsOverMax val="0"/>
  </c:chart>
  <c:spPr>
    <a:ln>
      <a:noFill/>
    </a:ln>
  </c:spPr>
  <c:txPr>
    <a:bodyPr/>
    <a:lstStyle/>
    <a:p>
      <a:pPr>
        <a:defRPr b="1">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709908064780578"/>
          <c:y val="9.8183016797940476E-2"/>
          <c:w val="0.59495331793904627"/>
          <c:h val="0.62244559443239333"/>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og"/>
            <c:dispRSqr val="1"/>
            <c:dispEq val="1"/>
            <c:trendlineLbl>
              <c:layout>
                <c:manualLayout>
                  <c:x val="0.12402929969111108"/>
                  <c:y val="-0.14280147741198373"/>
                </c:manualLayout>
              </c:layout>
              <c:numFmt formatCode="General" sourceLinked="0"/>
              <c:spPr>
                <a:noFill/>
                <a:ln>
                  <a:noFill/>
                </a:ln>
                <a:effectLst/>
              </c:spPr>
              <c:txPr>
                <a:bodyPr rot="0" spcFirstLastPara="1" vertOverflow="ellipsis" vert="horz" wrap="square" anchor="ctr" anchorCtr="1"/>
                <a:lstStyle/>
                <a:p>
                  <a:pPr>
                    <a:defRPr lang="ja-JP" sz="900" b="1" i="0" u="none" strike="noStrike" kern="1200" baseline="0">
                      <a:solidFill>
                        <a:schemeClr val="tx1"/>
                      </a:solidFill>
                      <a:latin typeface="+mn-lt"/>
                      <a:ea typeface="+mn-ea"/>
                      <a:cs typeface="+mn-cs"/>
                    </a:defRPr>
                  </a:pPr>
                  <a:endParaRPr lang="en-US"/>
                </a:p>
              </c:txPr>
            </c:trendlineLbl>
          </c:trendline>
          <c:xVal>
            <c:numRef>
              <c:f>'Figure 3_Rainfall Test'!$B$45:$B$48</c:f>
              <c:numCache>
                <c:formatCode>General</c:formatCode>
                <c:ptCount val="4"/>
                <c:pt idx="0">
                  <c:v>19</c:v>
                </c:pt>
                <c:pt idx="1">
                  <c:v>36</c:v>
                </c:pt>
                <c:pt idx="2">
                  <c:v>28</c:v>
                </c:pt>
                <c:pt idx="3">
                  <c:v>23</c:v>
                </c:pt>
              </c:numCache>
            </c:numRef>
          </c:xVal>
          <c:yVal>
            <c:numRef>
              <c:f>'Figure 3_Rainfall Test'!$F$45:$F$48</c:f>
              <c:numCache>
                <c:formatCode>0.00</c:formatCode>
                <c:ptCount val="4"/>
                <c:pt idx="0">
                  <c:v>32.790697674418603</c:v>
                </c:pt>
                <c:pt idx="1">
                  <c:v>31.486146095717885</c:v>
                </c:pt>
                <c:pt idx="2">
                  <c:v>32.409972299168956</c:v>
                </c:pt>
                <c:pt idx="3">
                  <c:v>34.63302752293577</c:v>
                </c:pt>
              </c:numCache>
            </c:numRef>
          </c:yVal>
          <c:smooth val="0"/>
          <c:extLst>
            <c:ext xmlns:c16="http://schemas.microsoft.com/office/drawing/2014/chart" uri="{C3380CC4-5D6E-409C-BE32-E72D297353CC}">
              <c16:uniqueId val="{00000003-4EEB-45AC-95E8-B5AABFE3F5A2}"/>
            </c:ext>
          </c:extLst>
        </c:ser>
        <c:dLbls>
          <c:showLegendKey val="0"/>
          <c:showVal val="0"/>
          <c:showCatName val="0"/>
          <c:showSerName val="0"/>
          <c:showPercent val="0"/>
          <c:showBubbleSize val="0"/>
        </c:dLbls>
        <c:axId val="159760960"/>
        <c:axId val="159761536"/>
      </c:scatterChart>
      <c:valAx>
        <c:axId val="159760960"/>
        <c:scaling>
          <c:logBase val="10"/>
          <c:orientation val="minMax"/>
          <c:max val="100"/>
          <c:min val="1"/>
        </c:scaling>
        <c:delete val="0"/>
        <c:axPos val="b"/>
        <c:title>
          <c:tx>
            <c:rich>
              <a:bodyPr rot="0" spcFirstLastPara="1" vertOverflow="ellipsis" vert="horz" wrap="square" anchor="ctr" anchorCtr="1"/>
              <a:lstStyle/>
              <a:p>
                <a:pPr>
                  <a:defRPr lang="ja-JP" sz="1000" b="0" i="0" u="none" strike="noStrike" kern="1200" baseline="0">
                    <a:solidFill>
                      <a:schemeClr val="tx1"/>
                    </a:solidFill>
                    <a:latin typeface="+mn-lt"/>
                    <a:ea typeface="+mn-ea"/>
                    <a:cs typeface="+mn-cs"/>
                  </a:defRPr>
                </a:pPr>
                <a:r>
                  <a:rPr lang="en-US"/>
                  <a:t>Numbe of fall</a:t>
                </a:r>
                <a:endParaRPr lang="ja-JP"/>
              </a:p>
            </c:rich>
          </c:tx>
          <c:layout>
            <c:manualLayout>
              <c:xMode val="edge"/>
              <c:yMode val="edge"/>
              <c:x val="0.42367187635963277"/>
              <c:y val="0.85535821339238838"/>
            </c:manualLayout>
          </c:layout>
          <c:overlay val="0"/>
          <c:spPr>
            <a:noFill/>
            <a:ln>
              <a:noFill/>
            </a:ln>
            <a:effectLst/>
          </c:spPr>
          <c:txPr>
            <a:bodyPr rot="0" spcFirstLastPara="1" vertOverflow="ellipsis" vert="horz" wrap="square" anchor="ctr" anchorCtr="1"/>
            <a:lstStyle/>
            <a:p>
              <a:pPr>
                <a:defRPr lang="ja-JP"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lang="ja-JP" sz="900" b="0" i="0" u="none" strike="noStrike" kern="1200" baseline="0">
                <a:solidFill>
                  <a:schemeClr val="tx1"/>
                </a:solidFill>
                <a:latin typeface="+mn-lt"/>
                <a:ea typeface="+mn-ea"/>
                <a:cs typeface="+mn-cs"/>
              </a:defRPr>
            </a:pPr>
            <a:endParaRPr lang="en-US"/>
          </a:p>
        </c:txPr>
        <c:crossAx val="159761536"/>
        <c:crosses val="autoZero"/>
        <c:crossBetween val="midCat"/>
        <c:majorUnit val="10"/>
      </c:valAx>
      <c:valAx>
        <c:axId val="1597615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lang="ja-JP" sz="1000" b="0" i="0" u="none" strike="noStrike" kern="1200" baseline="0">
                    <a:solidFill>
                      <a:schemeClr val="tx1"/>
                    </a:solidFill>
                    <a:latin typeface="+mn-lt"/>
                    <a:ea typeface="+mn-ea"/>
                    <a:cs typeface="+mn-cs"/>
                  </a:defRPr>
                </a:pPr>
                <a:r>
                  <a:rPr lang="en-US"/>
                  <a:t>Water content (%)</a:t>
                </a:r>
                <a:endParaRPr lang="ja-JP"/>
              </a:p>
            </c:rich>
          </c:tx>
          <c:layout>
            <c:manualLayout>
              <c:xMode val="edge"/>
              <c:yMode val="edge"/>
              <c:x val="4.5541951100161446E-2"/>
              <c:y val="5.3657710011425205E-2"/>
            </c:manualLayout>
          </c:layout>
          <c:overlay val="0"/>
          <c:spPr>
            <a:noFill/>
            <a:ln>
              <a:noFill/>
            </a:ln>
            <a:effectLst/>
          </c:spPr>
          <c:txPr>
            <a:bodyPr rot="-5400000" spcFirstLastPara="1" vertOverflow="ellipsis" vert="horz" wrap="square" anchor="ctr" anchorCtr="1"/>
            <a:lstStyle/>
            <a:p>
              <a:pPr>
                <a:defRPr lang="ja-JP" sz="1000" b="0" i="0" u="none" strike="noStrike" kern="1200" baseline="0">
                  <a:solidFill>
                    <a:schemeClr val="tx1"/>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lang="ja-JP" sz="900" b="0" i="0" u="none" strike="noStrike" kern="1200" baseline="0">
                <a:solidFill>
                  <a:schemeClr val="tx1"/>
                </a:solidFill>
                <a:latin typeface="+mn-lt"/>
                <a:ea typeface="+mn-ea"/>
                <a:cs typeface="+mn-cs"/>
              </a:defRPr>
            </a:pPr>
            <a:endParaRPr lang="en-US"/>
          </a:p>
        </c:txPr>
        <c:crossAx val="159760960"/>
        <c:crosses val="autoZero"/>
        <c:crossBetween val="midCat"/>
      </c:valAx>
      <c:spPr>
        <a:noFill/>
        <a:ln>
          <a:solidFill>
            <a:schemeClr val="tx1"/>
          </a:solid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709908064780578"/>
          <c:y val="9.8183016797940476E-2"/>
          <c:w val="0.59495331793904627"/>
          <c:h val="0.62244559443239333"/>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og"/>
            <c:dispRSqr val="1"/>
            <c:dispEq val="1"/>
            <c:trendlineLbl>
              <c:layout>
                <c:manualLayout>
                  <c:x val="0.12402929969111108"/>
                  <c:y val="-0.14280147741198373"/>
                </c:manualLayout>
              </c:layout>
              <c:numFmt formatCode="General" sourceLinked="0"/>
              <c:spPr>
                <a:noFill/>
                <a:ln>
                  <a:noFill/>
                </a:ln>
                <a:effectLst/>
              </c:spPr>
              <c:txPr>
                <a:bodyPr rot="0" spcFirstLastPara="1" vertOverflow="ellipsis" vert="horz" wrap="square" anchor="ctr" anchorCtr="1"/>
                <a:lstStyle/>
                <a:p>
                  <a:pPr>
                    <a:defRPr lang="ja-JP" sz="900" b="1" i="0" u="none" strike="noStrike" kern="1200" baseline="0">
                      <a:solidFill>
                        <a:schemeClr val="tx1"/>
                      </a:solidFill>
                      <a:latin typeface="+mn-lt"/>
                      <a:ea typeface="+mn-ea"/>
                      <a:cs typeface="+mn-cs"/>
                    </a:defRPr>
                  </a:pPr>
                  <a:endParaRPr lang="en-US"/>
                </a:p>
              </c:txPr>
            </c:trendlineLbl>
          </c:trendline>
          <c:xVal>
            <c:numRef>
              <c:f>'Figure 3_Rainfall Test'!$I$17:$I$20</c:f>
              <c:numCache>
                <c:formatCode>General</c:formatCode>
                <c:ptCount val="4"/>
                <c:pt idx="0">
                  <c:v>12</c:v>
                </c:pt>
                <c:pt idx="1">
                  <c:v>16</c:v>
                </c:pt>
                <c:pt idx="2">
                  <c:v>23</c:v>
                </c:pt>
                <c:pt idx="3">
                  <c:v>29</c:v>
                </c:pt>
              </c:numCache>
            </c:numRef>
          </c:xVal>
          <c:yVal>
            <c:numRef>
              <c:f>'Figure 3_Rainfall Test'!$M$17:$M$20</c:f>
              <c:numCache>
                <c:formatCode>0.00</c:formatCode>
                <c:ptCount val="4"/>
                <c:pt idx="0">
                  <c:v>34.83146067415732</c:v>
                </c:pt>
                <c:pt idx="1">
                  <c:v>34.999999999999993</c:v>
                </c:pt>
                <c:pt idx="2">
                  <c:v>33.589743589743584</c:v>
                </c:pt>
                <c:pt idx="3">
                  <c:v>31.775700934579454</c:v>
                </c:pt>
              </c:numCache>
            </c:numRef>
          </c:yVal>
          <c:smooth val="0"/>
          <c:extLst>
            <c:ext xmlns:c16="http://schemas.microsoft.com/office/drawing/2014/chart" uri="{C3380CC4-5D6E-409C-BE32-E72D297353CC}">
              <c16:uniqueId val="{00000003-4EEB-45AC-95E8-B5AABFE3F5A2}"/>
            </c:ext>
          </c:extLst>
        </c:ser>
        <c:dLbls>
          <c:showLegendKey val="0"/>
          <c:showVal val="0"/>
          <c:showCatName val="0"/>
          <c:showSerName val="0"/>
          <c:showPercent val="0"/>
          <c:showBubbleSize val="0"/>
        </c:dLbls>
        <c:axId val="159760960"/>
        <c:axId val="159761536"/>
      </c:scatterChart>
      <c:valAx>
        <c:axId val="159760960"/>
        <c:scaling>
          <c:logBase val="10"/>
          <c:orientation val="minMax"/>
          <c:max val="100"/>
          <c:min val="1"/>
        </c:scaling>
        <c:delete val="0"/>
        <c:axPos val="b"/>
        <c:title>
          <c:tx>
            <c:rich>
              <a:bodyPr rot="0" spcFirstLastPara="1" vertOverflow="ellipsis" vert="horz" wrap="square" anchor="ctr" anchorCtr="1"/>
              <a:lstStyle/>
              <a:p>
                <a:pPr>
                  <a:defRPr lang="ja-JP" sz="1000" b="0" i="0" u="none" strike="noStrike" kern="1200" baseline="0">
                    <a:solidFill>
                      <a:schemeClr val="tx1"/>
                    </a:solidFill>
                    <a:latin typeface="+mn-lt"/>
                    <a:ea typeface="+mn-ea"/>
                    <a:cs typeface="+mn-cs"/>
                  </a:defRPr>
                </a:pPr>
                <a:r>
                  <a:rPr lang="en-US"/>
                  <a:t>Numbe of fall</a:t>
                </a:r>
                <a:endParaRPr lang="ja-JP"/>
              </a:p>
            </c:rich>
          </c:tx>
          <c:layout>
            <c:manualLayout>
              <c:xMode val="edge"/>
              <c:yMode val="edge"/>
              <c:x val="0.42367187635963277"/>
              <c:y val="0.85535821339238838"/>
            </c:manualLayout>
          </c:layout>
          <c:overlay val="0"/>
          <c:spPr>
            <a:noFill/>
            <a:ln>
              <a:noFill/>
            </a:ln>
            <a:effectLst/>
          </c:spPr>
          <c:txPr>
            <a:bodyPr rot="0" spcFirstLastPara="1" vertOverflow="ellipsis" vert="horz" wrap="square" anchor="ctr" anchorCtr="1"/>
            <a:lstStyle/>
            <a:p>
              <a:pPr>
                <a:defRPr lang="ja-JP"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lang="ja-JP" sz="900" b="0" i="0" u="none" strike="noStrike" kern="1200" baseline="0">
                <a:solidFill>
                  <a:schemeClr val="tx1"/>
                </a:solidFill>
                <a:latin typeface="+mn-lt"/>
                <a:ea typeface="+mn-ea"/>
                <a:cs typeface="+mn-cs"/>
              </a:defRPr>
            </a:pPr>
            <a:endParaRPr lang="en-US"/>
          </a:p>
        </c:txPr>
        <c:crossAx val="159761536"/>
        <c:crosses val="autoZero"/>
        <c:crossBetween val="midCat"/>
        <c:majorUnit val="10"/>
      </c:valAx>
      <c:valAx>
        <c:axId val="1597615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lang="ja-JP" sz="1000" b="0" i="0" u="none" strike="noStrike" kern="1200" baseline="0">
                    <a:solidFill>
                      <a:schemeClr val="tx1"/>
                    </a:solidFill>
                    <a:latin typeface="+mn-lt"/>
                    <a:ea typeface="+mn-ea"/>
                    <a:cs typeface="+mn-cs"/>
                  </a:defRPr>
                </a:pPr>
                <a:r>
                  <a:rPr lang="en-US"/>
                  <a:t>Water content (%)</a:t>
                </a:r>
                <a:endParaRPr lang="ja-JP"/>
              </a:p>
            </c:rich>
          </c:tx>
          <c:layout>
            <c:manualLayout>
              <c:xMode val="edge"/>
              <c:yMode val="edge"/>
              <c:x val="4.5541951100161446E-2"/>
              <c:y val="5.3657710011425205E-2"/>
            </c:manualLayout>
          </c:layout>
          <c:overlay val="0"/>
          <c:spPr>
            <a:noFill/>
            <a:ln>
              <a:noFill/>
            </a:ln>
            <a:effectLst/>
          </c:spPr>
          <c:txPr>
            <a:bodyPr rot="-5400000" spcFirstLastPara="1" vertOverflow="ellipsis" vert="horz" wrap="square" anchor="ctr" anchorCtr="1"/>
            <a:lstStyle/>
            <a:p>
              <a:pPr>
                <a:defRPr lang="ja-JP" sz="1000" b="0" i="0" u="none" strike="noStrike" kern="1200" baseline="0">
                  <a:solidFill>
                    <a:schemeClr val="tx1"/>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lang="ja-JP" sz="900" b="0" i="0" u="none" strike="noStrike" kern="1200" baseline="0">
                <a:solidFill>
                  <a:schemeClr val="tx1"/>
                </a:solidFill>
                <a:latin typeface="+mn-lt"/>
                <a:ea typeface="+mn-ea"/>
                <a:cs typeface="+mn-cs"/>
              </a:defRPr>
            </a:pPr>
            <a:endParaRPr lang="en-US"/>
          </a:p>
        </c:txPr>
        <c:crossAx val="159760960"/>
        <c:crosses val="autoZero"/>
        <c:crossBetween val="midCat"/>
      </c:valAx>
      <c:spPr>
        <a:noFill/>
        <a:ln>
          <a:solidFill>
            <a:schemeClr val="tx1"/>
          </a:solid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709908064780578"/>
          <c:y val="9.8183016797940476E-2"/>
          <c:w val="0.59495331793904627"/>
          <c:h val="0.62244559443239333"/>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og"/>
            <c:dispRSqr val="1"/>
            <c:dispEq val="1"/>
            <c:trendlineLbl>
              <c:layout>
                <c:manualLayout>
                  <c:x val="0.13102842426223696"/>
                  <c:y val="0.17965598550614803"/>
                </c:manualLayout>
              </c:layout>
              <c:numFmt formatCode="General" sourceLinked="0"/>
              <c:spPr>
                <a:noFill/>
                <a:ln>
                  <a:noFill/>
                </a:ln>
                <a:effectLst/>
              </c:spPr>
              <c:txPr>
                <a:bodyPr rot="0" spcFirstLastPara="1" vertOverflow="ellipsis" vert="horz" wrap="square" anchor="ctr" anchorCtr="1"/>
                <a:lstStyle/>
                <a:p>
                  <a:pPr>
                    <a:defRPr lang="ja-JP" sz="900" b="1" i="0" u="none" strike="noStrike" kern="1200" baseline="0">
                      <a:solidFill>
                        <a:schemeClr val="tx1"/>
                      </a:solidFill>
                      <a:latin typeface="+mn-lt"/>
                      <a:ea typeface="+mn-ea"/>
                      <a:cs typeface="+mn-cs"/>
                    </a:defRPr>
                  </a:pPr>
                  <a:endParaRPr lang="en-US"/>
                </a:p>
              </c:txPr>
            </c:trendlineLbl>
          </c:trendline>
          <c:xVal>
            <c:numRef>
              <c:f>'Figure 3_Rainfall Test'!$I$45:$I$47</c:f>
              <c:numCache>
                <c:formatCode>General</c:formatCode>
                <c:ptCount val="3"/>
                <c:pt idx="0">
                  <c:v>35</c:v>
                </c:pt>
                <c:pt idx="1">
                  <c:v>30</c:v>
                </c:pt>
                <c:pt idx="2">
                  <c:v>24</c:v>
                </c:pt>
              </c:numCache>
            </c:numRef>
          </c:xVal>
          <c:yVal>
            <c:numRef>
              <c:f>'Figure 3_Rainfall Test'!$M$45:$M$47</c:f>
              <c:numCache>
                <c:formatCode>0.00</c:formatCode>
                <c:ptCount val="3"/>
                <c:pt idx="0">
                  <c:v>26.732673267326732</c:v>
                </c:pt>
                <c:pt idx="1">
                  <c:v>27.272727272727266</c:v>
                </c:pt>
                <c:pt idx="2">
                  <c:v>37.192118226600982</c:v>
                </c:pt>
              </c:numCache>
            </c:numRef>
          </c:yVal>
          <c:smooth val="0"/>
          <c:extLst>
            <c:ext xmlns:c16="http://schemas.microsoft.com/office/drawing/2014/chart" uri="{C3380CC4-5D6E-409C-BE32-E72D297353CC}">
              <c16:uniqueId val="{00000003-4EEB-45AC-95E8-B5AABFE3F5A2}"/>
            </c:ext>
          </c:extLst>
        </c:ser>
        <c:dLbls>
          <c:showLegendKey val="0"/>
          <c:showVal val="0"/>
          <c:showCatName val="0"/>
          <c:showSerName val="0"/>
          <c:showPercent val="0"/>
          <c:showBubbleSize val="0"/>
        </c:dLbls>
        <c:axId val="159760960"/>
        <c:axId val="159761536"/>
      </c:scatterChart>
      <c:valAx>
        <c:axId val="159760960"/>
        <c:scaling>
          <c:logBase val="10"/>
          <c:orientation val="minMax"/>
          <c:max val="100"/>
          <c:min val="1"/>
        </c:scaling>
        <c:delete val="0"/>
        <c:axPos val="b"/>
        <c:title>
          <c:tx>
            <c:rich>
              <a:bodyPr rot="0" spcFirstLastPara="1" vertOverflow="ellipsis" vert="horz" wrap="square" anchor="ctr" anchorCtr="1"/>
              <a:lstStyle/>
              <a:p>
                <a:pPr>
                  <a:defRPr lang="ja-JP" sz="1000" b="0" i="0" u="none" strike="noStrike" kern="1200" baseline="0">
                    <a:solidFill>
                      <a:schemeClr val="tx1"/>
                    </a:solidFill>
                    <a:latin typeface="+mn-lt"/>
                    <a:ea typeface="+mn-ea"/>
                    <a:cs typeface="+mn-cs"/>
                  </a:defRPr>
                </a:pPr>
                <a:r>
                  <a:rPr lang="en-US"/>
                  <a:t>Numbe of fall</a:t>
                </a:r>
                <a:endParaRPr lang="ja-JP"/>
              </a:p>
            </c:rich>
          </c:tx>
          <c:layout>
            <c:manualLayout>
              <c:xMode val="edge"/>
              <c:yMode val="edge"/>
              <c:x val="0.42367187635963277"/>
              <c:y val="0.85535821339238838"/>
            </c:manualLayout>
          </c:layout>
          <c:overlay val="0"/>
          <c:spPr>
            <a:noFill/>
            <a:ln>
              <a:noFill/>
            </a:ln>
            <a:effectLst/>
          </c:spPr>
          <c:txPr>
            <a:bodyPr rot="0" spcFirstLastPara="1" vertOverflow="ellipsis" vert="horz" wrap="square" anchor="ctr" anchorCtr="1"/>
            <a:lstStyle/>
            <a:p>
              <a:pPr>
                <a:defRPr lang="ja-JP"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lang="ja-JP" sz="900" b="0" i="0" u="none" strike="noStrike" kern="1200" baseline="0">
                <a:solidFill>
                  <a:schemeClr val="tx1"/>
                </a:solidFill>
                <a:latin typeface="+mn-lt"/>
                <a:ea typeface="+mn-ea"/>
                <a:cs typeface="+mn-cs"/>
              </a:defRPr>
            </a:pPr>
            <a:endParaRPr lang="en-US"/>
          </a:p>
        </c:txPr>
        <c:crossAx val="159761536"/>
        <c:crosses val="autoZero"/>
        <c:crossBetween val="midCat"/>
        <c:majorUnit val="10"/>
      </c:valAx>
      <c:valAx>
        <c:axId val="1597615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lang="ja-JP" sz="1000" b="0" i="0" u="none" strike="noStrike" kern="1200" baseline="0">
                    <a:solidFill>
                      <a:schemeClr val="tx1"/>
                    </a:solidFill>
                    <a:latin typeface="+mn-lt"/>
                    <a:ea typeface="+mn-ea"/>
                    <a:cs typeface="+mn-cs"/>
                  </a:defRPr>
                </a:pPr>
                <a:r>
                  <a:rPr lang="en-US"/>
                  <a:t>Water content (%)</a:t>
                </a:r>
                <a:endParaRPr lang="ja-JP"/>
              </a:p>
            </c:rich>
          </c:tx>
          <c:layout>
            <c:manualLayout>
              <c:xMode val="edge"/>
              <c:yMode val="edge"/>
              <c:x val="4.5541951100161446E-2"/>
              <c:y val="5.3657710011425205E-2"/>
            </c:manualLayout>
          </c:layout>
          <c:overlay val="0"/>
          <c:spPr>
            <a:noFill/>
            <a:ln>
              <a:noFill/>
            </a:ln>
            <a:effectLst/>
          </c:spPr>
          <c:txPr>
            <a:bodyPr rot="-5400000" spcFirstLastPara="1" vertOverflow="ellipsis" vert="horz" wrap="square" anchor="ctr" anchorCtr="1"/>
            <a:lstStyle/>
            <a:p>
              <a:pPr>
                <a:defRPr lang="ja-JP" sz="1000" b="0" i="0" u="none" strike="noStrike" kern="1200" baseline="0">
                  <a:solidFill>
                    <a:schemeClr val="tx1"/>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lang="ja-JP" sz="900" b="0" i="0" u="none" strike="noStrike" kern="1200" baseline="0">
                <a:solidFill>
                  <a:schemeClr val="tx1"/>
                </a:solidFill>
                <a:latin typeface="+mn-lt"/>
                <a:ea typeface="+mn-ea"/>
                <a:cs typeface="+mn-cs"/>
              </a:defRPr>
            </a:pPr>
            <a:endParaRPr lang="en-US"/>
          </a:p>
        </c:txPr>
        <c:crossAx val="159760960"/>
        <c:crosses val="autoZero"/>
        <c:crossBetween val="midCat"/>
      </c:valAx>
      <c:spPr>
        <a:noFill/>
        <a:ln>
          <a:solidFill>
            <a:schemeClr val="tx1"/>
          </a:solid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709908064780578"/>
          <c:y val="9.8183016797940476E-2"/>
          <c:w val="0.59495331793904627"/>
          <c:h val="0.62244559443239333"/>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og"/>
            <c:dispRSqr val="1"/>
            <c:dispEq val="1"/>
            <c:trendlineLbl>
              <c:layout>
                <c:manualLayout>
                  <c:x val="0.12402929969111108"/>
                  <c:y val="-0.14280147741198373"/>
                </c:manualLayout>
              </c:layout>
              <c:numFmt formatCode="General" sourceLinked="0"/>
              <c:spPr>
                <a:noFill/>
                <a:ln>
                  <a:noFill/>
                </a:ln>
                <a:effectLst/>
              </c:spPr>
              <c:txPr>
                <a:bodyPr rot="0" spcFirstLastPara="1" vertOverflow="ellipsis" vert="horz" wrap="square" anchor="ctr" anchorCtr="1"/>
                <a:lstStyle/>
                <a:p>
                  <a:pPr>
                    <a:defRPr lang="ja-JP" sz="900" b="1" i="0" u="none" strike="noStrike" kern="1200" baseline="0">
                      <a:solidFill>
                        <a:schemeClr val="tx1"/>
                      </a:solidFill>
                      <a:latin typeface="+mn-lt"/>
                      <a:ea typeface="+mn-ea"/>
                      <a:cs typeface="+mn-cs"/>
                    </a:defRPr>
                  </a:pPr>
                  <a:endParaRPr lang="en-US"/>
                </a:p>
              </c:txPr>
            </c:trendlineLbl>
          </c:trendline>
          <c:xVal>
            <c:numRef>
              <c:f>'Figure 3_Rainfall Test'!$P$17:$P$20</c:f>
              <c:numCache>
                <c:formatCode>General</c:formatCode>
                <c:ptCount val="4"/>
                <c:pt idx="0">
                  <c:v>16</c:v>
                </c:pt>
                <c:pt idx="1">
                  <c:v>14</c:v>
                </c:pt>
                <c:pt idx="2">
                  <c:v>28</c:v>
                </c:pt>
                <c:pt idx="3">
                  <c:v>35</c:v>
                </c:pt>
              </c:numCache>
            </c:numRef>
          </c:xVal>
          <c:yVal>
            <c:numRef>
              <c:f>'Figure 3_Rainfall Test'!$T$17:$T$20</c:f>
              <c:numCache>
                <c:formatCode>0.00</c:formatCode>
                <c:ptCount val="4"/>
                <c:pt idx="0">
                  <c:v>46.186440677966097</c:v>
                </c:pt>
                <c:pt idx="1">
                  <c:v>46.206896551724142</c:v>
                </c:pt>
                <c:pt idx="2">
                  <c:v>42.485549132947966</c:v>
                </c:pt>
                <c:pt idx="3">
                  <c:v>39.999999999999993</c:v>
                </c:pt>
              </c:numCache>
            </c:numRef>
          </c:yVal>
          <c:smooth val="0"/>
          <c:extLst>
            <c:ext xmlns:c16="http://schemas.microsoft.com/office/drawing/2014/chart" uri="{C3380CC4-5D6E-409C-BE32-E72D297353CC}">
              <c16:uniqueId val="{00000003-4EEB-45AC-95E8-B5AABFE3F5A2}"/>
            </c:ext>
          </c:extLst>
        </c:ser>
        <c:dLbls>
          <c:showLegendKey val="0"/>
          <c:showVal val="0"/>
          <c:showCatName val="0"/>
          <c:showSerName val="0"/>
          <c:showPercent val="0"/>
          <c:showBubbleSize val="0"/>
        </c:dLbls>
        <c:axId val="159760960"/>
        <c:axId val="159761536"/>
      </c:scatterChart>
      <c:valAx>
        <c:axId val="159760960"/>
        <c:scaling>
          <c:logBase val="10"/>
          <c:orientation val="minMax"/>
          <c:max val="100"/>
          <c:min val="1"/>
        </c:scaling>
        <c:delete val="0"/>
        <c:axPos val="b"/>
        <c:title>
          <c:tx>
            <c:rich>
              <a:bodyPr rot="0" spcFirstLastPara="1" vertOverflow="ellipsis" vert="horz" wrap="square" anchor="ctr" anchorCtr="1"/>
              <a:lstStyle/>
              <a:p>
                <a:pPr>
                  <a:defRPr lang="ja-JP" sz="1000" b="0" i="0" u="none" strike="noStrike" kern="1200" baseline="0">
                    <a:solidFill>
                      <a:schemeClr val="tx1"/>
                    </a:solidFill>
                    <a:latin typeface="+mn-lt"/>
                    <a:ea typeface="+mn-ea"/>
                    <a:cs typeface="+mn-cs"/>
                  </a:defRPr>
                </a:pPr>
                <a:r>
                  <a:rPr lang="en-US"/>
                  <a:t>Numbe of fall</a:t>
                </a:r>
                <a:endParaRPr lang="ja-JP"/>
              </a:p>
            </c:rich>
          </c:tx>
          <c:layout>
            <c:manualLayout>
              <c:xMode val="edge"/>
              <c:yMode val="edge"/>
              <c:x val="0.42367187635963277"/>
              <c:y val="0.85535821339238838"/>
            </c:manualLayout>
          </c:layout>
          <c:overlay val="0"/>
          <c:spPr>
            <a:noFill/>
            <a:ln>
              <a:noFill/>
            </a:ln>
            <a:effectLst/>
          </c:spPr>
          <c:txPr>
            <a:bodyPr rot="0" spcFirstLastPara="1" vertOverflow="ellipsis" vert="horz" wrap="square" anchor="ctr" anchorCtr="1"/>
            <a:lstStyle/>
            <a:p>
              <a:pPr>
                <a:defRPr lang="ja-JP"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lang="ja-JP" sz="900" b="0" i="0" u="none" strike="noStrike" kern="1200" baseline="0">
                <a:solidFill>
                  <a:schemeClr val="tx1"/>
                </a:solidFill>
                <a:latin typeface="+mn-lt"/>
                <a:ea typeface="+mn-ea"/>
                <a:cs typeface="+mn-cs"/>
              </a:defRPr>
            </a:pPr>
            <a:endParaRPr lang="en-US"/>
          </a:p>
        </c:txPr>
        <c:crossAx val="159761536"/>
        <c:crosses val="autoZero"/>
        <c:crossBetween val="midCat"/>
        <c:majorUnit val="10"/>
      </c:valAx>
      <c:valAx>
        <c:axId val="1597615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lang="ja-JP" sz="1000" b="0" i="0" u="none" strike="noStrike" kern="1200" baseline="0">
                    <a:solidFill>
                      <a:schemeClr val="tx1"/>
                    </a:solidFill>
                    <a:latin typeface="+mn-lt"/>
                    <a:ea typeface="+mn-ea"/>
                    <a:cs typeface="+mn-cs"/>
                  </a:defRPr>
                </a:pPr>
                <a:r>
                  <a:rPr lang="en-US"/>
                  <a:t>Water content (%)</a:t>
                </a:r>
                <a:endParaRPr lang="ja-JP"/>
              </a:p>
            </c:rich>
          </c:tx>
          <c:layout>
            <c:manualLayout>
              <c:xMode val="edge"/>
              <c:yMode val="edge"/>
              <c:x val="4.5541951100161446E-2"/>
              <c:y val="5.3657710011425205E-2"/>
            </c:manualLayout>
          </c:layout>
          <c:overlay val="0"/>
          <c:spPr>
            <a:noFill/>
            <a:ln>
              <a:noFill/>
            </a:ln>
            <a:effectLst/>
          </c:spPr>
          <c:txPr>
            <a:bodyPr rot="-5400000" spcFirstLastPara="1" vertOverflow="ellipsis" vert="horz" wrap="square" anchor="ctr" anchorCtr="1"/>
            <a:lstStyle/>
            <a:p>
              <a:pPr>
                <a:defRPr lang="ja-JP" sz="1000" b="0" i="0" u="none" strike="noStrike" kern="1200" baseline="0">
                  <a:solidFill>
                    <a:schemeClr val="tx1"/>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lang="ja-JP" sz="900" b="0" i="0" u="none" strike="noStrike" kern="1200" baseline="0">
                <a:solidFill>
                  <a:schemeClr val="tx1"/>
                </a:solidFill>
                <a:latin typeface="+mn-lt"/>
                <a:ea typeface="+mn-ea"/>
                <a:cs typeface="+mn-cs"/>
              </a:defRPr>
            </a:pPr>
            <a:endParaRPr lang="en-US"/>
          </a:p>
        </c:txPr>
        <c:crossAx val="159760960"/>
        <c:crosses val="autoZero"/>
        <c:crossBetween val="midCat"/>
      </c:valAx>
      <c:spPr>
        <a:noFill/>
        <a:ln>
          <a:solidFill>
            <a:schemeClr val="tx1"/>
          </a:solid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709908064780578"/>
          <c:y val="9.8183016797940476E-2"/>
          <c:w val="0.59495331793904627"/>
          <c:h val="0.62244559443239333"/>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og"/>
            <c:dispRSqr val="1"/>
            <c:dispEq val="1"/>
            <c:trendlineLbl>
              <c:layout>
                <c:manualLayout>
                  <c:x val="0.12402929969111108"/>
                  <c:y val="-0.14280147741198373"/>
                </c:manualLayout>
              </c:layout>
              <c:numFmt formatCode="General" sourceLinked="0"/>
              <c:spPr>
                <a:noFill/>
                <a:ln>
                  <a:noFill/>
                </a:ln>
                <a:effectLst/>
              </c:spPr>
              <c:txPr>
                <a:bodyPr rot="0" spcFirstLastPara="1" vertOverflow="ellipsis" vert="horz" wrap="square" anchor="ctr" anchorCtr="1"/>
                <a:lstStyle/>
                <a:p>
                  <a:pPr>
                    <a:defRPr lang="ja-JP" sz="900" b="1" i="0" u="none" strike="noStrike" kern="1200" baseline="0">
                      <a:solidFill>
                        <a:schemeClr val="tx1"/>
                      </a:solidFill>
                      <a:latin typeface="+mn-lt"/>
                      <a:ea typeface="+mn-ea"/>
                      <a:cs typeface="+mn-cs"/>
                    </a:defRPr>
                  </a:pPr>
                  <a:endParaRPr lang="en-US"/>
                </a:p>
              </c:txPr>
            </c:trendlineLbl>
          </c:trendline>
          <c:xVal>
            <c:numRef>
              <c:f>'Figure 3_Rainfall Test'!$P$45:$P$48</c:f>
              <c:numCache>
                <c:formatCode>General</c:formatCode>
                <c:ptCount val="4"/>
                <c:pt idx="0">
                  <c:v>19</c:v>
                </c:pt>
                <c:pt idx="1">
                  <c:v>36</c:v>
                </c:pt>
                <c:pt idx="2">
                  <c:v>28</c:v>
                </c:pt>
                <c:pt idx="3">
                  <c:v>23</c:v>
                </c:pt>
              </c:numCache>
            </c:numRef>
          </c:xVal>
          <c:yVal>
            <c:numRef>
              <c:f>'Figure 3_Rainfall Test'!$T$45:$T$48</c:f>
              <c:numCache>
                <c:formatCode>0.00</c:formatCode>
                <c:ptCount val="4"/>
                <c:pt idx="0">
                  <c:v>32.790697674418603</c:v>
                </c:pt>
                <c:pt idx="1">
                  <c:v>31.486146095717885</c:v>
                </c:pt>
                <c:pt idx="2">
                  <c:v>32.409972299168956</c:v>
                </c:pt>
                <c:pt idx="3">
                  <c:v>34.63302752293577</c:v>
                </c:pt>
              </c:numCache>
            </c:numRef>
          </c:yVal>
          <c:smooth val="0"/>
          <c:extLst>
            <c:ext xmlns:c16="http://schemas.microsoft.com/office/drawing/2014/chart" uri="{C3380CC4-5D6E-409C-BE32-E72D297353CC}">
              <c16:uniqueId val="{00000003-4EEB-45AC-95E8-B5AABFE3F5A2}"/>
            </c:ext>
          </c:extLst>
        </c:ser>
        <c:dLbls>
          <c:showLegendKey val="0"/>
          <c:showVal val="0"/>
          <c:showCatName val="0"/>
          <c:showSerName val="0"/>
          <c:showPercent val="0"/>
          <c:showBubbleSize val="0"/>
        </c:dLbls>
        <c:axId val="159760960"/>
        <c:axId val="159761536"/>
      </c:scatterChart>
      <c:valAx>
        <c:axId val="159760960"/>
        <c:scaling>
          <c:logBase val="10"/>
          <c:orientation val="minMax"/>
          <c:max val="100"/>
          <c:min val="1"/>
        </c:scaling>
        <c:delete val="0"/>
        <c:axPos val="b"/>
        <c:title>
          <c:tx>
            <c:rich>
              <a:bodyPr rot="0" spcFirstLastPara="1" vertOverflow="ellipsis" vert="horz" wrap="square" anchor="ctr" anchorCtr="1"/>
              <a:lstStyle/>
              <a:p>
                <a:pPr>
                  <a:defRPr lang="ja-JP" sz="1000" b="0" i="0" u="none" strike="noStrike" kern="1200" baseline="0">
                    <a:solidFill>
                      <a:schemeClr val="tx1"/>
                    </a:solidFill>
                    <a:latin typeface="+mn-lt"/>
                    <a:ea typeface="+mn-ea"/>
                    <a:cs typeface="+mn-cs"/>
                  </a:defRPr>
                </a:pPr>
                <a:r>
                  <a:rPr lang="en-US"/>
                  <a:t>Numbe of fall</a:t>
                </a:r>
                <a:endParaRPr lang="ja-JP"/>
              </a:p>
            </c:rich>
          </c:tx>
          <c:layout>
            <c:manualLayout>
              <c:xMode val="edge"/>
              <c:yMode val="edge"/>
              <c:x val="0.42367187635963277"/>
              <c:y val="0.85535821339238838"/>
            </c:manualLayout>
          </c:layout>
          <c:overlay val="0"/>
          <c:spPr>
            <a:noFill/>
            <a:ln>
              <a:noFill/>
            </a:ln>
            <a:effectLst/>
          </c:spPr>
          <c:txPr>
            <a:bodyPr rot="0" spcFirstLastPara="1" vertOverflow="ellipsis" vert="horz" wrap="square" anchor="ctr" anchorCtr="1"/>
            <a:lstStyle/>
            <a:p>
              <a:pPr>
                <a:defRPr lang="ja-JP"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lang="ja-JP" sz="900" b="0" i="0" u="none" strike="noStrike" kern="1200" baseline="0">
                <a:solidFill>
                  <a:schemeClr val="tx1"/>
                </a:solidFill>
                <a:latin typeface="+mn-lt"/>
                <a:ea typeface="+mn-ea"/>
                <a:cs typeface="+mn-cs"/>
              </a:defRPr>
            </a:pPr>
            <a:endParaRPr lang="en-US"/>
          </a:p>
        </c:txPr>
        <c:crossAx val="159761536"/>
        <c:crosses val="autoZero"/>
        <c:crossBetween val="midCat"/>
        <c:majorUnit val="10"/>
      </c:valAx>
      <c:valAx>
        <c:axId val="1597615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lang="ja-JP" sz="1000" b="0" i="0" u="none" strike="noStrike" kern="1200" baseline="0">
                    <a:solidFill>
                      <a:schemeClr val="tx1"/>
                    </a:solidFill>
                    <a:latin typeface="+mn-lt"/>
                    <a:ea typeface="+mn-ea"/>
                    <a:cs typeface="+mn-cs"/>
                  </a:defRPr>
                </a:pPr>
                <a:r>
                  <a:rPr lang="en-US"/>
                  <a:t>Water content (%)</a:t>
                </a:r>
                <a:endParaRPr lang="ja-JP"/>
              </a:p>
            </c:rich>
          </c:tx>
          <c:layout>
            <c:manualLayout>
              <c:xMode val="edge"/>
              <c:yMode val="edge"/>
              <c:x val="4.5541951100161446E-2"/>
              <c:y val="5.3657710011425205E-2"/>
            </c:manualLayout>
          </c:layout>
          <c:overlay val="0"/>
          <c:spPr>
            <a:noFill/>
            <a:ln>
              <a:noFill/>
            </a:ln>
            <a:effectLst/>
          </c:spPr>
          <c:txPr>
            <a:bodyPr rot="-5400000" spcFirstLastPara="1" vertOverflow="ellipsis" vert="horz" wrap="square" anchor="ctr" anchorCtr="1"/>
            <a:lstStyle/>
            <a:p>
              <a:pPr>
                <a:defRPr lang="ja-JP" sz="1000" b="0" i="0" u="none" strike="noStrike" kern="1200" baseline="0">
                  <a:solidFill>
                    <a:schemeClr val="tx1"/>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lang="ja-JP" sz="900" b="0" i="0" u="none" strike="noStrike" kern="1200" baseline="0">
                <a:solidFill>
                  <a:schemeClr val="tx1"/>
                </a:solidFill>
                <a:latin typeface="+mn-lt"/>
                <a:ea typeface="+mn-ea"/>
                <a:cs typeface="+mn-cs"/>
              </a:defRPr>
            </a:pPr>
            <a:endParaRPr lang="en-US"/>
          </a:p>
        </c:txPr>
        <c:crossAx val="159760960"/>
        <c:crosses val="autoZero"/>
        <c:crossBetween val="midCat"/>
      </c:valAx>
      <c:spPr>
        <a:noFill/>
        <a:ln>
          <a:solidFill>
            <a:schemeClr val="tx1"/>
          </a:solid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5.xml"/></Relationships>
</file>

<file path=xl/drawings/drawing1.xml><?xml version="1.0" encoding="utf-8"?>
<xdr:wsDr xmlns:xdr="http://schemas.openxmlformats.org/drawingml/2006/spreadsheetDrawing" xmlns:a="http://schemas.openxmlformats.org/drawingml/2006/main">
  <xdr:twoCellAnchor>
    <xdr:from>
      <xdr:col>2</xdr:col>
      <xdr:colOff>316189</xdr:colOff>
      <xdr:row>21</xdr:row>
      <xdr:rowOff>24544</xdr:rowOff>
    </xdr:from>
    <xdr:to>
      <xdr:col>6</xdr:col>
      <xdr:colOff>95754</xdr:colOff>
      <xdr:row>29</xdr:row>
      <xdr:rowOff>68540</xdr:rowOff>
    </xdr:to>
    <xdr:graphicFrame macro="">
      <xdr:nvGraphicFramePr>
        <xdr:cNvPr id="2" name="グラフ 1">
          <a:extLst>
            <a:ext uri="{FF2B5EF4-FFF2-40B4-BE49-F238E27FC236}">
              <a16:creationId xmlns:a16="http://schemas.microsoft.com/office/drawing/2014/main" id="{1A36AD5A-00C9-4AD3-9D71-8029AD9F58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246944</xdr:colOff>
      <xdr:row>43</xdr:row>
      <xdr:rowOff>479652</xdr:rowOff>
    </xdr:from>
    <xdr:to>
      <xdr:col>24</xdr:col>
      <xdr:colOff>276777</xdr:colOff>
      <xdr:row>53</xdr:row>
      <xdr:rowOff>102652</xdr:rowOff>
    </xdr:to>
    <xdr:graphicFrame macro="">
      <xdr:nvGraphicFramePr>
        <xdr:cNvPr id="11" name="グラフ 10">
          <a:extLst>
            <a:ext uri="{FF2B5EF4-FFF2-40B4-BE49-F238E27FC236}">
              <a16:creationId xmlns:a16="http://schemas.microsoft.com/office/drawing/2014/main" id="{A300510A-C608-4D95-BCD1-B57047CB0E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24</xdr:col>
      <xdr:colOff>276047</xdr:colOff>
      <xdr:row>43</xdr:row>
      <xdr:rowOff>482676</xdr:rowOff>
    </xdr:from>
    <xdr:to>
      <xdr:col>28</xdr:col>
      <xdr:colOff>559881</xdr:colOff>
      <xdr:row>53</xdr:row>
      <xdr:rowOff>105676</xdr:rowOff>
    </xdr:to>
    <xdr:graphicFrame macro="">
      <xdr:nvGraphicFramePr>
        <xdr:cNvPr id="12" name="グラフ 11">
          <a:extLst>
            <a:ext uri="{FF2B5EF4-FFF2-40B4-BE49-F238E27FC236}">
              <a16:creationId xmlns:a16="http://schemas.microsoft.com/office/drawing/2014/main" id="{A9371F9F-020A-49BB-AFAE-F0A6622CAF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xdr:col>
      <xdr:colOff>590021</xdr:colOff>
      <xdr:row>43</xdr:row>
      <xdr:rowOff>471211</xdr:rowOff>
    </xdr:from>
    <xdr:to>
      <xdr:col>33</xdr:col>
      <xdr:colOff>274132</xdr:colOff>
      <xdr:row>53</xdr:row>
      <xdr:rowOff>94211</xdr:rowOff>
    </xdr:to>
    <xdr:graphicFrame macro="">
      <xdr:nvGraphicFramePr>
        <xdr:cNvPr id="13" name="グラフ 12">
          <a:extLst>
            <a:ext uri="{FF2B5EF4-FFF2-40B4-BE49-F238E27FC236}">
              <a16:creationId xmlns:a16="http://schemas.microsoft.com/office/drawing/2014/main" id="{E188A10B-6CFF-4C20-B9EA-D4613E6359F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443189</xdr:colOff>
      <xdr:row>48</xdr:row>
      <xdr:rowOff>144488</xdr:rowOff>
    </xdr:from>
    <xdr:to>
      <xdr:col>6</xdr:col>
      <xdr:colOff>222754</xdr:colOff>
      <xdr:row>56</xdr:row>
      <xdr:rowOff>195539</xdr:rowOff>
    </xdr:to>
    <xdr:graphicFrame macro="">
      <xdr:nvGraphicFramePr>
        <xdr:cNvPr id="19" name="グラフ 18">
          <a:extLst>
            <a:ext uri="{FF2B5EF4-FFF2-40B4-BE49-F238E27FC236}">
              <a16:creationId xmlns:a16="http://schemas.microsoft.com/office/drawing/2014/main" id="{CA3EFED7-BC95-48BC-AFBD-6B946252CA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245634</xdr:colOff>
      <xdr:row>21</xdr:row>
      <xdr:rowOff>24545</xdr:rowOff>
    </xdr:from>
    <xdr:to>
      <xdr:col>12</xdr:col>
      <xdr:colOff>603754</xdr:colOff>
      <xdr:row>29</xdr:row>
      <xdr:rowOff>68541</xdr:rowOff>
    </xdr:to>
    <xdr:graphicFrame macro="">
      <xdr:nvGraphicFramePr>
        <xdr:cNvPr id="20" name="グラフ 19">
          <a:extLst>
            <a:ext uri="{FF2B5EF4-FFF2-40B4-BE49-F238E27FC236}">
              <a16:creationId xmlns:a16="http://schemas.microsoft.com/office/drawing/2014/main" id="{E5321219-E108-47DE-B118-5740594D36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9</xdr:col>
      <xdr:colOff>182135</xdr:colOff>
      <xdr:row>49</xdr:row>
      <xdr:rowOff>10434</xdr:rowOff>
    </xdr:from>
    <xdr:to>
      <xdr:col>12</xdr:col>
      <xdr:colOff>493889</xdr:colOff>
      <xdr:row>57</xdr:row>
      <xdr:rowOff>61485</xdr:rowOff>
    </xdr:to>
    <xdr:graphicFrame macro="">
      <xdr:nvGraphicFramePr>
        <xdr:cNvPr id="21" name="グラフ 20">
          <a:extLst>
            <a:ext uri="{FF2B5EF4-FFF2-40B4-BE49-F238E27FC236}">
              <a16:creationId xmlns:a16="http://schemas.microsoft.com/office/drawing/2014/main" id="{607F1B4A-07FA-4E83-9B43-3836A61928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273857</xdr:colOff>
      <xdr:row>21</xdr:row>
      <xdr:rowOff>3379</xdr:rowOff>
    </xdr:from>
    <xdr:to>
      <xdr:col>20</xdr:col>
      <xdr:colOff>60477</xdr:colOff>
      <xdr:row>29</xdr:row>
      <xdr:rowOff>47375</xdr:rowOff>
    </xdr:to>
    <xdr:graphicFrame macro="">
      <xdr:nvGraphicFramePr>
        <xdr:cNvPr id="22" name="グラフ 21">
          <a:extLst>
            <a:ext uri="{FF2B5EF4-FFF2-40B4-BE49-F238E27FC236}">
              <a16:creationId xmlns:a16="http://schemas.microsoft.com/office/drawing/2014/main" id="{C9A0ED4D-90A8-46AA-935D-FD8EE15CE9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16</xdr:col>
      <xdr:colOff>309135</xdr:colOff>
      <xdr:row>49</xdr:row>
      <xdr:rowOff>10435</xdr:rowOff>
    </xdr:from>
    <xdr:to>
      <xdr:col>20</xdr:col>
      <xdr:colOff>95755</xdr:colOff>
      <xdr:row>57</xdr:row>
      <xdr:rowOff>61485</xdr:rowOff>
    </xdr:to>
    <xdr:graphicFrame macro="">
      <xdr:nvGraphicFramePr>
        <xdr:cNvPr id="23" name="グラフ 22">
          <a:extLst>
            <a:ext uri="{FF2B5EF4-FFF2-40B4-BE49-F238E27FC236}">
              <a16:creationId xmlns:a16="http://schemas.microsoft.com/office/drawing/2014/main" id="{8C08E05B-4AF1-4DC6-A4BB-C1D8D14502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23</xdr:col>
      <xdr:colOff>238581</xdr:colOff>
      <xdr:row>21</xdr:row>
      <xdr:rowOff>45713</xdr:rowOff>
    </xdr:from>
    <xdr:to>
      <xdr:col>27</xdr:col>
      <xdr:colOff>39311</xdr:colOff>
      <xdr:row>29</xdr:row>
      <xdr:rowOff>89709</xdr:rowOff>
    </xdr:to>
    <xdr:graphicFrame macro="">
      <xdr:nvGraphicFramePr>
        <xdr:cNvPr id="24" name="グラフ 23">
          <a:extLst>
            <a:ext uri="{FF2B5EF4-FFF2-40B4-BE49-F238E27FC236}">
              <a16:creationId xmlns:a16="http://schemas.microsoft.com/office/drawing/2014/main" id="{988ADD59-5C35-403B-A9BE-D7A20487D08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21</xdr:col>
      <xdr:colOff>952499</xdr:colOff>
      <xdr:row>46</xdr:row>
      <xdr:rowOff>148167</xdr:rowOff>
    </xdr:from>
    <xdr:to>
      <xdr:col>23</xdr:col>
      <xdr:colOff>740832</xdr:colOff>
      <xdr:row>50</xdr:row>
      <xdr:rowOff>134056</xdr:rowOff>
    </xdr:to>
    <xdr:sp macro="" textlink="">
      <xdr:nvSpPr>
        <xdr:cNvPr id="25" name="フリーフォーム: 図形 24">
          <a:extLst>
            <a:ext uri="{FF2B5EF4-FFF2-40B4-BE49-F238E27FC236}">
              <a16:creationId xmlns:a16="http://schemas.microsoft.com/office/drawing/2014/main" id="{AF8EE4F6-714B-4005-818E-CBE113C15CDE}"/>
            </a:ext>
          </a:extLst>
        </xdr:cNvPr>
        <xdr:cNvSpPr/>
      </xdr:nvSpPr>
      <xdr:spPr>
        <a:xfrm>
          <a:off x="15098888" y="9433278"/>
          <a:ext cx="1693333" cy="705556"/>
        </a:xfrm>
        <a:custGeom>
          <a:avLst/>
          <a:gdLst>
            <a:gd name="connsiteX0" fmla="*/ 0 w 1703397"/>
            <a:gd name="connsiteY0" fmla="*/ 653144 h 703666"/>
            <a:gd name="connsiteX1" fmla="*/ 606117 w 1703397"/>
            <a:gd name="connsiteY1" fmla="*/ 600892 h 703666"/>
            <a:gd name="connsiteX2" fmla="*/ 856924 w 1703397"/>
            <a:gd name="connsiteY2" fmla="*/ 1 h 703666"/>
            <a:gd name="connsiteX3" fmla="*/ 1233134 w 1703397"/>
            <a:gd name="connsiteY3" fmla="*/ 606117 h 703666"/>
            <a:gd name="connsiteX4" fmla="*/ 1703397 w 1703397"/>
            <a:gd name="connsiteY4" fmla="*/ 694945 h 703666"/>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703397" h="703666">
              <a:moveTo>
                <a:pt x="0" y="653144"/>
              </a:moveTo>
              <a:cubicBezTo>
                <a:pt x="231648" y="681446"/>
                <a:pt x="463296" y="709749"/>
                <a:pt x="606117" y="600892"/>
              </a:cubicBezTo>
              <a:cubicBezTo>
                <a:pt x="748938" y="492035"/>
                <a:pt x="752421" y="-870"/>
                <a:pt x="856924" y="1"/>
              </a:cubicBezTo>
              <a:cubicBezTo>
                <a:pt x="961427" y="872"/>
                <a:pt x="1092055" y="490293"/>
                <a:pt x="1233134" y="606117"/>
              </a:cubicBezTo>
              <a:cubicBezTo>
                <a:pt x="1374213" y="721941"/>
                <a:pt x="1538805" y="708443"/>
                <a:pt x="1703397" y="694945"/>
              </a:cubicBezTo>
            </a:path>
          </a:pathLst>
        </a:custGeom>
        <a:noFill/>
        <a:ln w="635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25</xdr:col>
      <xdr:colOff>402167</xdr:colOff>
      <xdr:row>49</xdr:row>
      <xdr:rowOff>119943</xdr:rowOff>
    </xdr:from>
    <xdr:to>
      <xdr:col>28</xdr:col>
      <xdr:colOff>351508</xdr:colOff>
      <xdr:row>50</xdr:row>
      <xdr:rowOff>49387</xdr:rowOff>
    </xdr:to>
    <xdr:sp macro="" textlink="">
      <xdr:nvSpPr>
        <xdr:cNvPr id="26" name="フリーフォーム 5">
          <a:extLst>
            <a:ext uri="{FF2B5EF4-FFF2-40B4-BE49-F238E27FC236}">
              <a16:creationId xmlns:a16="http://schemas.microsoft.com/office/drawing/2014/main" id="{019B9B0D-502F-40B9-9556-130B7E7F867D}"/>
            </a:ext>
          </a:extLst>
        </xdr:cNvPr>
        <xdr:cNvSpPr>
          <a:spLocks/>
        </xdr:cNvSpPr>
      </xdr:nvSpPr>
      <xdr:spPr>
        <a:xfrm>
          <a:off x="17843500" y="9948332"/>
          <a:ext cx="1776730" cy="105833"/>
        </a:xfrm>
        <a:custGeom>
          <a:avLst/>
          <a:gdLst>
            <a:gd name="connsiteX0" fmla="*/ 0 w 1692234"/>
            <a:gd name="connsiteY0" fmla="*/ 136574 h 136574"/>
            <a:gd name="connsiteX1" fmla="*/ 540327 w 1692234"/>
            <a:gd name="connsiteY1" fmla="*/ 124698 h 136574"/>
            <a:gd name="connsiteX2" fmla="*/ 825335 w 1692234"/>
            <a:gd name="connsiteY2" fmla="*/ 7 h 136574"/>
            <a:gd name="connsiteX3" fmla="*/ 1223158 w 1692234"/>
            <a:gd name="connsiteY3" fmla="*/ 118761 h 136574"/>
            <a:gd name="connsiteX4" fmla="*/ 1692234 w 1692234"/>
            <a:gd name="connsiteY4" fmla="*/ 118761 h 136574"/>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692234" h="136574">
              <a:moveTo>
                <a:pt x="0" y="136574"/>
              </a:moveTo>
              <a:lnTo>
                <a:pt x="540327" y="124698"/>
              </a:lnTo>
              <a:cubicBezTo>
                <a:pt x="677883" y="101937"/>
                <a:pt x="711530" y="996"/>
                <a:pt x="825335" y="7"/>
              </a:cubicBezTo>
              <a:cubicBezTo>
                <a:pt x="939140" y="-983"/>
                <a:pt x="1078675" y="98969"/>
                <a:pt x="1223158" y="118761"/>
              </a:cubicBezTo>
              <a:cubicBezTo>
                <a:pt x="1367641" y="138553"/>
                <a:pt x="1529937" y="128657"/>
                <a:pt x="1692234" y="118761"/>
              </a:cubicBezTo>
            </a:path>
          </a:pathLst>
        </a:custGeom>
        <a:noFill/>
        <a:ln w="6350" cap="flat" cmpd="sng" algn="ctr">
          <a:solidFill>
            <a:sysClr val="windowText" lastClr="000000"/>
          </a:solidFill>
          <a:prstDash val="dash"/>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30</xdr:col>
      <xdr:colOff>56444</xdr:colOff>
      <xdr:row>46</xdr:row>
      <xdr:rowOff>112889</xdr:rowOff>
    </xdr:from>
    <xdr:to>
      <xdr:col>32</xdr:col>
      <xdr:colOff>536222</xdr:colOff>
      <xdr:row>49</xdr:row>
      <xdr:rowOff>21166</xdr:rowOff>
    </xdr:to>
    <xdr:sp macro="" textlink="">
      <xdr:nvSpPr>
        <xdr:cNvPr id="27" name="フリーフォーム: 図形 26">
          <a:extLst>
            <a:ext uri="{FF2B5EF4-FFF2-40B4-BE49-F238E27FC236}">
              <a16:creationId xmlns:a16="http://schemas.microsoft.com/office/drawing/2014/main" id="{FD2AC373-C274-4D84-A9DD-1EE4385300B8}"/>
            </a:ext>
          </a:extLst>
        </xdr:cNvPr>
        <xdr:cNvSpPr/>
      </xdr:nvSpPr>
      <xdr:spPr>
        <a:xfrm>
          <a:off x="20538722" y="9398000"/>
          <a:ext cx="1693333" cy="451555"/>
        </a:xfrm>
        <a:custGeom>
          <a:avLst/>
          <a:gdLst>
            <a:gd name="connsiteX0" fmla="*/ 0 w 1703397"/>
            <a:gd name="connsiteY0" fmla="*/ 653144 h 703666"/>
            <a:gd name="connsiteX1" fmla="*/ 606117 w 1703397"/>
            <a:gd name="connsiteY1" fmla="*/ 600892 h 703666"/>
            <a:gd name="connsiteX2" fmla="*/ 856924 w 1703397"/>
            <a:gd name="connsiteY2" fmla="*/ 1 h 703666"/>
            <a:gd name="connsiteX3" fmla="*/ 1233134 w 1703397"/>
            <a:gd name="connsiteY3" fmla="*/ 606117 h 703666"/>
            <a:gd name="connsiteX4" fmla="*/ 1703397 w 1703397"/>
            <a:gd name="connsiteY4" fmla="*/ 694945 h 703666"/>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703397" h="703666">
              <a:moveTo>
                <a:pt x="0" y="653144"/>
              </a:moveTo>
              <a:cubicBezTo>
                <a:pt x="231648" y="681446"/>
                <a:pt x="463296" y="709749"/>
                <a:pt x="606117" y="600892"/>
              </a:cubicBezTo>
              <a:cubicBezTo>
                <a:pt x="748938" y="492035"/>
                <a:pt x="752421" y="-870"/>
                <a:pt x="856924" y="1"/>
              </a:cubicBezTo>
              <a:cubicBezTo>
                <a:pt x="961427" y="872"/>
                <a:pt x="1092055" y="490293"/>
                <a:pt x="1233134" y="606117"/>
              </a:cubicBezTo>
              <a:cubicBezTo>
                <a:pt x="1374213" y="721941"/>
                <a:pt x="1538805" y="708443"/>
                <a:pt x="1703397" y="694945"/>
              </a:cubicBezTo>
            </a:path>
          </a:pathLst>
        </a:custGeom>
        <a:noFill/>
        <a:ln w="635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24</xdr:col>
      <xdr:colOff>276047</xdr:colOff>
      <xdr:row>54</xdr:row>
      <xdr:rowOff>108731</xdr:rowOff>
    </xdr:from>
    <xdr:to>
      <xdr:col>28</xdr:col>
      <xdr:colOff>559881</xdr:colOff>
      <xdr:row>64</xdr:row>
      <xdr:rowOff>49231</xdr:rowOff>
    </xdr:to>
    <xdr:graphicFrame macro="">
      <xdr:nvGraphicFramePr>
        <xdr:cNvPr id="28" name="グラフ 27">
          <a:extLst>
            <a:ext uri="{FF2B5EF4-FFF2-40B4-BE49-F238E27FC236}">
              <a16:creationId xmlns:a16="http://schemas.microsoft.com/office/drawing/2014/main" id="{5FB80C6A-E4D5-48EF-AA5C-84764FE218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29</xdr:col>
      <xdr:colOff>39687</xdr:colOff>
      <xdr:row>54</xdr:row>
      <xdr:rowOff>111377</xdr:rowOff>
    </xdr:from>
    <xdr:to>
      <xdr:col>33</xdr:col>
      <xdr:colOff>330576</xdr:colOff>
      <xdr:row>64</xdr:row>
      <xdr:rowOff>51877</xdr:rowOff>
    </xdr:to>
    <xdr:graphicFrame macro="">
      <xdr:nvGraphicFramePr>
        <xdr:cNvPr id="29" name="グラフ 28">
          <a:extLst>
            <a:ext uri="{FF2B5EF4-FFF2-40B4-BE49-F238E27FC236}">
              <a16:creationId xmlns:a16="http://schemas.microsoft.com/office/drawing/2014/main" id="{5B09214E-CA7D-4807-B0E2-15673F89B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32</xdr:col>
      <xdr:colOff>86052</xdr:colOff>
      <xdr:row>19</xdr:row>
      <xdr:rowOff>158752</xdr:rowOff>
    </xdr:from>
    <xdr:to>
      <xdr:col>40</xdr:col>
      <xdr:colOff>600438</xdr:colOff>
      <xdr:row>30</xdr:row>
      <xdr:rowOff>177169</xdr:rowOff>
    </xdr:to>
    <xdr:graphicFrame macro="">
      <xdr:nvGraphicFramePr>
        <xdr:cNvPr id="17" name="グラフ 16">
          <a:extLst>
            <a:ext uri="{FF2B5EF4-FFF2-40B4-BE49-F238E27FC236}">
              <a16:creationId xmlns:a16="http://schemas.microsoft.com/office/drawing/2014/main" id="{76613AC6-A193-4A36-818C-D306D7BF25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264718</xdr:colOff>
      <xdr:row>27</xdr:row>
      <xdr:rowOff>71520</xdr:rowOff>
    </xdr:from>
    <xdr:to>
      <xdr:col>18</xdr:col>
      <xdr:colOff>643547</xdr:colOff>
      <xdr:row>39</xdr:row>
      <xdr:rowOff>150511</xdr:rowOff>
    </xdr:to>
    <xdr:graphicFrame macro="">
      <xdr:nvGraphicFramePr>
        <xdr:cNvPr id="2" name="グラフ 1">
          <a:extLst>
            <a:ext uri="{FF2B5EF4-FFF2-40B4-BE49-F238E27FC236}">
              <a16:creationId xmlns:a16="http://schemas.microsoft.com/office/drawing/2014/main" id="{1C96CFFC-7199-4579-8756-5F5FCB6CBC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0.69586</cdr:x>
      <cdr:y>0.06878</cdr:y>
    </cdr:from>
    <cdr:to>
      <cdr:x>0.83742</cdr:x>
      <cdr:y>0.27194</cdr:y>
    </cdr:to>
    <cdr:sp macro="" textlink="">
      <cdr:nvSpPr>
        <cdr:cNvPr id="2" name="テキスト ボックス 1"/>
        <cdr:cNvSpPr txBox="1"/>
      </cdr:nvSpPr>
      <cdr:spPr>
        <a:xfrm xmlns:a="http://schemas.openxmlformats.org/drawingml/2006/main">
          <a:off x="4495065" y="309597"/>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0.69586</cdr:x>
      <cdr:y>0.06878</cdr:y>
    </cdr:from>
    <cdr:to>
      <cdr:x>0.83742</cdr:x>
      <cdr:y>0.27194</cdr:y>
    </cdr:to>
    <cdr:sp macro="" textlink="">
      <cdr:nvSpPr>
        <cdr:cNvPr id="3" name="テキスト ボックス 1"/>
        <cdr:cNvSpPr txBox="1"/>
      </cdr:nvSpPr>
      <cdr:spPr>
        <a:xfrm xmlns:a="http://schemas.openxmlformats.org/drawingml/2006/main">
          <a:off x="4495065" y="309597"/>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0.69586</cdr:x>
      <cdr:y>0.06878</cdr:y>
    </cdr:from>
    <cdr:to>
      <cdr:x>0.83742</cdr:x>
      <cdr:y>0.27194</cdr:y>
    </cdr:to>
    <cdr:sp macro="" textlink="">
      <cdr:nvSpPr>
        <cdr:cNvPr id="4" name="テキスト ボックス 1"/>
        <cdr:cNvSpPr txBox="1"/>
      </cdr:nvSpPr>
      <cdr:spPr>
        <a:xfrm xmlns:a="http://schemas.openxmlformats.org/drawingml/2006/main">
          <a:off x="4495065" y="309597"/>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0.69586</cdr:x>
      <cdr:y>0.06878</cdr:y>
    </cdr:from>
    <cdr:to>
      <cdr:x>0.83742</cdr:x>
      <cdr:y>0.27194</cdr:y>
    </cdr:to>
    <cdr:sp macro="" textlink="">
      <cdr:nvSpPr>
        <cdr:cNvPr id="5" name="テキスト ボックス 1"/>
        <cdr:cNvSpPr txBox="1"/>
      </cdr:nvSpPr>
      <cdr:spPr>
        <a:xfrm xmlns:a="http://schemas.openxmlformats.org/drawingml/2006/main">
          <a:off x="4495065" y="309597"/>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ja-JP" altLang="en-US" sz="1100"/>
        </a:p>
      </cdr:txBody>
    </cdr:sp>
  </cdr:relSizeAnchor>
</c:userShapes>
</file>

<file path=xl/drawings/drawing4.xml><?xml version="1.0" encoding="utf-8"?>
<xdr:wsDr xmlns:xdr="http://schemas.openxmlformats.org/drawingml/2006/spreadsheetDrawing" xmlns:a="http://schemas.openxmlformats.org/drawingml/2006/main">
  <xdr:twoCellAnchor>
    <xdr:from>
      <xdr:col>9</xdr:col>
      <xdr:colOff>734786</xdr:colOff>
      <xdr:row>21</xdr:row>
      <xdr:rowOff>163286</xdr:rowOff>
    </xdr:from>
    <xdr:to>
      <xdr:col>12</xdr:col>
      <xdr:colOff>99571</xdr:colOff>
      <xdr:row>29</xdr:row>
      <xdr:rowOff>108617</xdr:rowOff>
    </xdr:to>
    <xdr:graphicFrame macro="">
      <xdr:nvGraphicFramePr>
        <xdr:cNvPr id="4" name="グラフ 3">
          <a:extLst>
            <a:ext uri="{FF2B5EF4-FFF2-40B4-BE49-F238E27FC236}">
              <a16:creationId xmlns:a16="http://schemas.microsoft.com/office/drawing/2014/main" id="{D609A9F5-3B67-45FA-B263-4D5F28A0B4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547688</xdr:colOff>
      <xdr:row>23</xdr:row>
      <xdr:rowOff>190500</xdr:rowOff>
    </xdr:from>
    <xdr:to>
      <xdr:col>11</xdr:col>
      <xdr:colOff>716644</xdr:colOff>
      <xdr:row>25</xdr:row>
      <xdr:rowOff>328457</xdr:rowOff>
    </xdr:to>
    <xdr:sp macro="" textlink="">
      <xdr:nvSpPr>
        <xdr:cNvPr id="5" name="フリーフォーム: 図形 23">
          <a:extLst>
            <a:ext uri="{FF2B5EF4-FFF2-40B4-BE49-F238E27FC236}">
              <a16:creationId xmlns:a16="http://schemas.microsoft.com/office/drawing/2014/main" id="{CDA330E2-C16D-4D71-BB6D-634B75FFBEF9}"/>
            </a:ext>
          </a:extLst>
        </xdr:cNvPr>
        <xdr:cNvSpPr/>
      </xdr:nvSpPr>
      <xdr:spPr>
        <a:xfrm>
          <a:off x="11687402" y="5451929"/>
          <a:ext cx="1448028" cy="899957"/>
        </a:xfrm>
        <a:custGeom>
          <a:avLst/>
          <a:gdLst>
            <a:gd name="connsiteX0" fmla="*/ 0 w 1797449"/>
            <a:gd name="connsiteY0" fmla="*/ 694944 h 982173"/>
            <a:gd name="connsiteX1" fmla="*/ 574766 w 1797449"/>
            <a:gd name="connsiteY1" fmla="*/ 747195 h 982173"/>
            <a:gd name="connsiteX2" fmla="*/ 998002 w 1797449"/>
            <a:gd name="connsiteY2" fmla="*/ 950976 h 982173"/>
            <a:gd name="connsiteX3" fmla="*/ 1797449 w 1797449"/>
            <a:gd name="connsiteY3" fmla="*/ 0 h 982173"/>
          </a:gdLst>
          <a:ahLst/>
          <a:cxnLst>
            <a:cxn ang="0">
              <a:pos x="connsiteX0" y="connsiteY0"/>
            </a:cxn>
            <a:cxn ang="0">
              <a:pos x="connsiteX1" y="connsiteY1"/>
            </a:cxn>
            <a:cxn ang="0">
              <a:pos x="connsiteX2" y="connsiteY2"/>
            </a:cxn>
            <a:cxn ang="0">
              <a:pos x="connsiteX3" y="connsiteY3"/>
            </a:cxn>
          </a:cxnLst>
          <a:rect l="l" t="t" r="r" b="b"/>
          <a:pathLst>
            <a:path w="1797449" h="982173">
              <a:moveTo>
                <a:pt x="0" y="694944"/>
              </a:moveTo>
              <a:cubicBezTo>
                <a:pt x="204216" y="699733"/>
                <a:pt x="408432" y="704523"/>
                <a:pt x="574766" y="747195"/>
              </a:cubicBezTo>
              <a:cubicBezTo>
                <a:pt x="741100" y="789867"/>
                <a:pt x="794222" y="1075509"/>
                <a:pt x="998002" y="950976"/>
              </a:cubicBezTo>
              <a:cubicBezTo>
                <a:pt x="1201783" y="826444"/>
                <a:pt x="1499616" y="413222"/>
                <a:pt x="1797449" y="0"/>
              </a:cubicBezTo>
            </a:path>
          </a:pathLst>
        </a:cu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endParaRPr lang="ja-JP"/>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31227;&#21205;&#29992;\Manuscript\&#25237;&#31295;&#29992;2018.1.24\Available%20Data\ph2%20&#31890;&#2423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IST%20datas\Journals\Geosciences_Soil_Loss_Journal\Manuscript\&#9733;Proofread\Available%20Data%20Revised\Particle_Size_Figure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AIST%20datas\Journals\Geosciences_Soil_Loss_Journal\Manuscript\&#25237;&#31295;&#29992;2018.1.24\Available%20Data\SoilLoss_Figure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AIST%20datas\Journals\Geosciences_Soil_Loss_Journal\Manuscript\&#9733;Proofread\Available%20Data%20Revised\SoilLoss_Figure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ふるい分析"/>
      <sheetName val="2mmふるい通過分分析"/>
      <sheetName val="粒径加積曲線"/>
      <sheetName val="土性の分類"/>
    </sheetNames>
    <sheetDataSet>
      <sheetData sheetId="0" refreshError="1"/>
      <sheetData sheetId="1" refreshError="1">
        <row r="19">
          <cell r="H19">
            <v>5.1607362519536605E-2</v>
          </cell>
          <cell r="K19">
            <v>56.907192491059241</v>
          </cell>
        </row>
        <row r="20">
          <cell r="H20">
            <v>3.7682964693103248E-2</v>
          </cell>
          <cell r="K20">
            <v>51.654220876499934</v>
          </cell>
        </row>
        <row r="21">
          <cell r="H21">
            <v>2.5504087904586612E-2</v>
          </cell>
          <cell r="K21">
            <v>39.397287109194863</v>
          </cell>
        </row>
        <row r="22">
          <cell r="H22">
            <v>1.6486063175556401E-2</v>
          </cell>
          <cell r="K22">
            <v>14.883419574584726</v>
          </cell>
        </row>
        <row r="23">
          <cell r="H23">
            <v>1.1948493080687466E-2</v>
          </cell>
          <cell r="K23">
            <v>8.7549526909321909</v>
          </cell>
        </row>
        <row r="24">
          <cell r="H24">
            <v>8.5928630902118146E-3</v>
          </cell>
          <cell r="K24">
            <v>4.3774763454660954</v>
          </cell>
        </row>
        <row r="25">
          <cell r="H25">
            <v>4.3248964479547678E-3</v>
          </cell>
          <cell r="K25">
            <v>2.6264858072796575</v>
          </cell>
        </row>
        <row r="26">
          <cell r="H26">
            <v>1.7656315813107675E-3</v>
          </cell>
          <cell r="K26">
            <v>2.6264858072796575</v>
          </cell>
        </row>
        <row r="31">
          <cell r="J31">
            <v>80.016701635623846</v>
          </cell>
        </row>
        <row r="32">
          <cell r="J32">
            <v>71.011882002293859</v>
          </cell>
        </row>
        <row r="33">
          <cell r="J33">
            <v>67.979437034448722</v>
          </cell>
        </row>
        <row r="34">
          <cell r="J34">
            <v>65.800188447387114</v>
          </cell>
        </row>
        <row r="35">
          <cell r="J35">
            <v>63.004171392289244</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粒径加積曲線"/>
    </sheetNames>
    <sheetDataSet>
      <sheetData sheetId="0">
        <row r="2">
          <cell r="C2" t="str">
            <v>pH 2</v>
          </cell>
          <cell r="G2" t="str">
            <v>pH 3</v>
          </cell>
          <cell r="K2" t="str">
            <v>pH 4</v>
          </cell>
          <cell r="O2" t="str">
            <v>pH 5</v>
          </cell>
        </row>
        <row r="11">
          <cell r="C11">
            <v>2</v>
          </cell>
          <cell r="D11">
            <v>100</v>
          </cell>
          <cell r="G11">
            <v>2</v>
          </cell>
          <cell r="H11">
            <v>100</v>
          </cell>
          <cell r="K11">
            <v>2</v>
          </cell>
          <cell r="L11">
            <v>100</v>
          </cell>
          <cell r="O11">
            <v>2</v>
          </cell>
          <cell r="P11">
            <v>100</v>
          </cell>
        </row>
        <row r="12">
          <cell r="C12">
            <v>0.84</v>
          </cell>
          <cell r="D12">
            <v>80.016701635623846</v>
          </cell>
          <cell r="G12">
            <v>0.84</v>
          </cell>
          <cell r="H12">
            <v>82.930190142392419</v>
          </cell>
          <cell r="K12">
            <v>0.84</v>
          </cell>
          <cell r="L12">
            <v>85.582558935161074</v>
          </cell>
          <cell r="O12">
            <v>0.84</v>
          </cell>
          <cell r="P12">
            <v>78.859210689721962</v>
          </cell>
        </row>
        <row r="13">
          <cell r="C13">
            <v>0.42</v>
          </cell>
          <cell r="D13">
            <v>71.011882002293859</v>
          </cell>
          <cell r="G13">
            <v>0.42</v>
          </cell>
          <cell r="H13">
            <v>72.572063918163209</v>
          </cell>
          <cell r="K13">
            <v>0.42</v>
          </cell>
          <cell r="L13">
            <v>75.783692064253231</v>
          </cell>
          <cell r="O13">
            <v>0.42</v>
          </cell>
          <cell r="P13">
            <v>66.516581461254859</v>
          </cell>
        </row>
        <row r="14">
          <cell r="C14">
            <v>0.25</v>
          </cell>
          <cell r="D14">
            <v>67.979437034448722</v>
          </cell>
          <cell r="G14">
            <v>0.25</v>
          </cell>
          <cell r="H14">
            <v>68.360343109079977</v>
          </cell>
          <cell r="K14">
            <v>0.25</v>
          </cell>
          <cell r="L14">
            <v>71.081900317278354</v>
          </cell>
          <cell r="O14">
            <v>0.25</v>
          </cell>
          <cell r="P14">
            <v>61.727609814217232</v>
          </cell>
        </row>
        <row r="15">
          <cell r="C15">
            <v>0.106</v>
          </cell>
          <cell r="D15">
            <v>65.800188447387114</v>
          </cell>
          <cell r="G15">
            <v>0.106</v>
          </cell>
          <cell r="H15">
            <v>65.621530333419059</v>
          </cell>
          <cell r="K15">
            <v>0.106</v>
          </cell>
          <cell r="L15">
            <v>67.389121400959581</v>
          </cell>
          <cell r="O15">
            <v>0.106</v>
          </cell>
          <cell r="P15">
            <v>59.317370794491055</v>
          </cell>
        </row>
        <row r="16">
          <cell r="C16">
            <v>7.4999999999999997E-2</v>
          </cell>
          <cell r="D16">
            <v>63.004171392289244</v>
          </cell>
          <cell r="G16">
            <v>7.4999999999999997E-2</v>
          </cell>
          <cell r="H16">
            <v>63.790347372948084</v>
          </cell>
          <cell r="K16">
            <v>7.4999999999999997E-2</v>
          </cell>
          <cell r="L16">
            <v>63.394678854857055</v>
          </cell>
          <cell r="O16">
            <v>7.4999999999999997E-2</v>
          </cell>
          <cell r="P16">
            <v>56.505425271477172</v>
          </cell>
        </row>
        <row r="17">
          <cell r="C17">
            <v>5.1607362519536605E-2</v>
          </cell>
          <cell r="D17">
            <v>56.907192491059241</v>
          </cell>
          <cell r="G17">
            <v>4.550729982803766E-2</v>
          </cell>
          <cell r="H17">
            <v>57.637577563981331</v>
          </cell>
          <cell r="K17">
            <v>5.1585264744762382E-2</v>
          </cell>
          <cell r="L17">
            <v>61.130357656970304</v>
          </cell>
          <cell r="O17">
            <v>4.9719603297894835E-2</v>
          </cell>
          <cell r="P17">
            <v>50.984148486287154</v>
          </cell>
        </row>
        <row r="18">
          <cell r="C18">
            <v>3.7682964693103248E-2</v>
          </cell>
          <cell r="D18">
            <v>51.654220876499934</v>
          </cell>
          <cell r="G18">
            <v>3.4390410394030513E-2</v>
          </cell>
          <cell r="H18">
            <v>50.856686085865874</v>
          </cell>
          <cell r="K18">
            <v>3.7922482727704189E-2</v>
          </cell>
          <cell r="L18">
            <v>54.04277995761143</v>
          </cell>
          <cell r="O18">
            <v>3.720164647504471E-2</v>
          </cell>
          <cell r="P18">
            <v>43.60486383695612</v>
          </cell>
        </row>
        <row r="19">
          <cell r="C19">
            <v>2.5504087904586612E-2</v>
          </cell>
          <cell r="D19">
            <v>39.397287109194863</v>
          </cell>
          <cell r="G19">
            <v>2.2807848242832104E-2</v>
          </cell>
          <cell r="H19">
            <v>45.43197290337352</v>
          </cell>
          <cell r="K19">
            <v>2.5506123329130131E-2</v>
          </cell>
          <cell r="L19">
            <v>41.639518983733389</v>
          </cell>
          <cell r="O19">
            <v>2.4535743666321132E-2</v>
          </cell>
          <cell r="P19">
            <v>37.567267305685277</v>
          </cell>
        </row>
        <row r="20">
          <cell r="C20">
            <v>1.6486063175556401E-2</v>
          </cell>
          <cell r="D20">
            <v>14.883419574584726</v>
          </cell>
          <cell r="G20">
            <v>1.5872271363068704E-2</v>
          </cell>
          <cell r="H20">
            <v>18.308406990911717</v>
          </cell>
          <cell r="K20">
            <v>1.6121168686834185E-2</v>
          </cell>
          <cell r="L20">
            <v>20.376785885656766</v>
          </cell>
          <cell r="O20">
            <v>1.5553529965088736E-2</v>
          </cell>
          <cell r="P20">
            <v>22.137853947993108</v>
          </cell>
        </row>
        <row r="21">
          <cell r="C21">
            <v>1.1948493080687466E-2</v>
          </cell>
          <cell r="D21">
            <v>8.7549526909321909</v>
          </cell>
          <cell r="G21">
            <v>1.1567950015083308E-2</v>
          </cell>
          <cell r="H21">
            <v>12.883693808419357</v>
          </cell>
          <cell r="K21">
            <v>1.1937285343799042E-2</v>
          </cell>
          <cell r="L21">
            <v>7.9735249117787355</v>
          </cell>
          <cell r="O21">
            <v>1.1554604651482218E-2</v>
          </cell>
          <cell r="P21">
            <v>12.746037121571792</v>
          </cell>
        </row>
        <row r="22">
          <cell r="C22">
            <v>8.5928630902118146E-3</v>
          </cell>
          <cell r="D22">
            <v>4.3774763454660954</v>
          </cell>
          <cell r="G22">
            <v>8.3578464295977952E-3</v>
          </cell>
          <cell r="H22">
            <v>8.8151589215500845</v>
          </cell>
          <cell r="K22">
            <v>8.5202304707755611E-3</v>
          </cell>
          <cell r="L22">
            <v>5.3156832745191567</v>
          </cell>
          <cell r="O22">
            <v>8.386950690646806E-3</v>
          </cell>
          <cell r="P22">
            <v>7.3792846493310362</v>
          </cell>
        </row>
        <row r="23">
          <cell r="C23">
            <v>4.3248964479547678E-3</v>
          </cell>
          <cell r="D23">
            <v>2.6264858072796575</v>
          </cell>
          <cell r="G23">
            <v>4.3232424815106488E-3</v>
          </cell>
          <cell r="H23">
            <v>2.0342674434346351</v>
          </cell>
          <cell r="K23">
            <v>4.2993971629934633E-3</v>
          </cell>
          <cell r="L23">
            <v>2.6578416372595783</v>
          </cell>
          <cell r="O23">
            <v>4.2068175050299353E-3</v>
          </cell>
          <cell r="P23">
            <v>3.3542202951504709</v>
          </cell>
        </row>
        <row r="24">
          <cell r="C24">
            <v>1.7656315813107675E-3</v>
          </cell>
          <cell r="D24">
            <v>2.6264858072796575</v>
          </cell>
          <cell r="G24">
            <v>1.7649563523374709E-3</v>
          </cell>
          <cell r="H24">
            <v>2.0342674434346351</v>
          </cell>
          <cell r="K24">
            <v>1.7552215418172642E-3</v>
          </cell>
          <cell r="L24">
            <v>2.6578416372595783</v>
          </cell>
          <cell r="O24">
            <v>1.7174260547219245E-3</v>
          </cell>
          <cell r="P24">
            <v>3.3542202951504709</v>
          </cell>
        </row>
        <row r="27">
          <cell r="C27" t="str">
            <v>pH 6</v>
          </cell>
        </row>
        <row r="36">
          <cell r="C36">
            <v>2</v>
          </cell>
          <cell r="D36">
            <v>100</v>
          </cell>
          <cell r="G36">
            <v>2</v>
          </cell>
          <cell r="H36">
            <v>100</v>
          </cell>
          <cell r="K36">
            <v>2</v>
          </cell>
          <cell r="L36">
            <v>100</v>
          </cell>
        </row>
        <row r="37">
          <cell r="C37">
            <v>0.84</v>
          </cell>
          <cell r="D37">
            <v>84.479520078139174</v>
          </cell>
          <cell r="G37">
            <v>0.84</v>
          </cell>
          <cell r="H37">
            <v>84.452964866959576</v>
          </cell>
          <cell r="K37">
            <v>0.84</v>
          </cell>
          <cell r="L37">
            <v>85.940197404907408</v>
          </cell>
        </row>
        <row r="38">
          <cell r="C38">
            <v>0.42</v>
          </cell>
          <cell r="D38">
            <v>75.23285362885629</v>
          </cell>
          <cell r="G38">
            <v>0.42</v>
          </cell>
          <cell r="H38">
            <v>77.068332256698795</v>
          </cell>
          <cell r="K38">
            <v>0.42</v>
          </cell>
          <cell r="L38">
            <v>76.52423471804795</v>
          </cell>
        </row>
        <row r="39">
          <cell r="C39">
            <v>0.25</v>
          </cell>
          <cell r="D39">
            <v>71.404932571895131</v>
          </cell>
          <cell r="G39">
            <v>0.25</v>
          </cell>
          <cell r="H39">
            <v>73.865258315894906</v>
          </cell>
          <cell r="K39">
            <v>0.106</v>
          </cell>
          <cell r="L39">
            <v>61.942748450023124</v>
          </cell>
        </row>
        <row r="40">
          <cell r="C40">
            <v>0.106</v>
          </cell>
          <cell r="D40">
            <v>68.551391420342242</v>
          </cell>
          <cell r="G40">
            <v>0.106</v>
          </cell>
          <cell r="H40">
            <v>71.991920031978239</v>
          </cell>
          <cell r="K40">
            <v>7.4999999999999997E-2</v>
          </cell>
          <cell r="L40">
            <v>58.940929282822708</v>
          </cell>
        </row>
        <row r="41">
          <cell r="C41">
            <v>7.4999999999999997E-2</v>
          </cell>
          <cell r="D41">
            <v>66.115441656821503</v>
          </cell>
          <cell r="G41">
            <v>7.4999999999999997E-2</v>
          </cell>
          <cell r="H41">
            <v>69.976408753300035</v>
          </cell>
          <cell r="K41">
            <v>3.839383694231846E-2</v>
          </cell>
          <cell r="L41">
            <v>40.061111146541059</v>
          </cell>
        </row>
        <row r="42">
          <cell r="C42">
            <v>3.8422742438192249E-2</v>
          </cell>
          <cell r="D42">
            <v>46.57445956992062</v>
          </cell>
          <cell r="G42">
            <v>3.9016312456718119E-2</v>
          </cell>
          <cell r="H42">
            <v>39.17542991736741</v>
          </cell>
          <cell r="K42">
            <v>2.6375173174817468E-2</v>
          </cell>
          <cell r="L42">
            <v>26.950202044036715</v>
          </cell>
        </row>
        <row r="43">
          <cell r="C43">
            <v>2.6944137770190689E-2</v>
          </cell>
          <cell r="D43">
            <v>27.097867386135633</v>
          </cell>
          <cell r="G43">
            <v>2.6565851938975579E-2</v>
          </cell>
          <cell r="H43">
            <v>26.354380126228989</v>
          </cell>
          <cell r="K43">
            <v>1.5483417638683356E-2</v>
          </cell>
          <cell r="L43">
            <v>24.036666687924637</v>
          </cell>
        </row>
        <row r="44">
          <cell r="C44">
            <v>1.6114114901219931E-2</v>
          </cell>
          <cell r="D44">
            <v>19.476592183784987</v>
          </cell>
          <cell r="G44">
            <v>1.5569879839093756E-2</v>
          </cell>
          <cell r="H44">
            <v>23.505257950420447</v>
          </cell>
          <cell r="K44">
            <v>1.1170327486782032E-2</v>
          </cell>
          <cell r="L44">
            <v>20.394747492784543</v>
          </cell>
        </row>
        <row r="45">
          <cell r="C45">
            <v>1.1565415416009462E-2</v>
          </cell>
          <cell r="D45">
            <v>16.089358760518035</v>
          </cell>
          <cell r="G45">
            <v>1.1211320219026447E-2</v>
          </cell>
          <cell r="H45">
            <v>19.943855230659775</v>
          </cell>
          <cell r="K45">
            <v>8.0219293309642288E-3</v>
          </cell>
          <cell r="L45">
            <v>17.481212136672461</v>
          </cell>
        </row>
        <row r="46">
          <cell r="C46">
            <v>8.0219293309642288E-3</v>
          </cell>
          <cell r="D46">
            <v>13.548933693067816</v>
          </cell>
          <cell r="G46">
            <v>8.0399066728061245E-3</v>
          </cell>
          <cell r="H46">
            <v>17.094733054851233</v>
          </cell>
          <cell r="K46">
            <v>4.1166437750761583E-3</v>
          </cell>
          <cell r="L46">
            <v>12.382525263476328</v>
          </cell>
        </row>
        <row r="47">
          <cell r="C47">
            <v>4.1166437750761583E-3</v>
          </cell>
          <cell r="D47">
            <v>9.3148919139841251</v>
          </cell>
          <cell r="G47">
            <v>4.1163784044224456E-3</v>
          </cell>
          <cell r="H47">
            <v>12.108769247186292</v>
          </cell>
          <cell r="K47">
            <v>1.7107634324208339E-3</v>
          </cell>
          <cell r="L47">
            <v>8.7406060683362288</v>
          </cell>
        </row>
        <row r="48">
          <cell r="C48">
            <v>1.7107634324208339E-3</v>
          </cell>
          <cell r="D48">
            <v>5.9276584907171701</v>
          </cell>
          <cell r="G48">
            <v>1.7080672026372745E-3</v>
          </cell>
          <cell r="H48">
            <v>8.5473665274256163</v>
          </cell>
          <cell r="K48">
            <v>1.7107634324208339E-3</v>
          </cell>
          <cell r="L48">
            <v>8.7406060683362288</v>
          </cell>
        </row>
        <row r="49">
          <cell r="C49">
            <v>1.7107634324208339E-3</v>
          </cell>
          <cell r="D49">
            <v>5.9276584907171701</v>
          </cell>
          <cell r="G49">
            <v>1.7080672026372745E-3</v>
          </cell>
          <cell r="H49">
            <v>8.5473665274256163</v>
          </cell>
          <cell r="K49">
            <v>1.7107634324208339E-3</v>
          </cell>
          <cell r="L49">
            <v>8.7406060683362288</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10">
          <cell r="N10" t="str">
            <v>Soil loss</v>
          </cell>
        </row>
        <row r="11">
          <cell r="M11">
            <v>2</v>
          </cell>
          <cell r="N11">
            <v>2.5143053138803362</v>
          </cell>
          <cell r="S11">
            <v>1</v>
          </cell>
          <cell r="T11">
            <v>0.15</v>
          </cell>
          <cell r="U11">
            <v>0.9</v>
          </cell>
          <cell r="V11">
            <v>1.8</v>
          </cell>
          <cell r="W11">
            <v>4.8</v>
          </cell>
        </row>
        <row r="12">
          <cell r="M12">
            <v>3</v>
          </cell>
          <cell r="N12">
            <v>2.4543233837505034</v>
          </cell>
          <cell r="S12">
            <v>11</v>
          </cell>
          <cell r="T12">
            <v>0.15</v>
          </cell>
          <cell r="U12">
            <v>0.9</v>
          </cell>
          <cell r="V12">
            <v>1.8</v>
          </cell>
          <cell r="W12">
            <v>4.8</v>
          </cell>
        </row>
        <row r="13">
          <cell r="M13">
            <v>4</v>
          </cell>
          <cell r="N13">
            <v>2.3658353968678902</v>
          </cell>
        </row>
        <row r="14">
          <cell r="M14">
            <v>5</v>
          </cell>
          <cell r="N14">
            <v>2.110744880203451</v>
          </cell>
        </row>
        <row r="15">
          <cell r="M15">
            <v>6</v>
          </cell>
          <cell r="N15">
            <v>1.7560818498193007</v>
          </cell>
        </row>
        <row r="16">
          <cell r="M16">
            <v>8</v>
          </cell>
          <cell r="N16">
            <v>3.037494980591616</v>
          </cell>
        </row>
        <row r="17">
          <cell r="M17">
            <v>10</v>
          </cell>
          <cell r="N17">
            <v>4.3740797751305101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10">
          <cell r="N10" t="str">
            <v>Soil loss</v>
          </cell>
        </row>
        <row r="11">
          <cell r="N11">
            <v>2.5143053138803362</v>
          </cell>
          <cell r="T11">
            <v>0.15</v>
          </cell>
          <cell r="U11">
            <v>0.9</v>
          </cell>
          <cell r="V11">
            <v>1.8</v>
          </cell>
          <cell r="W11">
            <v>4.8</v>
          </cell>
        </row>
        <row r="12">
          <cell r="N12">
            <v>2.4543233837505034</v>
          </cell>
          <cell r="T12">
            <v>0.15</v>
          </cell>
          <cell r="U12">
            <v>0.9</v>
          </cell>
          <cell r="V12">
            <v>1.8</v>
          </cell>
          <cell r="W12">
            <v>4.8</v>
          </cell>
        </row>
        <row r="13">
          <cell r="N13">
            <v>2.3658353968678902</v>
          </cell>
        </row>
        <row r="14">
          <cell r="N14">
            <v>2.110744880203451</v>
          </cell>
        </row>
        <row r="15">
          <cell r="N15">
            <v>1.7560818498193007</v>
          </cell>
        </row>
        <row r="16">
          <cell r="N16">
            <v>2.4543233837505034</v>
          </cell>
        </row>
        <row r="17">
          <cell r="N17">
            <v>4.3740797751305101</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98BEB-0F74-4CF4-ABB0-5E478A013539}">
  <dimension ref="A2:AN74"/>
  <sheetViews>
    <sheetView tabSelected="1" topLeftCell="A64" zoomScale="70" zoomScaleNormal="70" workbookViewId="0">
      <selection activeCell="AM54" sqref="AM54"/>
    </sheetView>
  </sheetViews>
  <sheetFormatPr defaultColWidth="8.7109375" defaultRowHeight="15"/>
  <cols>
    <col min="1" max="1" width="15" style="4" customWidth="1"/>
    <col min="2" max="2" width="11.5703125" style="1" customWidth="1"/>
    <col min="3" max="3" width="10.28515625" style="1" customWidth="1"/>
    <col min="4" max="4" width="9.28515625" style="1" customWidth="1"/>
    <col min="5" max="5" width="10" style="1" customWidth="1"/>
    <col min="6" max="6" width="8.7109375" style="1"/>
    <col min="7" max="7" width="3.85546875" style="1" customWidth="1"/>
    <col min="8" max="8" width="15.140625" style="4" customWidth="1"/>
    <col min="9" max="9" width="10.7109375" style="1" customWidth="1"/>
    <col min="10" max="10" width="10.42578125" style="1" customWidth="1"/>
    <col min="11" max="11" width="8.7109375" style="1"/>
    <col min="12" max="12" width="9.42578125" style="1" customWidth="1"/>
    <col min="13" max="13" width="8.7109375" style="1"/>
    <col min="14" max="14" width="4.28515625" style="1" customWidth="1"/>
    <col min="15" max="15" width="14.42578125" style="4" customWidth="1"/>
    <col min="16" max="16" width="10.42578125" style="1" customWidth="1"/>
    <col min="17" max="17" width="11.140625" style="1" customWidth="1"/>
    <col min="18" max="18" width="9" style="1" customWidth="1"/>
    <col min="19" max="20" width="8.7109375" style="1"/>
    <col min="21" max="21" width="3.85546875" style="1" customWidth="1"/>
    <col min="22" max="22" width="17.42578125" style="4" customWidth="1"/>
    <col min="23" max="23" width="9.85546875" style="1" customWidth="1"/>
    <col min="24" max="24" width="11.140625" style="1" customWidth="1"/>
    <col min="25" max="25" width="8.7109375" style="1" customWidth="1"/>
    <col min="26" max="26" width="8.85546875" style="1" customWidth="1"/>
    <col min="27" max="16384" width="8.7109375" style="1"/>
  </cols>
  <sheetData>
    <row r="2" spans="1:36" ht="16.5">
      <c r="A2" s="9" t="s">
        <v>64</v>
      </c>
    </row>
    <row r="4" spans="1:36" ht="15.75" thickBot="1">
      <c r="A4" s="4" t="s">
        <v>6</v>
      </c>
      <c r="H4" s="4" t="s">
        <v>10</v>
      </c>
      <c r="O4" s="4" t="s">
        <v>9</v>
      </c>
      <c r="V4" s="4" t="s">
        <v>12</v>
      </c>
    </row>
    <row r="5" spans="1:36" ht="15.75" thickBot="1">
      <c r="A5" s="10" t="s">
        <v>27</v>
      </c>
      <c r="B5" s="1" t="s">
        <v>4</v>
      </c>
      <c r="H5" s="10" t="s">
        <v>27</v>
      </c>
      <c r="I5" s="1" t="s">
        <v>4</v>
      </c>
      <c r="O5" s="10" t="s">
        <v>27</v>
      </c>
      <c r="P5" s="1" t="s">
        <v>4</v>
      </c>
      <c r="V5" s="10" t="s">
        <v>27</v>
      </c>
      <c r="W5" s="1" t="s">
        <v>4</v>
      </c>
    </row>
    <row r="6" spans="1:36" ht="15.75" thickBot="1"/>
    <row r="7" spans="1:36" s="5" customFormat="1" ht="45">
      <c r="A7" s="11" t="s">
        <v>22</v>
      </c>
      <c r="B7" s="12" t="s">
        <v>26</v>
      </c>
      <c r="C7" s="12" t="s">
        <v>25</v>
      </c>
      <c r="D7" s="12" t="s">
        <v>24</v>
      </c>
      <c r="E7" s="13" t="s">
        <v>23</v>
      </c>
      <c r="H7" s="11" t="s">
        <v>22</v>
      </c>
      <c r="I7" s="12" t="s">
        <v>26</v>
      </c>
      <c r="J7" s="12" t="s">
        <v>25</v>
      </c>
      <c r="K7" s="12" t="s">
        <v>24</v>
      </c>
      <c r="L7" s="13" t="s">
        <v>23</v>
      </c>
      <c r="O7" s="11" t="s">
        <v>22</v>
      </c>
      <c r="P7" s="12" t="s">
        <v>26</v>
      </c>
      <c r="Q7" s="12" t="s">
        <v>25</v>
      </c>
      <c r="R7" s="12" t="s">
        <v>24</v>
      </c>
      <c r="S7" s="13" t="s">
        <v>23</v>
      </c>
      <c r="V7" s="11" t="s">
        <v>22</v>
      </c>
      <c r="W7" s="12" t="s">
        <v>26</v>
      </c>
      <c r="X7" s="12" t="s">
        <v>25</v>
      </c>
      <c r="Y7" s="12" t="s">
        <v>24</v>
      </c>
      <c r="Z7" s="13" t="s">
        <v>23</v>
      </c>
    </row>
    <row r="8" spans="1:36">
      <c r="A8" s="14">
        <v>1</v>
      </c>
      <c r="B8" s="15">
        <v>0.47</v>
      </c>
      <c r="C8" s="15">
        <v>0.57999999999999996</v>
      </c>
      <c r="D8" s="15">
        <v>0.09</v>
      </c>
      <c r="E8" s="16">
        <f>(C8-B8)*100/(B8-D8)</f>
        <v>28.947368421052627</v>
      </c>
      <c r="H8" s="14">
        <v>1</v>
      </c>
      <c r="I8" s="15">
        <v>0.88</v>
      </c>
      <c r="J8" s="15">
        <v>1.04</v>
      </c>
      <c r="K8" s="15">
        <v>0.16</v>
      </c>
      <c r="L8" s="16">
        <f>(J8-I8)*100/(I8-K8)</f>
        <v>22.222222222222229</v>
      </c>
      <c r="O8" s="14">
        <v>1</v>
      </c>
      <c r="P8" s="15">
        <v>1.37</v>
      </c>
      <c r="Q8" s="15">
        <v>1.65</v>
      </c>
      <c r="R8" s="15">
        <v>0.24</v>
      </c>
      <c r="S8" s="16">
        <f>(Q8-P8)*100/(P8-R8)</f>
        <v>24.778761061946881</v>
      </c>
      <c r="V8" s="14">
        <v>1</v>
      </c>
      <c r="W8" s="15">
        <v>1.1200000000000001</v>
      </c>
      <c r="X8" s="15">
        <v>1.33</v>
      </c>
      <c r="Y8" s="15">
        <v>0.1</v>
      </c>
      <c r="Z8" s="16">
        <f>(X8-W8)*100/(W8-Y8)</f>
        <v>20.588235294117645</v>
      </c>
    </row>
    <row r="9" spans="1:36">
      <c r="A9" s="14">
        <v>2</v>
      </c>
      <c r="B9" s="15">
        <v>1.03</v>
      </c>
      <c r="C9" s="15">
        <v>1.3</v>
      </c>
      <c r="D9" s="15">
        <v>0.11</v>
      </c>
      <c r="E9" s="16">
        <f>(C9-B9)*100/(B9-D9)</f>
        <v>29.34782608695652</v>
      </c>
      <c r="H9" s="14">
        <v>2</v>
      </c>
      <c r="I9" s="15">
        <v>0.83</v>
      </c>
      <c r="J9" s="15">
        <v>0.99</v>
      </c>
      <c r="K9" s="15">
        <v>0.14000000000000001</v>
      </c>
      <c r="L9" s="16">
        <f>(J9-I9)*100/(I9-K9)</f>
        <v>23.188405797101456</v>
      </c>
      <c r="O9" s="14">
        <v>2</v>
      </c>
      <c r="P9" s="15">
        <v>1.98</v>
      </c>
      <c r="Q9" s="15">
        <v>2.38</v>
      </c>
      <c r="R9" s="15">
        <v>0.23</v>
      </c>
      <c r="S9" s="16">
        <f>(Q9-P9)*100/(P9-R9)</f>
        <v>22.857142857142854</v>
      </c>
      <c r="V9" s="14">
        <v>2</v>
      </c>
      <c r="W9" s="15">
        <v>0.67</v>
      </c>
      <c r="X9" s="15">
        <v>0.8</v>
      </c>
      <c r="Y9" s="15">
        <v>0.11</v>
      </c>
      <c r="Z9" s="16">
        <f>(X9-W9)*100/(W9-Y9)</f>
        <v>23.214285714285712</v>
      </c>
    </row>
    <row r="10" spans="1:36" ht="15.75" thickBot="1">
      <c r="A10" s="17">
        <v>3</v>
      </c>
      <c r="B10" s="18">
        <v>0.95499999999999996</v>
      </c>
      <c r="C10" s="18">
        <v>1.17</v>
      </c>
      <c r="D10" s="18">
        <v>0.09</v>
      </c>
      <c r="E10" s="91">
        <f>(C10-B10)*100/(B10-D10)</f>
        <v>24.855491329479765</v>
      </c>
      <c r="H10" s="17">
        <v>3</v>
      </c>
      <c r="I10" s="18">
        <v>0.9</v>
      </c>
      <c r="J10" s="18">
        <v>1.07</v>
      </c>
      <c r="K10" s="18">
        <v>0.14000000000000001</v>
      </c>
      <c r="L10" s="19">
        <f>(J10-I10)*100/(I10-K10)</f>
        <v>22.368421052631582</v>
      </c>
      <c r="O10" s="17">
        <v>3</v>
      </c>
      <c r="P10" s="18">
        <v>1.46</v>
      </c>
      <c r="Q10" s="18">
        <v>1.76</v>
      </c>
      <c r="R10" s="18">
        <v>0.25</v>
      </c>
      <c r="S10" s="19">
        <f>(Q10-P10)*100/(P10-R10)</f>
        <v>24.793388429752071</v>
      </c>
      <c r="V10" s="17">
        <v>3</v>
      </c>
      <c r="W10" s="18">
        <v>1.1100000000000001</v>
      </c>
      <c r="X10" s="18">
        <v>1.34</v>
      </c>
      <c r="Y10" s="18">
        <v>0.09</v>
      </c>
      <c r="Z10" s="19">
        <f>(X10-W10)*100/(W10-Y10)</f>
        <v>22.549019607843135</v>
      </c>
    </row>
    <row r="11" spans="1:36" ht="15.75" thickBot="1"/>
    <row r="12" spans="1:36" ht="15.75" thickBot="1">
      <c r="A12" s="20" t="s">
        <v>4</v>
      </c>
      <c r="B12" s="21">
        <f>AVERAGE(E8:E10)</f>
        <v>27.716895279162969</v>
      </c>
      <c r="H12" s="20" t="s">
        <v>4</v>
      </c>
      <c r="I12" s="23">
        <f>AVERAGE(L8:L10)</f>
        <v>22.593016357318419</v>
      </c>
      <c r="O12" s="20" t="s">
        <v>4</v>
      </c>
      <c r="P12" s="23">
        <f>AVERAGE(S8:S10)</f>
        <v>24.143097449613936</v>
      </c>
      <c r="V12" s="20" t="s">
        <v>4</v>
      </c>
      <c r="W12" s="23">
        <f>AVERAGE(Z9)</f>
        <v>23.214285714285712</v>
      </c>
    </row>
    <row r="13" spans="1:36" ht="15.75" thickBot="1"/>
    <row r="14" spans="1:36" ht="15.75" thickBot="1">
      <c r="A14" s="10" t="s">
        <v>31</v>
      </c>
      <c r="B14" s="1" t="s">
        <v>5</v>
      </c>
      <c r="H14" s="10" t="s">
        <v>31</v>
      </c>
      <c r="I14" s="1" t="s">
        <v>5</v>
      </c>
      <c r="O14" s="10" t="s">
        <v>31</v>
      </c>
      <c r="P14" s="1" t="s">
        <v>5</v>
      </c>
      <c r="V14" s="10" t="s">
        <v>31</v>
      </c>
      <c r="W14" s="1" t="s">
        <v>5</v>
      </c>
    </row>
    <row r="15" spans="1:36" ht="15.75" thickBot="1"/>
    <row r="16" spans="1:36" ht="45.75" thickBot="1">
      <c r="A16" s="11" t="s">
        <v>22</v>
      </c>
      <c r="B16" s="12" t="s">
        <v>28</v>
      </c>
      <c r="C16" s="12" t="s">
        <v>26</v>
      </c>
      <c r="D16" s="12" t="s">
        <v>25</v>
      </c>
      <c r="E16" s="12" t="s">
        <v>24</v>
      </c>
      <c r="F16" s="13" t="s">
        <v>23</v>
      </c>
      <c r="G16" s="5"/>
      <c r="H16" s="24" t="s">
        <v>22</v>
      </c>
      <c r="I16" s="25" t="s">
        <v>28</v>
      </c>
      <c r="J16" s="25" t="s">
        <v>26</v>
      </c>
      <c r="K16" s="25" t="s">
        <v>25</v>
      </c>
      <c r="L16" s="25" t="s">
        <v>24</v>
      </c>
      <c r="M16" s="26" t="s">
        <v>23</v>
      </c>
      <c r="N16" s="5"/>
      <c r="O16" s="11" t="s">
        <v>22</v>
      </c>
      <c r="P16" s="12" t="s">
        <v>28</v>
      </c>
      <c r="Q16" s="12" t="s">
        <v>26</v>
      </c>
      <c r="R16" s="12" t="s">
        <v>25</v>
      </c>
      <c r="S16" s="12" t="s">
        <v>24</v>
      </c>
      <c r="T16" s="13" t="s">
        <v>23</v>
      </c>
      <c r="U16" s="5"/>
      <c r="V16" s="11" t="s">
        <v>22</v>
      </c>
      <c r="W16" s="12" t="s">
        <v>28</v>
      </c>
      <c r="X16" s="12" t="s">
        <v>26</v>
      </c>
      <c r="Y16" s="12" t="s">
        <v>25</v>
      </c>
      <c r="Z16" s="12" t="s">
        <v>24</v>
      </c>
      <c r="AA16" s="13" t="s">
        <v>23</v>
      </c>
      <c r="AD16" s="4"/>
      <c r="AE16" s="4"/>
      <c r="AF16" s="4"/>
      <c r="AG16" s="4"/>
      <c r="AH16" s="4"/>
      <c r="AI16" s="4"/>
      <c r="AJ16" s="4"/>
    </row>
    <row r="17" spans="1:40" s="5" customFormat="1">
      <c r="A17" s="14">
        <v>1</v>
      </c>
      <c r="B17" s="15">
        <v>32</v>
      </c>
      <c r="C17" s="15">
        <v>3.14</v>
      </c>
      <c r="D17" s="15">
        <v>4.13</v>
      </c>
      <c r="E17" s="15">
        <v>0.09</v>
      </c>
      <c r="F17" s="27">
        <f>(D17-C17)*100/(C17-E17)</f>
        <v>32.45901639344261</v>
      </c>
      <c r="G17" s="1"/>
      <c r="H17" s="28">
        <v>1</v>
      </c>
      <c r="I17" s="29">
        <v>12</v>
      </c>
      <c r="J17" s="30">
        <v>4.5999999999999996</v>
      </c>
      <c r="K17" s="30">
        <v>6.15</v>
      </c>
      <c r="L17" s="30">
        <v>0.15</v>
      </c>
      <c r="M17" s="31">
        <f>(K17-J17)*100/(J17-L17)</f>
        <v>34.83146067415732</v>
      </c>
      <c r="N17" s="1"/>
      <c r="O17" s="14">
        <v>1</v>
      </c>
      <c r="P17" s="15">
        <v>16</v>
      </c>
      <c r="Q17" s="15">
        <v>2.79</v>
      </c>
      <c r="R17" s="15">
        <v>3.88</v>
      </c>
      <c r="S17" s="15">
        <v>0.43</v>
      </c>
      <c r="T17" s="27">
        <f>(R17-Q17)*100/(Q17-S17)</f>
        <v>46.186440677966097</v>
      </c>
      <c r="U17" s="1"/>
      <c r="V17" s="14">
        <v>1</v>
      </c>
      <c r="W17" s="15">
        <v>13</v>
      </c>
      <c r="X17" s="15">
        <v>4.2300000000000004</v>
      </c>
      <c r="Y17" s="15">
        <v>5.64</v>
      </c>
      <c r="Z17" s="15">
        <v>0.14000000000000001</v>
      </c>
      <c r="AA17" s="27">
        <f>(Y17-X17)*100/(X17-Z17)</f>
        <v>34.474327628361834</v>
      </c>
    </row>
    <row r="18" spans="1:40">
      <c r="A18" s="14">
        <v>2</v>
      </c>
      <c r="B18" s="15">
        <v>15</v>
      </c>
      <c r="C18" s="15">
        <v>5.23</v>
      </c>
      <c r="D18" s="15">
        <v>6.9</v>
      </c>
      <c r="E18" s="15">
        <v>0.12</v>
      </c>
      <c r="F18" s="27">
        <f>(D18-C18)*100/(C18-E18)</f>
        <v>32.681017612524457</v>
      </c>
      <c r="H18" s="14">
        <v>2</v>
      </c>
      <c r="I18" s="32">
        <v>16</v>
      </c>
      <c r="J18" s="15">
        <v>4.33</v>
      </c>
      <c r="K18" s="15">
        <v>5.8</v>
      </c>
      <c r="L18" s="15">
        <v>0.13</v>
      </c>
      <c r="M18" s="27">
        <f>(K18-J18)*100/(J18-L18)</f>
        <v>34.999999999999993</v>
      </c>
      <c r="O18" s="14">
        <v>2</v>
      </c>
      <c r="P18" s="15">
        <v>14</v>
      </c>
      <c r="Q18" s="15">
        <v>1.88</v>
      </c>
      <c r="R18" s="15">
        <v>2.5499999999999998</v>
      </c>
      <c r="S18" s="15">
        <v>0.43</v>
      </c>
      <c r="T18" s="27">
        <f>(R18-Q18)*100/(Q18-S18)</f>
        <v>46.206896551724142</v>
      </c>
      <c r="V18" s="14">
        <v>2</v>
      </c>
      <c r="W18" s="15">
        <v>16</v>
      </c>
      <c r="X18" s="15">
        <v>4.6100000000000003</v>
      </c>
      <c r="Y18" s="15">
        <v>6.11</v>
      </c>
      <c r="Z18" s="15">
        <v>0.1</v>
      </c>
      <c r="AA18" s="27">
        <f>(Y18-X18)*100/(X18-Z18)</f>
        <v>33.259423503325941</v>
      </c>
    </row>
    <row r="19" spans="1:40">
      <c r="A19" s="14">
        <v>3</v>
      </c>
      <c r="B19" s="15">
        <v>21</v>
      </c>
      <c r="C19" s="15">
        <v>5.32</v>
      </c>
      <c r="D19" s="15">
        <v>7</v>
      </c>
      <c r="E19" s="15">
        <v>0.15</v>
      </c>
      <c r="F19" s="27">
        <f>(D19-C19)*100/(C19-E19)</f>
        <v>32.495164410058024</v>
      </c>
      <c r="H19" s="14">
        <v>3</v>
      </c>
      <c r="I19" s="32">
        <v>23</v>
      </c>
      <c r="J19" s="15">
        <v>4.04</v>
      </c>
      <c r="K19" s="15">
        <v>5.35</v>
      </c>
      <c r="L19" s="15">
        <v>0.14000000000000001</v>
      </c>
      <c r="M19" s="27">
        <f>(K19-J19)*100/(J19-L19)</f>
        <v>33.589743589743584</v>
      </c>
      <c r="O19" s="14">
        <v>3</v>
      </c>
      <c r="P19" s="15">
        <v>28</v>
      </c>
      <c r="Q19" s="15">
        <v>3.91</v>
      </c>
      <c r="R19" s="15">
        <v>5.38</v>
      </c>
      <c r="S19" s="15">
        <v>0.45</v>
      </c>
      <c r="T19" s="27">
        <f>(R19-Q19)*100/(Q19-S19)</f>
        <v>42.485549132947966</v>
      </c>
      <c r="V19" s="14">
        <v>3</v>
      </c>
      <c r="W19" s="15">
        <v>26</v>
      </c>
      <c r="X19" s="15">
        <v>5.44</v>
      </c>
      <c r="Y19" s="15">
        <v>7.14</v>
      </c>
      <c r="Z19" s="15">
        <v>0.11</v>
      </c>
      <c r="AA19" s="27">
        <f>(Y19-X19)*100/(X19-Z19)</f>
        <v>31.894934333958712</v>
      </c>
    </row>
    <row r="20" spans="1:40" ht="15.75" thickBot="1">
      <c r="A20" s="17">
        <v>4</v>
      </c>
      <c r="B20" s="18">
        <v>25</v>
      </c>
      <c r="C20" s="18">
        <v>4.3099999999999996</v>
      </c>
      <c r="D20" s="18">
        <v>5.67</v>
      </c>
      <c r="E20" s="18">
        <v>0.14000000000000001</v>
      </c>
      <c r="F20" s="33">
        <f>(D20-C20)*100/(C20-E20)</f>
        <v>32.613908872901689</v>
      </c>
      <c r="H20" s="17">
        <v>4</v>
      </c>
      <c r="I20" s="34">
        <v>29</v>
      </c>
      <c r="J20" s="18">
        <v>3.38</v>
      </c>
      <c r="K20" s="18">
        <v>4.4000000000000004</v>
      </c>
      <c r="L20" s="18">
        <v>0.17</v>
      </c>
      <c r="M20" s="33">
        <f>(K20-J20)*100/(J20-L20)</f>
        <v>31.775700934579454</v>
      </c>
      <c r="O20" s="17">
        <v>4</v>
      </c>
      <c r="P20" s="18">
        <v>35</v>
      </c>
      <c r="Q20" s="18">
        <v>3.2</v>
      </c>
      <c r="R20" s="18">
        <v>4.3</v>
      </c>
      <c r="S20" s="18">
        <v>0.45</v>
      </c>
      <c r="T20" s="33">
        <f>(R20-Q20)*100/(Q20-S20)</f>
        <v>39.999999999999993</v>
      </c>
      <c r="V20" s="17">
        <v>4</v>
      </c>
      <c r="W20" s="18">
        <v>35</v>
      </c>
      <c r="X20" s="18">
        <v>5.22</v>
      </c>
      <c r="Y20" s="18">
        <v>6.87</v>
      </c>
      <c r="Z20" s="18">
        <v>0.1</v>
      </c>
      <c r="AA20" s="33">
        <f>(Y20-X20)*100/(X20-Z20)</f>
        <v>32.226562500000007</v>
      </c>
    </row>
    <row r="21" spans="1:40" ht="15.75" thickBot="1"/>
    <row r="22" spans="1:40">
      <c r="A22" s="35" t="s">
        <v>29</v>
      </c>
      <c r="B22" s="36">
        <v>-0.245</v>
      </c>
      <c r="H22" s="35" t="s">
        <v>29</v>
      </c>
      <c r="I22" s="37">
        <v>-3.4569999999999999</v>
      </c>
      <c r="O22" s="35" t="s">
        <v>29</v>
      </c>
      <c r="P22" s="36">
        <v>-6.8019999999999996</v>
      </c>
      <c r="V22" s="35" t="s">
        <v>29</v>
      </c>
      <c r="W22" s="37">
        <v>-2.31</v>
      </c>
    </row>
    <row r="23" spans="1:40" ht="15.75" thickBot="1">
      <c r="A23" s="17" t="s">
        <v>30</v>
      </c>
      <c r="B23" s="34">
        <v>33.323</v>
      </c>
      <c r="H23" s="17" t="s">
        <v>30</v>
      </c>
      <c r="I23" s="38">
        <v>43.963999999999999</v>
      </c>
      <c r="O23" s="17" t="s">
        <v>30</v>
      </c>
      <c r="P23" s="34">
        <v>64.635999999999996</v>
      </c>
      <c r="V23" s="17" t="s">
        <v>30</v>
      </c>
      <c r="W23" s="38">
        <v>39.979999999999997</v>
      </c>
      <c r="AL23" s="1" t="s">
        <v>33</v>
      </c>
      <c r="AM23" s="1" t="s">
        <v>33</v>
      </c>
      <c r="AN23" s="1" t="s">
        <v>32</v>
      </c>
    </row>
    <row r="24" spans="1:40" ht="15.75" thickBot="1">
      <c r="AL24" s="1">
        <v>4</v>
      </c>
      <c r="AM24" s="1">
        <v>6</v>
      </c>
      <c r="AN24" s="1">
        <v>50</v>
      </c>
    </row>
    <row r="25" spans="1:40" ht="15.75" thickBot="1">
      <c r="A25" s="20" t="s">
        <v>5</v>
      </c>
      <c r="B25" s="21">
        <f>B22*LN(25)+B23</f>
        <v>32.534375422907289</v>
      </c>
      <c r="H25" s="22" t="s">
        <v>5</v>
      </c>
      <c r="I25" s="23">
        <f>I22*LN(25)+I23</f>
        <v>32.836346273430628</v>
      </c>
      <c r="O25" s="22" t="s">
        <v>5</v>
      </c>
      <c r="P25" s="23">
        <f>P22*LN(25)+P23</f>
        <v>42.741206639246499</v>
      </c>
      <c r="V25" s="22" t="s">
        <v>5</v>
      </c>
      <c r="W25" s="23">
        <f>W22*LN(25)+W23</f>
        <v>32.544396844554456</v>
      </c>
      <c r="AL25" s="1">
        <v>4</v>
      </c>
      <c r="AM25" s="1">
        <v>6</v>
      </c>
      <c r="AN25" s="1">
        <v>0</v>
      </c>
    </row>
    <row r="26" spans="1:40" ht="15.75" thickBot="1"/>
    <row r="27" spans="1:40" ht="17.25" thickBot="1">
      <c r="A27" s="10" t="s">
        <v>0</v>
      </c>
      <c r="B27" s="1" t="s">
        <v>65</v>
      </c>
      <c r="H27" s="10" t="s">
        <v>0</v>
      </c>
      <c r="I27" s="1" t="s">
        <v>65</v>
      </c>
      <c r="O27" s="10" t="s">
        <v>0</v>
      </c>
      <c r="P27" s="1" t="s">
        <v>65</v>
      </c>
      <c r="V27" s="10" t="s">
        <v>0</v>
      </c>
      <c r="W27" s="1" t="s">
        <v>65</v>
      </c>
    </row>
    <row r="28" spans="1:40" ht="15.75" thickBot="1"/>
    <row r="29" spans="1:40" ht="17.25" thickBot="1">
      <c r="A29" s="22" t="s">
        <v>65</v>
      </c>
      <c r="B29" s="39">
        <f>B25-B12</f>
        <v>4.8174801437443193</v>
      </c>
      <c r="H29" s="22" t="s">
        <v>65</v>
      </c>
      <c r="I29" s="40">
        <f>I25-I12</f>
        <v>10.243329916112209</v>
      </c>
      <c r="O29" s="22" t="s">
        <v>65</v>
      </c>
      <c r="P29" s="40">
        <f>P25-P12</f>
        <v>18.598109189632563</v>
      </c>
      <c r="V29" s="22" t="s">
        <v>65</v>
      </c>
      <c r="W29" s="40">
        <f>W25-W12</f>
        <v>9.3301111302687438</v>
      </c>
    </row>
    <row r="32" spans="1:40" ht="15.75" thickBot="1">
      <c r="A32" s="4" t="s">
        <v>7</v>
      </c>
      <c r="H32" s="4" t="s">
        <v>8</v>
      </c>
      <c r="O32" s="4" t="s">
        <v>11</v>
      </c>
    </row>
    <row r="33" spans="1:29" ht="15.75" thickBot="1">
      <c r="A33" s="10" t="s">
        <v>27</v>
      </c>
      <c r="B33" s="1" t="s">
        <v>4</v>
      </c>
      <c r="H33" s="10" t="s">
        <v>27</v>
      </c>
      <c r="I33" s="1" t="s">
        <v>4</v>
      </c>
      <c r="O33" s="10" t="s">
        <v>27</v>
      </c>
      <c r="P33" s="1" t="s">
        <v>4</v>
      </c>
    </row>
    <row r="34" spans="1:29" ht="15.75" thickBot="1"/>
    <row r="35" spans="1:29" ht="45">
      <c r="A35" s="11" t="s">
        <v>22</v>
      </c>
      <c r="B35" s="12" t="s">
        <v>26</v>
      </c>
      <c r="C35" s="12" t="s">
        <v>25</v>
      </c>
      <c r="D35" s="12" t="s">
        <v>24</v>
      </c>
      <c r="E35" s="13" t="s">
        <v>23</v>
      </c>
      <c r="F35" s="5"/>
      <c r="G35" s="5"/>
      <c r="H35" s="11" t="s">
        <v>22</v>
      </c>
      <c r="I35" s="12" t="s">
        <v>26</v>
      </c>
      <c r="J35" s="12" t="s">
        <v>25</v>
      </c>
      <c r="K35" s="12" t="s">
        <v>24</v>
      </c>
      <c r="L35" s="13" t="s">
        <v>23</v>
      </c>
      <c r="M35" s="5"/>
      <c r="N35" s="5"/>
      <c r="O35" s="11" t="s">
        <v>22</v>
      </c>
      <c r="P35" s="12" t="s">
        <v>26</v>
      </c>
      <c r="Q35" s="12" t="s">
        <v>25</v>
      </c>
      <c r="R35" s="12" t="s">
        <v>24</v>
      </c>
      <c r="S35" s="13" t="s">
        <v>23</v>
      </c>
      <c r="T35" s="5"/>
      <c r="U35" s="5"/>
    </row>
    <row r="36" spans="1:29" ht="15.75" thickBot="1">
      <c r="A36" s="14">
        <v>1</v>
      </c>
      <c r="B36" s="15">
        <v>0.96</v>
      </c>
      <c r="C36" s="15">
        <v>1.1499999999999999</v>
      </c>
      <c r="D36" s="15">
        <v>0.13</v>
      </c>
      <c r="E36" s="16">
        <f>(C36-B36)*100/(B36-D36)</f>
        <v>22.891566265060234</v>
      </c>
      <c r="H36" s="14">
        <v>1</v>
      </c>
      <c r="I36" s="15">
        <v>0.85</v>
      </c>
      <c r="J36" s="15">
        <v>1.02</v>
      </c>
      <c r="K36" s="15">
        <v>0.12</v>
      </c>
      <c r="L36" s="16">
        <f>(J36-I36)*100/(I36-K36)</f>
        <v>23.287671232876718</v>
      </c>
      <c r="O36" s="14">
        <v>1</v>
      </c>
      <c r="P36" s="15">
        <v>0.96</v>
      </c>
      <c r="Q36" s="15">
        <v>1.1499999999999999</v>
      </c>
      <c r="R36" s="15">
        <v>0.13</v>
      </c>
      <c r="S36" s="16">
        <f>(Q36-P36)*100/(P36-R36)</f>
        <v>22.891566265060234</v>
      </c>
    </row>
    <row r="37" spans="1:29">
      <c r="A37" s="14">
        <v>2</v>
      </c>
      <c r="B37" s="15">
        <v>1.02</v>
      </c>
      <c r="C37" s="15">
        <v>1.22</v>
      </c>
      <c r="D37" s="15">
        <v>0.16</v>
      </c>
      <c r="E37" s="16">
        <f>(C37-B37)*100/(B37-D37)</f>
        <v>23.255813953488367</v>
      </c>
      <c r="H37" s="14">
        <v>2</v>
      </c>
      <c r="I37" s="15">
        <v>1.29</v>
      </c>
      <c r="J37" s="15">
        <v>1.54</v>
      </c>
      <c r="K37" s="15">
        <v>0.12</v>
      </c>
      <c r="L37" s="16">
        <f>(J37-I37)*100/(I37-K37)</f>
        <v>21.36752136752137</v>
      </c>
      <c r="O37" s="14">
        <v>2</v>
      </c>
      <c r="P37" s="15">
        <v>1.02</v>
      </c>
      <c r="Q37" s="15">
        <v>1.22</v>
      </c>
      <c r="R37" s="15">
        <v>0.16</v>
      </c>
      <c r="S37" s="16">
        <f>(Q37-P37)*100/(P37-R37)</f>
        <v>23.255813953488367</v>
      </c>
      <c r="V37" s="11" t="s">
        <v>20</v>
      </c>
      <c r="W37" s="41">
        <v>2</v>
      </c>
      <c r="X37" s="41">
        <v>3</v>
      </c>
      <c r="Y37" s="41">
        <v>4</v>
      </c>
      <c r="Z37" s="42">
        <v>5</v>
      </c>
      <c r="AA37" s="41">
        <v>6</v>
      </c>
      <c r="AB37" s="42">
        <v>8</v>
      </c>
      <c r="AC37" s="43">
        <v>10</v>
      </c>
    </row>
    <row r="38" spans="1:29" ht="15.75" thickBot="1">
      <c r="A38" s="17">
        <v>3</v>
      </c>
      <c r="B38" s="18">
        <v>0.64</v>
      </c>
      <c r="C38" s="18">
        <v>0.75</v>
      </c>
      <c r="D38" s="18">
        <v>0.13</v>
      </c>
      <c r="E38" s="19">
        <f>(C38-B38)*100/(B38-D38)</f>
        <v>21.568627450980387</v>
      </c>
      <c r="H38" s="17">
        <v>3</v>
      </c>
      <c r="I38" s="18">
        <v>1.18</v>
      </c>
      <c r="J38" s="18">
        <v>1.36</v>
      </c>
      <c r="K38" s="18">
        <v>0.14000000000000001</v>
      </c>
      <c r="L38" s="19">
        <f>(J38-I38)*100/(I38-K38)</f>
        <v>17.307692307692321</v>
      </c>
      <c r="O38" s="17">
        <v>3</v>
      </c>
      <c r="P38" s="18">
        <v>0.64</v>
      </c>
      <c r="Q38" s="18">
        <v>0.75</v>
      </c>
      <c r="R38" s="18">
        <v>0.13</v>
      </c>
      <c r="S38" s="19">
        <f>(Q38-P38)*100/(P38-R38)</f>
        <v>21.568627450980387</v>
      </c>
      <c r="V38" s="14" t="s">
        <v>14</v>
      </c>
      <c r="W38" s="8">
        <f>B25</f>
        <v>32.534375422907289</v>
      </c>
      <c r="X38" s="8">
        <f>B53</f>
        <v>32.919651636372642</v>
      </c>
      <c r="Y38" s="8">
        <f>I25</f>
        <v>32.836346273430628</v>
      </c>
      <c r="Z38" s="8">
        <f>I53</f>
        <v>34.910111144811637</v>
      </c>
      <c r="AA38" s="8">
        <f>P25</f>
        <v>42.741206639246499</v>
      </c>
      <c r="AB38" s="8">
        <f>P53</f>
        <v>32.919651636372642</v>
      </c>
      <c r="AC38" s="44">
        <f>W25</f>
        <v>32.544396844554456</v>
      </c>
    </row>
    <row r="39" spans="1:29" s="5" customFormat="1" ht="15.75" thickBot="1">
      <c r="A39" s="4"/>
      <c r="B39" s="1"/>
      <c r="C39" s="1"/>
      <c r="D39" s="1"/>
      <c r="E39" s="1"/>
      <c r="F39" s="1"/>
      <c r="G39" s="1"/>
      <c r="H39" s="4"/>
      <c r="I39" s="1"/>
      <c r="J39" s="1"/>
      <c r="K39" s="1"/>
      <c r="L39" s="1"/>
      <c r="M39" s="1"/>
      <c r="N39" s="1"/>
      <c r="O39" s="4"/>
      <c r="P39" s="1"/>
      <c r="Q39" s="1"/>
      <c r="R39" s="1"/>
      <c r="S39" s="1"/>
      <c r="T39" s="1"/>
      <c r="U39" s="1"/>
      <c r="V39" s="14" t="s">
        <v>16</v>
      </c>
      <c r="W39" s="8">
        <f>B12</f>
        <v>27.716895279162969</v>
      </c>
      <c r="X39" s="8">
        <f>B40</f>
        <v>22.572002556509663</v>
      </c>
      <c r="Y39" s="8">
        <f>I12</f>
        <v>22.593016357318419</v>
      </c>
      <c r="Z39" s="45">
        <f>I40</f>
        <v>23.287671232876718</v>
      </c>
      <c r="AA39" s="8">
        <f>P12</f>
        <v>24.143097449613936</v>
      </c>
      <c r="AB39" s="8">
        <f>P40</f>
        <v>23.255813953488367</v>
      </c>
      <c r="AC39" s="44">
        <f>W12</f>
        <v>23.214285714285712</v>
      </c>
    </row>
    <row r="40" spans="1:29" ht="15.75" thickBot="1">
      <c r="A40" s="20" t="s">
        <v>4</v>
      </c>
      <c r="B40" s="23">
        <f>AVERAGE(E36:E38)</f>
        <v>22.572002556509663</v>
      </c>
      <c r="H40" s="20" t="s">
        <v>4</v>
      </c>
      <c r="I40" s="23">
        <f>AVERAGE(L36)</f>
        <v>23.287671232876718</v>
      </c>
      <c r="O40" s="20" t="s">
        <v>4</v>
      </c>
      <c r="P40" s="23">
        <f>AVERAGE(S37)</f>
        <v>23.255813953488367</v>
      </c>
      <c r="V40" s="17" t="s">
        <v>18</v>
      </c>
      <c r="W40" s="46">
        <f>B29</f>
        <v>4.8174801437443193</v>
      </c>
      <c r="X40" s="46">
        <f>B57</f>
        <v>10.347649079862979</v>
      </c>
      <c r="Y40" s="46">
        <f>I29</f>
        <v>10.243329916112209</v>
      </c>
      <c r="Z40" s="46">
        <f>I57</f>
        <v>11.622439911934919</v>
      </c>
      <c r="AA40" s="46">
        <f>P29</f>
        <v>18.598109189632563</v>
      </c>
      <c r="AB40" s="46">
        <f>P57</f>
        <v>9.6638376828842745</v>
      </c>
      <c r="AC40" s="47">
        <f>W29</f>
        <v>9.3301111302687438</v>
      </c>
    </row>
    <row r="41" spans="1:29" ht="15.75" thickBot="1"/>
    <row r="42" spans="1:29" ht="15.75" thickBot="1">
      <c r="A42" s="10" t="s">
        <v>31</v>
      </c>
      <c r="B42" s="1" t="s">
        <v>5</v>
      </c>
      <c r="H42" s="10" t="s">
        <v>31</v>
      </c>
      <c r="I42" s="1" t="s">
        <v>5</v>
      </c>
      <c r="O42" s="10" t="s">
        <v>31</v>
      </c>
      <c r="P42" s="1" t="s">
        <v>5</v>
      </c>
      <c r="V42" s="4" t="s">
        <v>34</v>
      </c>
      <c r="W42" s="1">
        <v>29.35</v>
      </c>
    </row>
    <row r="43" spans="1:29" ht="15.75" thickBot="1">
      <c r="V43" s="4" t="s">
        <v>35</v>
      </c>
      <c r="W43" s="48">
        <f>W38-W42</f>
        <v>3.1843754229072871</v>
      </c>
    </row>
    <row r="44" spans="1:29" ht="45">
      <c r="A44" s="11" t="s">
        <v>22</v>
      </c>
      <c r="B44" s="49" t="s">
        <v>28</v>
      </c>
      <c r="C44" s="12" t="s">
        <v>26</v>
      </c>
      <c r="D44" s="12" t="s">
        <v>25</v>
      </c>
      <c r="E44" s="12" t="s">
        <v>24</v>
      </c>
      <c r="F44" s="13" t="s">
        <v>23</v>
      </c>
      <c r="G44" s="5"/>
      <c r="H44" s="11" t="s">
        <v>22</v>
      </c>
      <c r="I44" s="49" t="s">
        <v>28</v>
      </c>
      <c r="J44" s="12" t="s">
        <v>26</v>
      </c>
      <c r="K44" s="12" t="s">
        <v>25</v>
      </c>
      <c r="L44" s="12" t="s">
        <v>24</v>
      </c>
      <c r="M44" s="13" t="s">
        <v>23</v>
      </c>
      <c r="N44" s="5"/>
      <c r="O44" s="11" t="s">
        <v>22</v>
      </c>
      <c r="P44" s="49" t="s">
        <v>28</v>
      </c>
      <c r="Q44" s="12" t="s">
        <v>26</v>
      </c>
      <c r="R44" s="12" t="s">
        <v>25</v>
      </c>
      <c r="S44" s="12" t="s">
        <v>24</v>
      </c>
      <c r="T44" s="13" t="s">
        <v>23</v>
      </c>
      <c r="U44" s="5"/>
    </row>
    <row r="45" spans="1:29">
      <c r="A45" s="14">
        <v>1</v>
      </c>
      <c r="B45" s="15">
        <v>19</v>
      </c>
      <c r="C45" s="15">
        <v>4.42</v>
      </c>
      <c r="D45" s="15">
        <v>5.83</v>
      </c>
      <c r="E45" s="15">
        <v>0.12</v>
      </c>
      <c r="F45" s="44">
        <f>(D45-C45)*100/(C45-E45)</f>
        <v>32.790697674418603</v>
      </c>
      <c r="H45" s="14">
        <v>1</v>
      </c>
      <c r="I45" s="15">
        <v>35</v>
      </c>
      <c r="J45" s="15">
        <v>4.1399999999999997</v>
      </c>
      <c r="K45" s="15">
        <v>5.22</v>
      </c>
      <c r="L45" s="15">
        <v>0.1</v>
      </c>
      <c r="M45" s="27">
        <f>(K45-J45)*100/(J45-L45)</f>
        <v>26.732673267326732</v>
      </c>
      <c r="O45" s="14">
        <v>1</v>
      </c>
      <c r="P45" s="15">
        <v>19</v>
      </c>
      <c r="Q45" s="15">
        <v>4.42</v>
      </c>
      <c r="R45" s="15">
        <v>5.83</v>
      </c>
      <c r="S45" s="15">
        <v>0.12</v>
      </c>
      <c r="T45" s="27">
        <f>(R45-Q45)*100/(Q45-S45)</f>
        <v>32.790697674418603</v>
      </c>
    </row>
    <row r="46" spans="1:29">
      <c r="A46" s="14">
        <v>2</v>
      </c>
      <c r="B46" s="15">
        <v>36</v>
      </c>
      <c r="C46" s="15">
        <v>4.0999999999999996</v>
      </c>
      <c r="D46" s="15">
        <v>5.35</v>
      </c>
      <c r="E46" s="15">
        <v>0.13</v>
      </c>
      <c r="F46" s="44">
        <f>(D46-C46)*100/(C46-E46)</f>
        <v>31.486146095717885</v>
      </c>
      <c r="H46" s="14">
        <v>2</v>
      </c>
      <c r="I46" s="15">
        <v>30</v>
      </c>
      <c r="J46" s="15">
        <v>2.99</v>
      </c>
      <c r="K46" s="15">
        <v>3.77</v>
      </c>
      <c r="L46" s="15">
        <v>0.13</v>
      </c>
      <c r="M46" s="27">
        <f>(K46-J46)*100/(J46-L46)</f>
        <v>27.272727272727266</v>
      </c>
      <c r="O46" s="14">
        <v>2</v>
      </c>
      <c r="P46" s="15">
        <v>36</v>
      </c>
      <c r="Q46" s="15">
        <v>4.0999999999999996</v>
      </c>
      <c r="R46" s="15">
        <v>5.35</v>
      </c>
      <c r="S46" s="15">
        <v>0.13</v>
      </c>
      <c r="T46" s="27">
        <f>(R46-Q46)*100/(Q46-S46)</f>
        <v>31.486146095717885</v>
      </c>
    </row>
    <row r="47" spans="1:29">
      <c r="A47" s="14">
        <v>3</v>
      </c>
      <c r="B47" s="15">
        <v>28</v>
      </c>
      <c r="C47" s="15">
        <v>3.72</v>
      </c>
      <c r="D47" s="15">
        <v>4.8899999999999997</v>
      </c>
      <c r="E47" s="15">
        <v>0.11</v>
      </c>
      <c r="F47" s="44">
        <f>(D47-C47)*100/(C47-E47)</f>
        <v>32.409972299168956</v>
      </c>
      <c r="H47" s="14">
        <v>3</v>
      </c>
      <c r="I47" s="15">
        <v>24</v>
      </c>
      <c r="J47" s="15">
        <v>4.21</v>
      </c>
      <c r="K47" s="15">
        <v>5.72</v>
      </c>
      <c r="L47" s="15">
        <v>0.15</v>
      </c>
      <c r="M47" s="27">
        <f>(K47-J47)*100/(J47-L47)</f>
        <v>37.192118226600982</v>
      </c>
      <c r="O47" s="14">
        <v>3</v>
      </c>
      <c r="P47" s="15">
        <v>28</v>
      </c>
      <c r="Q47" s="15">
        <v>3.72</v>
      </c>
      <c r="R47" s="15">
        <v>4.8899999999999997</v>
      </c>
      <c r="S47" s="15">
        <v>0.11</v>
      </c>
      <c r="T47" s="27">
        <f>(R47-Q47)*100/(Q47-S47)</f>
        <v>32.409972299168956</v>
      </c>
    </row>
    <row r="48" spans="1:29" ht="15.75" thickBot="1">
      <c r="A48" s="17">
        <v>4</v>
      </c>
      <c r="B48" s="18">
        <v>23</v>
      </c>
      <c r="C48" s="18">
        <v>4.5</v>
      </c>
      <c r="D48" s="18">
        <v>6.01</v>
      </c>
      <c r="E48" s="18">
        <v>0.14000000000000001</v>
      </c>
      <c r="F48" s="50">
        <f>(D48-C48)*100/(C48-E48)</f>
        <v>34.63302752293577</v>
      </c>
      <c r="H48" s="51">
        <v>4</v>
      </c>
      <c r="I48" s="18">
        <v>24</v>
      </c>
      <c r="J48" s="18">
        <v>4.67</v>
      </c>
      <c r="K48" s="18">
        <v>5.89</v>
      </c>
      <c r="L48" s="18">
        <v>0.13</v>
      </c>
      <c r="M48" s="52">
        <v>26.872199999999999</v>
      </c>
      <c r="O48" s="17">
        <v>4</v>
      </c>
      <c r="P48" s="18">
        <v>23</v>
      </c>
      <c r="Q48" s="18">
        <v>4.5</v>
      </c>
      <c r="R48" s="18">
        <v>6.01</v>
      </c>
      <c r="S48" s="18">
        <v>0.14000000000000001</v>
      </c>
      <c r="T48" s="33">
        <f>(R48-Q48)*100/(Q48-S48)</f>
        <v>34.63302752293577</v>
      </c>
    </row>
    <row r="49" spans="1:22" s="5" customFormat="1" ht="15.75" thickBot="1">
      <c r="A49" s="4"/>
      <c r="B49" s="1"/>
      <c r="C49" s="1"/>
      <c r="D49" s="1"/>
      <c r="E49" s="1"/>
      <c r="F49" s="1"/>
      <c r="G49" s="1"/>
      <c r="H49" s="4"/>
      <c r="I49" s="1"/>
      <c r="J49" s="1"/>
      <c r="K49" s="1" t="s">
        <v>21</v>
      </c>
      <c r="L49" s="1"/>
      <c r="M49" s="1"/>
      <c r="N49" s="1"/>
      <c r="O49" s="4"/>
      <c r="P49" s="1"/>
      <c r="Q49" s="1"/>
      <c r="R49" s="1"/>
      <c r="S49" s="1"/>
      <c r="T49" s="1"/>
      <c r="U49" s="1"/>
      <c r="V49" s="6"/>
    </row>
    <row r="50" spans="1:22">
      <c r="A50" s="35" t="s">
        <v>29</v>
      </c>
      <c r="B50" s="53">
        <v>-3.0169999999999999</v>
      </c>
      <c r="H50" s="35" t="s">
        <v>29</v>
      </c>
      <c r="I50" s="53">
        <v>-28.92</v>
      </c>
      <c r="O50" s="35" t="s">
        <v>29</v>
      </c>
      <c r="P50" s="36">
        <v>-3.0169999999999999</v>
      </c>
    </row>
    <row r="51" spans="1:22" ht="15.75" thickBot="1">
      <c r="A51" s="17" t="s">
        <v>30</v>
      </c>
      <c r="B51" s="52">
        <v>42.631</v>
      </c>
      <c r="H51" s="17" t="s">
        <v>30</v>
      </c>
      <c r="I51" s="52">
        <v>128</v>
      </c>
      <c r="O51" s="17" t="s">
        <v>30</v>
      </c>
      <c r="P51" s="34">
        <v>42.631</v>
      </c>
    </row>
    <row r="52" spans="1:22" ht="15.75" thickBot="1">
      <c r="I52" s="54"/>
    </row>
    <row r="53" spans="1:22" ht="15.75" thickBot="1">
      <c r="A53" s="22" t="s">
        <v>5</v>
      </c>
      <c r="B53" s="23">
        <f>B50*LN(25)+B51</f>
        <v>32.919651636372642</v>
      </c>
      <c r="H53" s="22" t="s">
        <v>5</v>
      </c>
      <c r="I53" s="23">
        <f>I50*LN(25)+I51</f>
        <v>34.910111144811637</v>
      </c>
      <c r="O53" s="22" t="s">
        <v>5</v>
      </c>
      <c r="P53" s="23">
        <f>P50*LN(25)+P51</f>
        <v>32.919651636372642</v>
      </c>
    </row>
    <row r="54" spans="1:22" ht="15.75" thickBot="1"/>
    <row r="55" spans="1:22" ht="17.25" thickBot="1">
      <c r="A55" s="10" t="s">
        <v>0</v>
      </c>
      <c r="B55" s="1" t="s">
        <v>65</v>
      </c>
      <c r="H55" s="10" t="s">
        <v>0</v>
      </c>
      <c r="I55" s="1" t="s">
        <v>65</v>
      </c>
      <c r="O55" s="10" t="s">
        <v>0</v>
      </c>
      <c r="P55" s="1" t="s">
        <v>65</v>
      </c>
    </row>
    <row r="56" spans="1:22" ht="15.75" thickBot="1"/>
    <row r="57" spans="1:22" ht="17.25" thickBot="1">
      <c r="A57" s="22" t="s">
        <v>65</v>
      </c>
      <c r="B57" s="55">
        <f>B53-B40</f>
        <v>10.347649079862979</v>
      </c>
      <c r="H57" s="22" t="s">
        <v>65</v>
      </c>
      <c r="I57" s="40">
        <f>I53-I40</f>
        <v>11.622439911934919</v>
      </c>
      <c r="O57" s="22" t="s">
        <v>65</v>
      </c>
      <c r="P57" s="55">
        <f>P53-P40</f>
        <v>9.6638376828842745</v>
      </c>
    </row>
    <row r="66" spans="22:39" ht="14.1" customHeight="1">
      <c r="AE66" s="93" t="s">
        <v>66</v>
      </c>
      <c r="AF66" s="93"/>
      <c r="AG66" s="93"/>
      <c r="AH66" s="93"/>
      <c r="AI66" s="93"/>
      <c r="AJ66" s="93"/>
      <c r="AK66" s="93"/>
      <c r="AL66" s="93"/>
      <c r="AM66" s="93"/>
    </row>
    <row r="67" spans="22:39">
      <c r="V67" s="2" t="s">
        <v>19</v>
      </c>
      <c r="W67" s="3">
        <v>2</v>
      </c>
      <c r="X67" s="3">
        <v>3</v>
      </c>
      <c r="Y67" s="3">
        <v>4</v>
      </c>
      <c r="Z67" s="3">
        <v>5</v>
      </c>
      <c r="AA67" s="3">
        <v>6</v>
      </c>
      <c r="AB67" s="3">
        <v>8</v>
      </c>
      <c r="AC67" s="3">
        <v>10</v>
      </c>
      <c r="AE67" s="93"/>
      <c r="AF67" s="93"/>
      <c r="AG67" s="93"/>
      <c r="AH67" s="93"/>
      <c r="AI67" s="93"/>
      <c r="AJ67" s="93"/>
      <c r="AK67" s="93"/>
      <c r="AL67" s="93"/>
      <c r="AM67" s="93"/>
    </row>
    <row r="68" spans="22:39">
      <c r="V68" s="2" t="s">
        <v>13</v>
      </c>
      <c r="W68" s="56">
        <v>32.534375422907289</v>
      </c>
      <c r="X68" s="56">
        <v>32.919651636372642</v>
      </c>
      <c r="Y68" s="56">
        <v>32.836346273430628</v>
      </c>
      <c r="Z68" s="56">
        <v>34.910111144811637</v>
      </c>
      <c r="AA68" s="56">
        <v>42.741206639246499</v>
      </c>
      <c r="AB68" s="56">
        <v>32.919651636372642</v>
      </c>
      <c r="AC68" s="56">
        <v>32.544396844554456</v>
      </c>
      <c r="AE68" s="93"/>
      <c r="AF68" s="93"/>
      <c r="AG68" s="93"/>
      <c r="AH68" s="93"/>
      <c r="AI68" s="93"/>
      <c r="AJ68" s="93"/>
      <c r="AK68" s="93"/>
      <c r="AL68" s="93"/>
      <c r="AM68" s="93"/>
    </row>
    <row r="69" spans="22:39">
      <c r="V69" s="2" t="s">
        <v>15</v>
      </c>
      <c r="W69" s="92">
        <v>24.86</v>
      </c>
      <c r="X69" s="56">
        <v>22.572002556509663</v>
      </c>
      <c r="Y69" s="56">
        <v>22.593016357318419</v>
      </c>
      <c r="Z69" s="56">
        <v>23.287671232876718</v>
      </c>
      <c r="AA69" s="56">
        <v>24.143097449613936</v>
      </c>
      <c r="AB69" s="56">
        <v>23.255813953488367</v>
      </c>
      <c r="AC69" s="56">
        <v>23.214285714285712</v>
      </c>
    </row>
    <row r="70" spans="22:39">
      <c r="V70" s="2" t="s">
        <v>17</v>
      </c>
      <c r="W70" s="57">
        <f t="shared" ref="W70:AC70" si="0">W68-W69</f>
        <v>7.6743754229072891</v>
      </c>
      <c r="X70" s="57">
        <f t="shared" si="0"/>
        <v>10.347649079862979</v>
      </c>
      <c r="Y70" s="57">
        <f t="shared" si="0"/>
        <v>10.243329916112209</v>
      </c>
      <c r="Z70" s="57">
        <f t="shared" si="0"/>
        <v>11.622439911934919</v>
      </c>
      <c r="AA70" s="57">
        <f t="shared" si="0"/>
        <v>18.598109189632563</v>
      </c>
      <c r="AB70" s="57">
        <f t="shared" si="0"/>
        <v>9.6638376828842745</v>
      </c>
      <c r="AC70" s="57">
        <f t="shared" si="0"/>
        <v>9.3301111302687438</v>
      </c>
    </row>
    <row r="72" spans="22:39">
      <c r="W72" s="3">
        <v>2</v>
      </c>
    </row>
    <row r="73" spans="22:39">
      <c r="W73" s="57">
        <f>W39</f>
        <v>27.716895279162969</v>
      </c>
    </row>
    <row r="74" spans="22:39">
      <c r="W74" s="58">
        <f>W40</f>
        <v>4.8174801437443193</v>
      </c>
    </row>
  </sheetData>
  <mergeCells count="1">
    <mergeCell ref="AE66:AM68"/>
  </mergeCells>
  <phoneticPr fontId="1"/>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A8640-08A6-4124-AC43-C6A611B60F4D}">
  <dimension ref="A2:U53"/>
  <sheetViews>
    <sheetView zoomScale="80" zoomScaleNormal="80" workbookViewId="0">
      <selection activeCell="S16" sqref="S16"/>
    </sheetView>
  </sheetViews>
  <sheetFormatPr defaultColWidth="9.140625" defaultRowHeight="15"/>
  <cols>
    <col min="1" max="1" width="9.140625" style="1"/>
    <col min="2" max="2" width="13.140625" style="1" customWidth="1"/>
    <col min="3" max="3" width="23.140625" style="1" customWidth="1"/>
    <col min="4" max="4" width="1.42578125" style="59" customWidth="1"/>
    <col min="5" max="5" width="9.140625" style="1"/>
    <col min="6" max="6" width="14.42578125" style="1" customWidth="1"/>
    <col min="7" max="7" width="22.85546875" style="1" customWidth="1"/>
    <col min="8" max="8" width="1.28515625" style="1" customWidth="1"/>
    <col min="9" max="9" width="9.140625" style="1"/>
    <col min="10" max="10" width="16.140625" style="1" customWidth="1"/>
    <col min="11" max="11" width="24.85546875" style="1" customWidth="1"/>
    <col min="12" max="12" width="1.5703125" style="59" customWidth="1"/>
    <col min="13" max="13" width="9.42578125" style="1" customWidth="1"/>
    <col min="14" max="14" width="12.5703125" style="1" customWidth="1"/>
    <col min="15" max="15" width="25.5703125" style="1" customWidth="1"/>
    <col min="16" max="16" width="12.140625" style="1" customWidth="1"/>
    <col min="17" max="17" width="9.140625" style="1"/>
    <col min="18" max="19" width="9.42578125" style="1" customWidth="1"/>
    <col min="20" max="16384" width="9.140625" style="1"/>
  </cols>
  <sheetData>
    <row r="2" spans="1:19">
      <c r="A2" s="1" t="s">
        <v>67</v>
      </c>
    </row>
    <row r="3" spans="1:19" ht="15.75" thickBot="1"/>
    <row r="4" spans="1:19">
      <c r="A4" s="35" t="s">
        <v>36</v>
      </c>
      <c r="B4" s="94" t="s">
        <v>37</v>
      </c>
      <c r="C4" s="95"/>
      <c r="D4" s="60"/>
      <c r="E4" s="35" t="s">
        <v>36</v>
      </c>
      <c r="F4" s="94" t="s">
        <v>38</v>
      </c>
      <c r="G4" s="95"/>
      <c r="H4" s="61"/>
      <c r="I4" s="35" t="s">
        <v>36</v>
      </c>
      <c r="J4" s="94" t="s">
        <v>39</v>
      </c>
      <c r="K4" s="95"/>
      <c r="L4" s="60"/>
      <c r="M4" s="35" t="s">
        <v>36</v>
      </c>
      <c r="N4" s="94" t="s">
        <v>40</v>
      </c>
      <c r="O4" s="95"/>
      <c r="P4" s="61"/>
      <c r="Q4" s="61"/>
      <c r="R4" s="60"/>
    </row>
    <row r="5" spans="1:19">
      <c r="A5" s="96" t="s">
        <v>41</v>
      </c>
      <c r="B5" s="2" t="s">
        <v>42</v>
      </c>
      <c r="C5" s="62" t="s">
        <v>43</v>
      </c>
      <c r="D5" s="61"/>
      <c r="E5" s="96" t="s">
        <v>41</v>
      </c>
      <c r="F5" s="2" t="s">
        <v>42</v>
      </c>
      <c r="G5" s="62" t="s">
        <v>43</v>
      </c>
      <c r="H5" s="61"/>
      <c r="I5" s="96" t="s">
        <v>41</v>
      </c>
      <c r="J5" s="2" t="s">
        <v>42</v>
      </c>
      <c r="K5" s="62" t="s">
        <v>43</v>
      </c>
      <c r="L5" s="61"/>
      <c r="M5" s="96" t="s">
        <v>41</v>
      </c>
      <c r="N5" s="2" t="s">
        <v>42</v>
      </c>
      <c r="O5" s="62" t="s">
        <v>43</v>
      </c>
      <c r="P5" s="61"/>
      <c r="Q5" s="61"/>
      <c r="R5" s="63"/>
    </row>
    <row r="6" spans="1:19">
      <c r="A6" s="96"/>
      <c r="B6" s="2">
        <v>75</v>
      </c>
      <c r="C6" s="62" t="s">
        <v>44</v>
      </c>
      <c r="D6" s="61"/>
      <c r="E6" s="96"/>
      <c r="F6" s="2">
        <v>75</v>
      </c>
      <c r="G6" s="62" t="s">
        <v>44</v>
      </c>
      <c r="H6" s="64"/>
      <c r="I6" s="96"/>
      <c r="J6" s="2">
        <v>75</v>
      </c>
      <c r="K6" s="62" t="s">
        <v>44</v>
      </c>
      <c r="L6" s="61"/>
      <c r="M6" s="96"/>
      <c r="N6" s="2">
        <v>75</v>
      </c>
      <c r="O6" s="62" t="s">
        <v>44</v>
      </c>
      <c r="P6" s="61"/>
      <c r="Q6" s="61"/>
      <c r="R6" s="65"/>
    </row>
    <row r="7" spans="1:19">
      <c r="A7" s="96"/>
      <c r="B7" s="2">
        <v>53</v>
      </c>
      <c r="C7" s="62" t="s">
        <v>44</v>
      </c>
      <c r="D7" s="61"/>
      <c r="E7" s="96"/>
      <c r="F7" s="2">
        <v>53</v>
      </c>
      <c r="G7" s="62" t="s">
        <v>44</v>
      </c>
      <c r="H7" s="64"/>
      <c r="I7" s="96"/>
      <c r="J7" s="2">
        <v>53</v>
      </c>
      <c r="K7" s="62" t="s">
        <v>44</v>
      </c>
      <c r="L7" s="61"/>
      <c r="M7" s="96"/>
      <c r="N7" s="2">
        <v>53</v>
      </c>
      <c r="O7" s="62" t="s">
        <v>44</v>
      </c>
      <c r="P7" s="59"/>
      <c r="Q7" s="59"/>
      <c r="R7" s="59"/>
    </row>
    <row r="8" spans="1:19">
      <c r="A8" s="96"/>
      <c r="B8" s="2">
        <v>37.5</v>
      </c>
      <c r="C8" s="62" t="s">
        <v>44</v>
      </c>
      <c r="D8" s="61"/>
      <c r="E8" s="96"/>
      <c r="F8" s="2">
        <v>37.5</v>
      </c>
      <c r="G8" s="62" t="s">
        <v>44</v>
      </c>
      <c r="H8" s="64"/>
      <c r="I8" s="96"/>
      <c r="J8" s="2">
        <v>37.5</v>
      </c>
      <c r="K8" s="62" t="s">
        <v>44</v>
      </c>
      <c r="L8" s="61"/>
      <c r="M8" s="96"/>
      <c r="N8" s="2">
        <v>37.5</v>
      </c>
      <c r="O8" s="62" t="s">
        <v>44</v>
      </c>
      <c r="P8" s="59"/>
      <c r="Q8" s="59"/>
      <c r="R8" s="59"/>
    </row>
    <row r="9" spans="1:19">
      <c r="A9" s="96"/>
      <c r="B9" s="2">
        <v>26.5</v>
      </c>
      <c r="C9" s="62" t="s">
        <v>44</v>
      </c>
      <c r="D9" s="61"/>
      <c r="E9" s="96"/>
      <c r="F9" s="2">
        <v>26.5</v>
      </c>
      <c r="G9" s="62" t="s">
        <v>44</v>
      </c>
      <c r="H9" s="64"/>
      <c r="I9" s="96"/>
      <c r="J9" s="2">
        <v>26.5</v>
      </c>
      <c r="K9" s="62" t="s">
        <v>44</v>
      </c>
      <c r="L9" s="61"/>
      <c r="M9" s="96"/>
      <c r="N9" s="2">
        <v>26.5</v>
      </c>
      <c r="O9" s="62" t="s">
        <v>44</v>
      </c>
      <c r="P9" s="59"/>
      <c r="Q9" s="59"/>
      <c r="R9" s="59"/>
    </row>
    <row r="10" spans="1:19">
      <c r="A10" s="96"/>
      <c r="B10" s="2">
        <v>19</v>
      </c>
      <c r="C10" s="62"/>
      <c r="D10" s="61"/>
      <c r="E10" s="96"/>
      <c r="F10" s="2">
        <v>19</v>
      </c>
      <c r="G10" s="62"/>
      <c r="H10" s="65"/>
      <c r="I10" s="96"/>
      <c r="J10" s="2">
        <v>19</v>
      </c>
      <c r="K10" s="62"/>
      <c r="L10" s="61"/>
      <c r="M10" s="96"/>
      <c r="N10" s="2">
        <v>19</v>
      </c>
      <c r="O10" s="62"/>
    </row>
    <row r="11" spans="1:19">
      <c r="A11" s="96"/>
      <c r="B11" s="2">
        <v>9.5</v>
      </c>
      <c r="C11" s="66"/>
      <c r="D11" s="65"/>
      <c r="E11" s="96"/>
      <c r="F11" s="2">
        <v>9.5</v>
      </c>
      <c r="G11" s="66"/>
      <c r="H11" s="64"/>
      <c r="I11" s="96"/>
      <c r="J11" s="2">
        <v>9.5</v>
      </c>
      <c r="K11" s="66"/>
      <c r="L11" s="65"/>
      <c r="M11" s="96"/>
      <c r="N11" s="2">
        <v>9.5</v>
      </c>
      <c r="O11" s="66"/>
    </row>
    <row r="12" spans="1:19">
      <c r="A12" s="96"/>
      <c r="B12" s="2">
        <v>4.75</v>
      </c>
      <c r="C12" s="66"/>
      <c r="D12" s="65"/>
      <c r="E12" s="96"/>
      <c r="F12" s="2">
        <v>4.75</v>
      </c>
      <c r="G12" s="66"/>
      <c r="H12" s="61"/>
      <c r="I12" s="96"/>
      <c r="J12" s="2">
        <v>4.75</v>
      </c>
      <c r="K12" s="66"/>
      <c r="L12" s="65"/>
      <c r="M12" s="96"/>
      <c r="N12" s="2">
        <v>4.75</v>
      </c>
      <c r="O12" s="66"/>
    </row>
    <row r="13" spans="1:19">
      <c r="A13" s="96"/>
      <c r="B13" s="2">
        <v>2</v>
      </c>
      <c r="C13" s="66">
        <v>100</v>
      </c>
      <c r="D13" s="65"/>
      <c r="E13" s="96"/>
      <c r="F13" s="2">
        <v>2</v>
      </c>
      <c r="G13" s="66">
        <v>100</v>
      </c>
      <c r="H13" s="61"/>
      <c r="I13" s="96"/>
      <c r="J13" s="2">
        <v>2</v>
      </c>
      <c r="K13" s="66">
        <v>100</v>
      </c>
      <c r="L13" s="65"/>
      <c r="M13" s="96"/>
      <c r="N13" s="2">
        <v>2</v>
      </c>
      <c r="O13" s="66">
        <v>100</v>
      </c>
    </row>
    <row r="14" spans="1:19">
      <c r="A14" s="96"/>
      <c r="B14" s="67">
        <v>0.84</v>
      </c>
      <c r="C14" s="66">
        <f>'[1]2mmふるい通過分分析'!J31</f>
        <v>80.016701635623846</v>
      </c>
      <c r="D14" s="65"/>
      <c r="E14" s="96"/>
      <c r="F14" s="67">
        <v>0.84</v>
      </c>
      <c r="G14" s="66">
        <v>82.930190142392419</v>
      </c>
      <c r="H14" s="61"/>
      <c r="I14" s="96"/>
      <c r="J14" s="67">
        <v>0.84</v>
      </c>
      <c r="K14" s="66">
        <v>85.582558935161074</v>
      </c>
      <c r="L14" s="65"/>
      <c r="M14" s="96"/>
      <c r="N14" s="67">
        <v>0.84</v>
      </c>
      <c r="O14" s="66">
        <v>78.859210689721962</v>
      </c>
      <c r="P14" s="59"/>
      <c r="Q14" s="59"/>
      <c r="R14" s="59"/>
      <c r="S14" s="59"/>
    </row>
    <row r="15" spans="1:19">
      <c r="A15" s="96"/>
      <c r="B15" s="67">
        <v>0.42</v>
      </c>
      <c r="C15" s="66">
        <f>'[1]2mmふるい通過分分析'!J32</f>
        <v>71.011882002293859</v>
      </c>
      <c r="D15" s="65"/>
      <c r="E15" s="96"/>
      <c r="F15" s="67">
        <v>0.42</v>
      </c>
      <c r="G15" s="66">
        <v>72.572063918163209</v>
      </c>
      <c r="H15" s="61"/>
      <c r="I15" s="96"/>
      <c r="J15" s="67">
        <v>0.42</v>
      </c>
      <c r="K15" s="66">
        <v>75.783692064253231</v>
      </c>
      <c r="L15" s="65"/>
      <c r="M15" s="96"/>
      <c r="N15" s="67">
        <v>0.42</v>
      </c>
      <c r="O15" s="66">
        <v>66.516581461254859</v>
      </c>
      <c r="P15" s="59"/>
      <c r="Q15" s="59"/>
      <c r="R15" s="59"/>
      <c r="S15" s="59"/>
    </row>
    <row r="16" spans="1:19">
      <c r="A16" s="96"/>
      <c r="B16" s="67">
        <v>0.25</v>
      </c>
      <c r="C16" s="66">
        <f>'[1]2mmふるい通過分分析'!J33</f>
        <v>67.979437034448722</v>
      </c>
      <c r="D16" s="65"/>
      <c r="E16" s="96"/>
      <c r="F16" s="67">
        <v>0.25</v>
      </c>
      <c r="G16" s="66">
        <v>68.360343109079977</v>
      </c>
      <c r="H16" s="61"/>
      <c r="I16" s="96"/>
      <c r="J16" s="67">
        <v>0.25</v>
      </c>
      <c r="K16" s="66">
        <v>71.081900317278354</v>
      </c>
      <c r="L16" s="65"/>
      <c r="M16" s="96"/>
      <c r="N16" s="67">
        <v>0.25</v>
      </c>
      <c r="O16" s="66">
        <v>61.727609814217232</v>
      </c>
      <c r="P16" s="59"/>
      <c r="Q16" s="59"/>
      <c r="R16" s="61"/>
      <c r="S16" s="59"/>
    </row>
    <row r="17" spans="1:21">
      <c r="A17" s="96"/>
      <c r="B17" s="67">
        <v>0.106</v>
      </c>
      <c r="C17" s="66">
        <f>'[1]2mmふるい通過分分析'!J34</f>
        <v>65.800188447387114</v>
      </c>
      <c r="D17" s="65"/>
      <c r="E17" s="96"/>
      <c r="F17" s="67">
        <v>0.106</v>
      </c>
      <c r="G17" s="66">
        <v>65.621530333419059</v>
      </c>
      <c r="H17" s="61"/>
      <c r="I17" s="96"/>
      <c r="J17" s="67">
        <v>0.106</v>
      </c>
      <c r="K17" s="66">
        <v>67.389121400959581</v>
      </c>
      <c r="L17" s="65"/>
      <c r="M17" s="96"/>
      <c r="N17" s="67">
        <v>0.106</v>
      </c>
      <c r="O17" s="66">
        <v>59.317370794491055</v>
      </c>
      <c r="P17" s="59"/>
      <c r="Q17" s="59"/>
      <c r="R17" s="68"/>
      <c r="S17" s="59"/>
    </row>
    <row r="18" spans="1:21">
      <c r="A18" s="96"/>
      <c r="B18" s="67">
        <v>7.4999999999999997E-2</v>
      </c>
      <c r="C18" s="66">
        <f>'[1]2mmふるい通過分分析'!J35</f>
        <v>63.004171392289244</v>
      </c>
      <c r="D18" s="65"/>
      <c r="E18" s="96"/>
      <c r="F18" s="67">
        <v>7.4999999999999997E-2</v>
      </c>
      <c r="G18" s="66">
        <v>63.790347372948084</v>
      </c>
      <c r="H18" s="61"/>
      <c r="I18" s="96"/>
      <c r="J18" s="67">
        <v>7.4999999999999997E-2</v>
      </c>
      <c r="K18" s="66">
        <v>63.394678854857055</v>
      </c>
      <c r="L18" s="65"/>
      <c r="M18" s="96"/>
      <c r="N18" s="67">
        <v>7.4999999999999997E-2</v>
      </c>
      <c r="O18" s="66">
        <v>56.505425271477172</v>
      </c>
      <c r="P18" s="59"/>
      <c r="Q18" s="59"/>
      <c r="R18" s="68"/>
      <c r="S18" s="59"/>
    </row>
    <row r="19" spans="1:21">
      <c r="A19" s="96" t="s">
        <v>45</v>
      </c>
      <c r="B19" s="69">
        <f>'[1]2mmふるい通過分分析'!H19</f>
        <v>5.1607362519536605E-2</v>
      </c>
      <c r="C19" s="66">
        <f>'[1]2mmふるい通過分分析'!K19</f>
        <v>56.907192491059241</v>
      </c>
      <c r="D19" s="65"/>
      <c r="E19" s="96" t="s">
        <v>45</v>
      </c>
      <c r="F19" s="69">
        <v>4.550729982803766E-2</v>
      </c>
      <c r="G19" s="66">
        <v>57.637577563981331</v>
      </c>
      <c r="H19" s="61"/>
      <c r="I19" s="96" t="s">
        <v>45</v>
      </c>
      <c r="J19" s="69">
        <v>5.1585264744762382E-2</v>
      </c>
      <c r="K19" s="66">
        <v>61.130357656970304</v>
      </c>
      <c r="L19" s="65"/>
      <c r="M19" s="96" t="s">
        <v>45</v>
      </c>
      <c r="N19" s="69">
        <v>4.9719603297894835E-2</v>
      </c>
      <c r="O19" s="66">
        <v>50.984148486287154</v>
      </c>
      <c r="P19" s="59"/>
      <c r="Q19" s="59"/>
      <c r="R19" s="68"/>
      <c r="S19" s="59"/>
    </row>
    <row r="20" spans="1:21">
      <c r="A20" s="96"/>
      <c r="B20" s="69">
        <f>'[1]2mmふるい通過分分析'!H20</f>
        <v>3.7682964693103248E-2</v>
      </c>
      <c r="C20" s="66">
        <f>'[1]2mmふるい通過分分析'!K20</f>
        <v>51.654220876499934</v>
      </c>
      <c r="D20" s="65"/>
      <c r="E20" s="96"/>
      <c r="F20" s="69">
        <v>3.4390410394030513E-2</v>
      </c>
      <c r="G20" s="66">
        <v>50.856686085865874</v>
      </c>
      <c r="H20" s="61"/>
      <c r="I20" s="96"/>
      <c r="J20" s="69">
        <v>3.7922482727704189E-2</v>
      </c>
      <c r="K20" s="66">
        <v>54.04277995761143</v>
      </c>
      <c r="L20" s="65"/>
      <c r="M20" s="96"/>
      <c r="N20" s="69">
        <v>3.720164647504471E-2</v>
      </c>
      <c r="O20" s="66">
        <v>43.60486383695612</v>
      </c>
      <c r="P20" s="59"/>
      <c r="Q20" s="59"/>
      <c r="R20" s="68"/>
      <c r="S20" s="59"/>
    </row>
    <row r="21" spans="1:21">
      <c r="A21" s="96"/>
      <c r="B21" s="69">
        <f>'[1]2mmふるい通過分分析'!H21</f>
        <v>2.5504087904586612E-2</v>
      </c>
      <c r="C21" s="66">
        <f>'[1]2mmふるい通過分分析'!K21</f>
        <v>39.397287109194863</v>
      </c>
      <c r="D21" s="65"/>
      <c r="E21" s="96"/>
      <c r="F21" s="69">
        <v>2.2807848242832104E-2</v>
      </c>
      <c r="G21" s="66">
        <v>45.43197290337352</v>
      </c>
      <c r="H21" s="61"/>
      <c r="I21" s="96"/>
      <c r="J21" s="69">
        <v>2.5506123329130131E-2</v>
      </c>
      <c r="K21" s="66">
        <v>41.639518983733389</v>
      </c>
      <c r="L21" s="65"/>
      <c r="M21" s="96"/>
      <c r="N21" s="69">
        <v>2.4535743666321132E-2</v>
      </c>
      <c r="O21" s="66">
        <v>37.567267305685277</v>
      </c>
      <c r="P21" s="59"/>
      <c r="Q21" s="59"/>
      <c r="R21" s="68"/>
      <c r="S21" s="59"/>
    </row>
    <row r="22" spans="1:21">
      <c r="A22" s="96"/>
      <c r="B22" s="69">
        <f>'[1]2mmふるい通過分分析'!H22</f>
        <v>1.6486063175556401E-2</v>
      </c>
      <c r="C22" s="66">
        <f>'[1]2mmふるい通過分分析'!K22</f>
        <v>14.883419574584726</v>
      </c>
      <c r="D22" s="65"/>
      <c r="E22" s="96"/>
      <c r="F22" s="69">
        <v>1.5872271363068704E-2</v>
      </c>
      <c r="G22" s="66">
        <v>18.308406990911717</v>
      </c>
      <c r="H22" s="61"/>
      <c r="I22" s="96"/>
      <c r="J22" s="69">
        <v>1.6121168686834185E-2</v>
      </c>
      <c r="K22" s="66">
        <v>20.376785885656766</v>
      </c>
      <c r="L22" s="65"/>
      <c r="M22" s="96"/>
      <c r="N22" s="69">
        <v>1.5553529965088736E-2</v>
      </c>
      <c r="O22" s="66">
        <v>22.137853947993108</v>
      </c>
      <c r="P22" s="59"/>
      <c r="Q22" s="59"/>
      <c r="R22" s="68"/>
      <c r="S22" s="59"/>
    </row>
    <row r="23" spans="1:21">
      <c r="A23" s="96"/>
      <c r="B23" s="69">
        <f>'[1]2mmふるい通過分分析'!H23</f>
        <v>1.1948493080687466E-2</v>
      </c>
      <c r="C23" s="66">
        <f>'[1]2mmふるい通過分分析'!K23</f>
        <v>8.7549526909321909</v>
      </c>
      <c r="D23" s="65"/>
      <c r="E23" s="96"/>
      <c r="F23" s="69">
        <v>1.1567950015083308E-2</v>
      </c>
      <c r="G23" s="66">
        <v>12.883693808419357</v>
      </c>
      <c r="H23" s="68"/>
      <c r="I23" s="96"/>
      <c r="J23" s="69">
        <v>1.1937285343799042E-2</v>
      </c>
      <c r="K23" s="66">
        <v>7.9735249117787355</v>
      </c>
      <c r="L23" s="65"/>
      <c r="M23" s="96"/>
      <c r="N23" s="69">
        <v>1.1554604651482218E-2</v>
      </c>
      <c r="O23" s="66">
        <v>12.746037121571792</v>
      </c>
      <c r="P23" s="59"/>
      <c r="Q23" s="59"/>
      <c r="R23" s="68"/>
      <c r="S23" s="59"/>
    </row>
    <row r="24" spans="1:21">
      <c r="A24" s="96"/>
      <c r="B24" s="69">
        <f>'[1]2mmふるい通過分分析'!H24</f>
        <v>8.5928630902118146E-3</v>
      </c>
      <c r="C24" s="66">
        <f>'[1]2mmふるい通過分分析'!K24</f>
        <v>4.3774763454660954</v>
      </c>
      <c r="D24" s="65"/>
      <c r="E24" s="96"/>
      <c r="F24" s="69">
        <v>8.3578464295977952E-3</v>
      </c>
      <c r="G24" s="66">
        <v>8.8151589215500845</v>
      </c>
      <c r="H24" s="61"/>
      <c r="I24" s="96"/>
      <c r="J24" s="69">
        <v>8.5202304707755611E-3</v>
      </c>
      <c r="K24" s="66">
        <v>5.3156832745191567</v>
      </c>
      <c r="L24" s="65"/>
      <c r="M24" s="96"/>
      <c r="N24" s="69">
        <v>8.386950690646806E-3</v>
      </c>
      <c r="O24" s="66">
        <v>7.3792846493310362</v>
      </c>
      <c r="P24" s="59"/>
      <c r="Q24" s="59"/>
      <c r="R24" s="68"/>
      <c r="S24" s="59"/>
    </row>
    <row r="25" spans="1:21">
      <c r="A25" s="96"/>
      <c r="B25" s="69">
        <f>'[1]2mmふるい通過分分析'!H25</f>
        <v>4.3248964479547678E-3</v>
      </c>
      <c r="C25" s="66">
        <f>'[1]2mmふるい通過分分析'!K25</f>
        <v>2.6264858072796575</v>
      </c>
      <c r="D25" s="65"/>
      <c r="E25" s="96"/>
      <c r="F25" s="69">
        <v>4.3232424815106488E-3</v>
      </c>
      <c r="G25" s="66">
        <v>2.0342674434346351</v>
      </c>
      <c r="H25" s="61"/>
      <c r="I25" s="96"/>
      <c r="J25" s="69">
        <v>4.2993971629934633E-3</v>
      </c>
      <c r="K25" s="66">
        <v>2.6578416372595783</v>
      </c>
      <c r="L25" s="65"/>
      <c r="M25" s="96"/>
      <c r="N25" s="69">
        <v>4.2068175050299353E-3</v>
      </c>
      <c r="O25" s="66">
        <v>3.3542202951504709</v>
      </c>
      <c r="P25" s="59"/>
      <c r="Q25" s="59"/>
      <c r="R25" s="68"/>
      <c r="S25" s="59"/>
    </row>
    <row r="26" spans="1:21">
      <c r="A26" s="96"/>
      <c r="B26" s="69">
        <f>'[1]2mmふるい通過分分析'!H26</f>
        <v>1.7656315813107675E-3</v>
      </c>
      <c r="C26" s="66">
        <f>'[1]2mmふるい通過分分析'!K26</f>
        <v>2.6264858072796575</v>
      </c>
      <c r="D26" s="65"/>
      <c r="E26" s="96"/>
      <c r="F26" s="69">
        <v>1.7649563523374709E-3</v>
      </c>
      <c r="G26" s="66">
        <v>2.0342674434346351</v>
      </c>
      <c r="H26" s="61"/>
      <c r="I26" s="96"/>
      <c r="J26" s="69">
        <v>1.7552215418172642E-3</v>
      </c>
      <c r="K26" s="66">
        <v>2.6578416372595783</v>
      </c>
      <c r="L26" s="65"/>
      <c r="M26" s="96"/>
      <c r="N26" s="69">
        <v>1.7174260547219245E-3</v>
      </c>
      <c r="O26" s="66">
        <v>3.3542202951504709</v>
      </c>
      <c r="P26" s="59"/>
      <c r="Q26" s="59"/>
      <c r="R26" s="68"/>
      <c r="S26" s="59"/>
    </row>
    <row r="27" spans="1:21" ht="15.75" thickBot="1">
      <c r="A27" s="97"/>
      <c r="B27" s="70"/>
      <c r="C27" s="71"/>
      <c r="D27" s="61"/>
      <c r="E27" s="97"/>
      <c r="F27" s="70"/>
      <c r="G27" s="71"/>
      <c r="H27" s="61"/>
      <c r="I27" s="97"/>
      <c r="J27" s="70"/>
      <c r="K27" s="71"/>
      <c r="L27" s="61"/>
      <c r="M27" s="97"/>
      <c r="N27" s="70"/>
      <c r="O27" s="71"/>
      <c r="P27" s="59"/>
      <c r="Q27" s="59"/>
      <c r="R27" s="68"/>
      <c r="S27" s="59"/>
    </row>
    <row r="28" spans="1:21" ht="15.75" thickBot="1">
      <c r="E28" s="72"/>
      <c r="F28" s="72"/>
      <c r="G28" s="72"/>
      <c r="H28" s="68"/>
      <c r="I28" s="68"/>
      <c r="M28" s="59"/>
      <c r="N28" s="59"/>
      <c r="O28" s="59"/>
      <c r="P28" s="72"/>
      <c r="Q28" s="68"/>
      <c r="R28" s="59"/>
      <c r="S28" s="59"/>
      <c r="T28" s="68"/>
      <c r="U28" s="59"/>
    </row>
    <row r="29" spans="1:21">
      <c r="A29" s="35" t="s">
        <v>36</v>
      </c>
      <c r="B29" s="98" t="s">
        <v>46</v>
      </c>
      <c r="C29" s="99"/>
      <c r="E29" s="35" t="s">
        <v>36</v>
      </c>
      <c r="F29" s="98" t="s">
        <v>47</v>
      </c>
      <c r="G29" s="99"/>
      <c r="I29" s="35" t="s">
        <v>36</v>
      </c>
      <c r="J29" s="98" t="s">
        <v>12</v>
      </c>
      <c r="K29" s="99"/>
      <c r="M29" s="59"/>
      <c r="N29" s="59"/>
      <c r="O29" s="59"/>
      <c r="P29" s="72"/>
      <c r="Q29" s="68"/>
      <c r="R29" s="59"/>
      <c r="S29" s="59"/>
      <c r="T29" s="68"/>
      <c r="U29" s="59"/>
    </row>
    <row r="30" spans="1:21">
      <c r="A30" s="96" t="s">
        <v>41</v>
      </c>
      <c r="B30" s="2" t="s">
        <v>42</v>
      </c>
      <c r="C30" s="62" t="s">
        <v>43</v>
      </c>
      <c r="D30" s="60"/>
      <c r="E30" s="96" t="s">
        <v>41</v>
      </c>
      <c r="F30" s="2" t="s">
        <v>42</v>
      </c>
      <c r="G30" s="62" t="s">
        <v>43</v>
      </c>
      <c r="I30" s="96" t="s">
        <v>41</v>
      </c>
      <c r="J30" s="2" t="s">
        <v>42</v>
      </c>
      <c r="K30" s="62" t="s">
        <v>43</v>
      </c>
      <c r="N30" s="60"/>
      <c r="O30" s="59"/>
      <c r="P30" s="59"/>
      <c r="Q30" s="59"/>
      <c r="R30" s="59"/>
      <c r="S30" s="59"/>
      <c r="T30" s="59"/>
      <c r="U30" s="59"/>
    </row>
    <row r="31" spans="1:21">
      <c r="A31" s="96"/>
      <c r="B31" s="2">
        <v>75</v>
      </c>
      <c r="C31" s="62" t="s">
        <v>44</v>
      </c>
      <c r="D31" s="61"/>
      <c r="E31" s="96"/>
      <c r="F31" s="2">
        <v>75</v>
      </c>
      <c r="G31" s="62" t="s">
        <v>44</v>
      </c>
      <c r="I31" s="96"/>
      <c r="J31" s="2">
        <v>75</v>
      </c>
      <c r="K31" s="62" t="s">
        <v>44</v>
      </c>
      <c r="N31" s="61"/>
      <c r="O31" s="59"/>
      <c r="P31" s="59"/>
      <c r="Q31" s="59"/>
      <c r="R31" s="59"/>
      <c r="S31" s="59"/>
      <c r="T31" s="59"/>
      <c r="U31" s="59"/>
    </row>
    <row r="32" spans="1:21">
      <c r="A32" s="96"/>
      <c r="B32" s="2">
        <v>53</v>
      </c>
      <c r="C32" s="62" t="s">
        <v>44</v>
      </c>
      <c r="D32" s="61"/>
      <c r="E32" s="96"/>
      <c r="F32" s="2">
        <v>53</v>
      </c>
      <c r="G32" s="62" t="s">
        <v>44</v>
      </c>
      <c r="I32" s="96"/>
      <c r="J32" s="2">
        <v>53</v>
      </c>
      <c r="K32" s="62" t="s">
        <v>44</v>
      </c>
      <c r="N32" s="61"/>
    </row>
    <row r="33" spans="1:14">
      <c r="A33" s="96"/>
      <c r="B33" s="2">
        <v>37.5</v>
      </c>
      <c r="C33" s="62" t="s">
        <v>44</v>
      </c>
      <c r="D33" s="61"/>
      <c r="E33" s="96"/>
      <c r="F33" s="2">
        <v>37.5</v>
      </c>
      <c r="G33" s="62" t="s">
        <v>44</v>
      </c>
      <c r="I33" s="96"/>
      <c r="J33" s="2">
        <v>37.5</v>
      </c>
      <c r="K33" s="62" t="s">
        <v>44</v>
      </c>
      <c r="N33" s="61"/>
    </row>
    <row r="34" spans="1:14">
      <c r="A34" s="96"/>
      <c r="B34" s="2">
        <v>26.5</v>
      </c>
      <c r="C34" s="62" t="s">
        <v>44</v>
      </c>
      <c r="D34" s="61"/>
      <c r="E34" s="96"/>
      <c r="F34" s="2">
        <v>26.5</v>
      </c>
      <c r="G34" s="62" t="s">
        <v>44</v>
      </c>
      <c r="I34" s="96"/>
      <c r="J34" s="2">
        <v>26.5</v>
      </c>
      <c r="K34" s="62" t="s">
        <v>44</v>
      </c>
      <c r="N34" s="61"/>
    </row>
    <row r="35" spans="1:14">
      <c r="A35" s="96"/>
      <c r="B35" s="2">
        <v>19</v>
      </c>
      <c r="C35" s="62"/>
      <c r="D35" s="61"/>
      <c r="E35" s="96"/>
      <c r="F35" s="2">
        <v>19</v>
      </c>
      <c r="G35" s="62"/>
      <c r="I35" s="96"/>
      <c r="J35" s="2">
        <v>19</v>
      </c>
      <c r="K35" s="62"/>
      <c r="N35" s="61"/>
    </row>
    <row r="36" spans="1:14">
      <c r="A36" s="96"/>
      <c r="B36" s="2">
        <v>9.5</v>
      </c>
      <c r="C36" s="66"/>
      <c r="D36" s="61"/>
      <c r="E36" s="96"/>
      <c r="F36" s="2">
        <v>9.5</v>
      </c>
      <c r="G36" s="66"/>
      <c r="I36" s="96"/>
      <c r="J36" s="2">
        <v>9.5</v>
      </c>
      <c r="K36" s="66"/>
      <c r="N36" s="61"/>
    </row>
    <row r="37" spans="1:14">
      <c r="A37" s="96"/>
      <c r="B37" s="2">
        <v>4.75</v>
      </c>
      <c r="C37" s="66"/>
      <c r="D37" s="65"/>
      <c r="E37" s="96"/>
      <c r="F37" s="2">
        <v>4.75</v>
      </c>
      <c r="G37" s="66"/>
      <c r="I37" s="96"/>
      <c r="J37" s="2">
        <v>4.75</v>
      </c>
      <c r="K37" s="66"/>
      <c r="N37" s="65"/>
    </row>
    <row r="38" spans="1:14">
      <c r="A38" s="96"/>
      <c r="B38" s="2">
        <v>2</v>
      </c>
      <c r="C38" s="66">
        <v>100</v>
      </c>
      <c r="D38" s="65"/>
      <c r="E38" s="96"/>
      <c r="F38" s="2">
        <v>2</v>
      </c>
      <c r="G38" s="66">
        <v>100</v>
      </c>
      <c r="I38" s="96"/>
      <c r="J38" s="2">
        <v>2</v>
      </c>
      <c r="K38" s="66">
        <v>100</v>
      </c>
      <c r="N38" s="65"/>
    </row>
    <row r="39" spans="1:14">
      <c r="A39" s="96"/>
      <c r="B39" s="67">
        <v>0.84</v>
      </c>
      <c r="C39" s="66">
        <v>84.479520078139174</v>
      </c>
      <c r="D39" s="65"/>
      <c r="E39" s="96"/>
      <c r="F39" s="67">
        <v>0.84</v>
      </c>
      <c r="G39" s="66">
        <v>84.452964866959576</v>
      </c>
      <c r="I39" s="96"/>
      <c r="J39" s="67">
        <v>0.84</v>
      </c>
      <c r="K39" s="66">
        <v>85.940197404907408</v>
      </c>
      <c r="N39" s="65"/>
    </row>
    <row r="40" spans="1:14">
      <c r="A40" s="96"/>
      <c r="B40" s="67">
        <v>0.42</v>
      </c>
      <c r="C40" s="66">
        <v>75.23285362885629</v>
      </c>
      <c r="D40" s="65"/>
      <c r="E40" s="96"/>
      <c r="F40" s="67">
        <v>0.42</v>
      </c>
      <c r="G40" s="66">
        <v>77.068332256698795</v>
      </c>
      <c r="I40" s="96"/>
      <c r="J40" s="67">
        <v>0.42</v>
      </c>
      <c r="K40" s="66">
        <v>76.52423471804795</v>
      </c>
      <c r="N40" s="65"/>
    </row>
    <row r="41" spans="1:14">
      <c r="A41" s="96"/>
      <c r="B41" s="67">
        <v>0.25</v>
      </c>
      <c r="C41" s="66">
        <v>71.404932571895131</v>
      </c>
      <c r="D41" s="65"/>
      <c r="E41" s="96"/>
      <c r="F41" s="67">
        <v>0.25</v>
      </c>
      <c r="G41" s="66">
        <v>73.865258315894906</v>
      </c>
      <c r="I41" s="96"/>
      <c r="J41" s="67">
        <v>0.106</v>
      </c>
      <c r="K41" s="66">
        <v>61.942748450023124</v>
      </c>
      <c r="N41" s="65"/>
    </row>
    <row r="42" spans="1:14">
      <c r="A42" s="96"/>
      <c r="B42" s="67">
        <v>0.106</v>
      </c>
      <c r="C42" s="66">
        <v>68.551391420342242</v>
      </c>
      <c r="D42" s="65"/>
      <c r="E42" s="96"/>
      <c r="F42" s="67">
        <v>0.106</v>
      </c>
      <c r="G42" s="66">
        <v>71.991920031978239</v>
      </c>
      <c r="I42" s="96"/>
      <c r="J42" s="67">
        <v>7.4999999999999997E-2</v>
      </c>
      <c r="K42" s="66">
        <v>58.940929282822708</v>
      </c>
      <c r="N42" s="65"/>
    </row>
    <row r="43" spans="1:14">
      <c r="A43" s="96"/>
      <c r="B43" s="67">
        <v>7.4999999999999997E-2</v>
      </c>
      <c r="C43" s="66">
        <v>66.115441656821503</v>
      </c>
      <c r="D43" s="65"/>
      <c r="E43" s="96"/>
      <c r="F43" s="67">
        <v>7.4999999999999997E-2</v>
      </c>
      <c r="G43" s="66">
        <v>69.976408753300035</v>
      </c>
      <c r="I43" s="96"/>
      <c r="J43" s="67">
        <v>3.839383694231846E-2</v>
      </c>
      <c r="K43" s="66">
        <v>40.061111146541059</v>
      </c>
      <c r="N43" s="65"/>
    </row>
    <row r="44" spans="1:14">
      <c r="A44" s="96" t="s">
        <v>45</v>
      </c>
      <c r="B44" s="69">
        <v>3.8422742438192249E-2</v>
      </c>
      <c r="C44" s="66">
        <v>46.57445956992062</v>
      </c>
      <c r="D44" s="65"/>
      <c r="E44" s="96" t="s">
        <v>45</v>
      </c>
      <c r="F44" s="69">
        <v>3.9016312456718119E-2</v>
      </c>
      <c r="G44" s="66">
        <v>39.17542991736741</v>
      </c>
      <c r="I44" s="100" t="s">
        <v>45</v>
      </c>
      <c r="J44" s="69">
        <v>2.6375173174817468E-2</v>
      </c>
      <c r="K44" s="66">
        <v>26.950202044036715</v>
      </c>
      <c r="N44" s="65"/>
    </row>
    <row r="45" spans="1:14">
      <c r="A45" s="96"/>
      <c r="B45" s="69">
        <v>2.6944137770190689E-2</v>
      </c>
      <c r="C45" s="66">
        <v>27.097867386135633</v>
      </c>
      <c r="D45" s="65"/>
      <c r="E45" s="96"/>
      <c r="F45" s="69">
        <v>2.6565851938975579E-2</v>
      </c>
      <c r="G45" s="66">
        <v>26.354380126228989</v>
      </c>
      <c r="I45" s="101"/>
      <c r="J45" s="69">
        <v>1.5483417638683356E-2</v>
      </c>
      <c r="K45" s="66">
        <v>24.036666687924637</v>
      </c>
      <c r="N45" s="65"/>
    </row>
    <row r="46" spans="1:14">
      <c r="A46" s="96"/>
      <c r="B46" s="69">
        <v>1.6114114901219931E-2</v>
      </c>
      <c r="C46" s="66">
        <v>19.476592183784987</v>
      </c>
      <c r="D46" s="65"/>
      <c r="E46" s="96"/>
      <c r="F46" s="69">
        <v>1.5569879839093756E-2</v>
      </c>
      <c r="G46" s="66">
        <v>23.505257950420447</v>
      </c>
      <c r="I46" s="101"/>
      <c r="J46" s="69">
        <v>1.1170327486782032E-2</v>
      </c>
      <c r="K46" s="66">
        <v>20.394747492784543</v>
      </c>
      <c r="N46" s="65"/>
    </row>
    <row r="47" spans="1:14">
      <c r="A47" s="96"/>
      <c r="B47" s="69">
        <v>1.1565415416009462E-2</v>
      </c>
      <c r="C47" s="66">
        <v>16.089358760518035</v>
      </c>
      <c r="D47" s="65"/>
      <c r="E47" s="96"/>
      <c r="F47" s="69">
        <v>1.1211320219026447E-2</v>
      </c>
      <c r="G47" s="66">
        <v>19.943855230659775</v>
      </c>
      <c r="I47" s="101"/>
      <c r="J47" s="69">
        <v>8.0219293309642288E-3</v>
      </c>
      <c r="K47" s="66">
        <v>17.481212136672461</v>
      </c>
      <c r="N47" s="65"/>
    </row>
    <row r="48" spans="1:14">
      <c r="A48" s="96"/>
      <c r="B48" s="69">
        <v>8.0219293309642288E-3</v>
      </c>
      <c r="C48" s="66">
        <v>13.548933693067816</v>
      </c>
      <c r="D48" s="65"/>
      <c r="E48" s="96"/>
      <c r="F48" s="69">
        <v>8.0399066728061245E-3</v>
      </c>
      <c r="G48" s="66">
        <v>17.094733054851233</v>
      </c>
      <c r="I48" s="101"/>
      <c r="J48" s="69">
        <v>4.1166437750761583E-3</v>
      </c>
      <c r="K48" s="66">
        <v>12.382525263476328</v>
      </c>
      <c r="N48" s="65"/>
    </row>
    <row r="49" spans="1:14">
      <c r="A49" s="96"/>
      <c r="B49" s="69">
        <v>4.1166437750761583E-3</v>
      </c>
      <c r="C49" s="66">
        <v>9.3148919139841251</v>
      </c>
      <c r="D49" s="65"/>
      <c r="E49" s="96"/>
      <c r="F49" s="69">
        <v>4.1163784044224456E-3</v>
      </c>
      <c r="G49" s="66">
        <v>12.108769247186292</v>
      </c>
      <c r="I49" s="101"/>
      <c r="J49" s="69">
        <v>1.7107634324208339E-3</v>
      </c>
      <c r="K49" s="66">
        <v>8.7406060683362288</v>
      </c>
      <c r="N49" s="65"/>
    </row>
    <row r="50" spans="1:14">
      <c r="A50" s="96"/>
      <c r="B50" s="69">
        <v>1.7107634324208339E-3</v>
      </c>
      <c r="C50" s="66">
        <v>5.9276584907171701</v>
      </c>
      <c r="D50" s="65"/>
      <c r="E50" s="96"/>
      <c r="F50" s="69">
        <v>1.7080672026372745E-3</v>
      </c>
      <c r="G50" s="66">
        <v>8.5473665274256163</v>
      </c>
      <c r="I50" s="101"/>
      <c r="J50" s="69">
        <v>1.7107634324208339E-3</v>
      </c>
      <c r="K50" s="66">
        <v>8.7406060683362288</v>
      </c>
      <c r="N50" s="65"/>
    </row>
    <row r="51" spans="1:14">
      <c r="A51" s="96"/>
      <c r="B51" s="69">
        <v>1.7107634324208339E-3</v>
      </c>
      <c r="C51" s="66">
        <v>5.9276584907171701</v>
      </c>
      <c r="D51" s="65"/>
      <c r="E51" s="96"/>
      <c r="F51" s="69">
        <v>1.7080672026372745E-3</v>
      </c>
      <c r="G51" s="66">
        <v>8.5473665274256163</v>
      </c>
      <c r="I51" s="101"/>
      <c r="J51" s="69">
        <v>1.7107634324208339E-3</v>
      </c>
      <c r="K51" s="66">
        <v>8.7406060683362288</v>
      </c>
      <c r="N51" s="65"/>
    </row>
    <row r="52" spans="1:14" ht="15.75" thickBot="1">
      <c r="A52" s="97"/>
      <c r="B52" s="70"/>
      <c r="C52" s="71"/>
      <c r="D52" s="65"/>
      <c r="E52" s="97"/>
      <c r="F52" s="70"/>
      <c r="G52" s="71"/>
      <c r="I52" s="102"/>
      <c r="J52" s="70"/>
      <c r="K52" s="71"/>
      <c r="N52" s="65"/>
    </row>
    <row r="53" spans="1:14">
      <c r="D53" s="61"/>
      <c r="N53" s="61"/>
    </row>
  </sheetData>
  <mergeCells count="21">
    <mergeCell ref="A30:A43"/>
    <mergeCell ref="E30:E43"/>
    <mergeCell ref="I30:I43"/>
    <mergeCell ref="A44:A52"/>
    <mergeCell ref="E44:E52"/>
    <mergeCell ref="I44:I52"/>
    <mergeCell ref="A19:A27"/>
    <mergeCell ref="E19:E27"/>
    <mergeCell ref="I19:I27"/>
    <mergeCell ref="M19:M27"/>
    <mergeCell ref="B29:C29"/>
    <mergeCell ref="F29:G29"/>
    <mergeCell ref="J29:K29"/>
    <mergeCell ref="B4:C4"/>
    <mergeCell ref="F4:G4"/>
    <mergeCell ref="J4:K4"/>
    <mergeCell ref="N4:O4"/>
    <mergeCell ref="A5:A18"/>
    <mergeCell ref="E5:E18"/>
    <mergeCell ref="I5:I18"/>
    <mergeCell ref="M5:M18"/>
  </mergeCells>
  <phoneticPr fontId="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AD4DE-EBEB-43EE-9224-A185BABACC64}">
  <dimension ref="A2:M91"/>
  <sheetViews>
    <sheetView zoomScale="70" zoomScaleNormal="70" workbookViewId="0">
      <selection activeCell="N32" sqref="N32"/>
    </sheetView>
  </sheetViews>
  <sheetFormatPr defaultColWidth="9.140625" defaultRowHeight="15"/>
  <cols>
    <col min="1" max="1" width="11" style="5" customWidth="1"/>
    <col min="2" max="2" width="15.85546875" style="1" customWidth="1"/>
    <col min="3" max="3" width="18.5703125" style="1" customWidth="1"/>
    <col min="4" max="4" width="15.85546875" style="1" customWidth="1"/>
    <col min="5" max="5" width="18.5703125" style="1" customWidth="1"/>
    <col min="6" max="6" width="15.85546875" style="1" customWidth="1"/>
    <col min="7" max="7" width="17.5703125" style="1" customWidth="1"/>
    <col min="8" max="8" width="15.85546875" style="1" customWidth="1"/>
    <col min="9" max="9" width="16.42578125" style="5" customWidth="1"/>
    <col min="10" max="10" width="13.7109375" style="1" customWidth="1"/>
    <col min="11" max="11" width="18.42578125" style="1" customWidth="1"/>
    <col min="12" max="12" width="14.140625" style="1" customWidth="1"/>
    <col min="13" max="16384" width="9.140625" style="1"/>
  </cols>
  <sheetData>
    <row r="2" spans="1:13">
      <c r="A2" s="7" t="s">
        <v>83</v>
      </c>
    </row>
    <row r="4" spans="1:13">
      <c r="B4" s="103" t="s">
        <v>48</v>
      </c>
      <c r="C4" s="103"/>
      <c r="D4" s="103"/>
      <c r="E4" s="103"/>
      <c r="F4" s="103"/>
      <c r="G4" s="104"/>
      <c r="H4" s="104"/>
    </row>
    <row r="5" spans="1:13" ht="33">
      <c r="B5" s="75" t="s">
        <v>68</v>
      </c>
      <c r="C5" s="75" t="s">
        <v>49</v>
      </c>
      <c r="D5" s="75" t="s">
        <v>69</v>
      </c>
      <c r="E5" s="75" t="s">
        <v>70</v>
      </c>
      <c r="F5" s="75" t="s">
        <v>71</v>
      </c>
      <c r="G5" s="73" t="s">
        <v>72</v>
      </c>
      <c r="H5" s="73" t="s">
        <v>73</v>
      </c>
      <c r="I5" s="73" t="s">
        <v>50</v>
      </c>
    </row>
    <row r="6" spans="1:13">
      <c r="B6" s="2">
        <v>1.5</v>
      </c>
      <c r="C6" s="2">
        <v>15</v>
      </c>
      <c r="D6" s="2">
        <v>35</v>
      </c>
      <c r="E6" s="2">
        <v>60</v>
      </c>
      <c r="F6" s="2" t="s">
        <v>74</v>
      </c>
      <c r="G6" s="76">
        <f>24*15.5</f>
        <v>372</v>
      </c>
      <c r="H6" s="74">
        <v>2.41</v>
      </c>
      <c r="I6" s="73">
        <v>3000</v>
      </c>
    </row>
    <row r="7" spans="1:13">
      <c r="B7" s="61"/>
      <c r="C7" s="77"/>
      <c r="D7" s="61"/>
      <c r="E7" s="61"/>
      <c r="F7" s="61"/>
      <c r="G7" s="61"/>
      <c r="H7" s="61"/>
    </row>
    <row r="9" spans="1:13">
      <c r="B9" s="2" t="s">
        <v>51</v>
      </c>
      <c r="C9" s="2" t="s">
        <v>3</v>
      </c>
      <c r="D9" s="2" t="s">
        <v>2</v>
      </c>
      <c r="E9" s="2" t="s">
        <v>1</v>
      </c>
    </row>
    <row r="10" spans="1:13">
      <c r="B10" s="78" t="s">
        <v>37</v>
      </c>
      <c r="C10" s="2">
        <v>36.700000000000003</v>
      </c>
      <c r="D10" s="2">
        <v>26.7</v>
      </c>
      <c r="E10" s="2">
        <v>36.6</v>
      </c>
    </row>
    <row r="12" spans="1:13" ht="42.75" customHeight="1">
      <c r="A12" s="75" t="s">
        <v>52</v>
      </c>
      <c r="B12" s="75" t="s">
        <v>75</v>
      </c>
      <c r="C12" s="75" t="s">
        <v>53</v>
      </c>
      <c r="D12" s="75" t="s">
        <v>54</v>
      </c>
      <c r="E12" s="75" t="s">
        <v>55</v>
      </c>
      <c r="F12" s="75" t="s">
        <v>56</v>
      </c>
      <c r="G12" s="73" t="s">
        <v>76</v>
      </c>
      <c r="H12" s="73" t="s">
        <v>57</v>
      </c>
      <c r="I12" s="79" t="s">
        <v>58</v>
      </c>
      <c r="K12" s="75" t="s">
        <v>48</v>
      </c>
      <c r="L12" s="2" t="s">
        <v>20</v>
      </c>
      <c r="M12" s="2" t="s">
        <v>59</v>
      </c>
    </row>
    <row r="13" spans="1:13">
      <c r="A13" s="75">
        <v>0</v>
      </c>
      <c r="B13" s="75">
        <v>0</v>
      </c>
      <c r="C13" s="75">
        <v>0</v>
      </c>
      <c r="D13" s="75">
        <v>0</v>
      </c>
      <c r="E13" s="75">
        <v>0</v>
      </c>
      <c r="F13" s="75">
        <v>0</v>
      </c>
      <c r="G13" s="73">
        <v>0</v>
      </c>
      <c r="H13" s="73">
        <v>0</v>
      </c>
      <c r="I13" s="80">
        <f>SUM(G14:G16)</f>
        <v>29.962999999999948</v>
      </c>
      <c r="K13" s="2" t="s">
        <v>37</v>
      </c>
      <c r="L13" s="2">
        <v>2</v>
      </c>
      <c r="M13" s="8">
        <f>I17</f>
        <v>2.5143053138803362</v>
      </c>
    </row>
    <row r="14" spans="1:13" ht="45">
      <c r="A14" s="75">
        <v>1</v>
      </c>
      <c r="B14" s="8">
        <v>74.900000000000006</v>
      </c>
      <c r="C14" s="8">
        <v>76.66</v>
      </c>
      <c r="D14" s="8">
        <f t="shared" ref="D14:D19" si="0">C14-B14</f>
        <v>1.7599999999999909</v>
      </c>
      <c r="E14" s="2">
        <v>510</v>
      </c>
      <c r="F14" s="81">
        <f t="shared" ref="F14:F19" si="1">D14/100</f>
        <v>1.7599999999999907E-2</v>
      </c>
      <c r="G14" s="8">
        <f t="shared" ref="G14:G19" si="2">E14*F14</f>
        <v>8.9759999999999529</v>
      </c>
      <c r="H14" s="2" t="s">
        <v>77</v>
      </c>
      <c r="I14" s="79" t="s">
        <v>60</v>
      </c>
      <c r="K14" s="2" t="s">
        <v>38</v>
      </c>
      <c r="L14" s="2">
        <v>3</v>
      </c>
      <c r="M14" s="8">
        <f>I29</f>
        <v>2.4543233837505034</v>
      </c>
    </row>
    <row r="15" spans="1:13">
      <c r="A15" s="75">
        <v>2</v>
      </c>
      <c r="B15" s="8">
        <v>64.25</v>
      </c>
      <c r="C15" s="8">
        <v>66.430000000000007</v>
      </c>
      <c r="D15" s="8">
        <f t="shared" si="0"/>
        <v>2.1800000000000068</v>
      </c>
      <c r="E15" s="2">
        <v>440</v>
      </c>
      <c r="F15" s="81">
        <f t="shared" si="1"/>
        <v>2.1800000000000069E-2</v>
      </c>
      <c r="G15" s="8">
        <f t="shared" si="2"/>
        <v>9.5920000000000307</v>
      </c>
      <c r="H15" s="82" t="s">
        <v>78</v>
      </c>
      <c r="I15" s="80">
        <f>SUM($G$14:G19)</f>
        <v>60.109999999999978</v>
      </c>
      <c r="K15" s="2" t="s">
        <v>39</v>
      </c>
      <c r="L15" s="2">
        <v>4</v>
      </c>
      <c r="M15" s="8">
        <f>I41</f>
        <v>2.3658353968678902</v>
      </c>
    </row>
    <row r="16" spans="1:13" ht="30">
      <c r="A16" s="75">
        <v>3</v>
      </c>
      <c r="B16" s="8">
        <v>70.260000000000005</v>
      </c>
      <c r="C16" s="8">
        <v>72.91</v>
      </c>
      <c r="D16" s="8">
        <f t="shared" si="0"/>
        <v>2.6499999999999915</v>
      </c>
      <c r="E16" s="2">
        <v>430</v>
      </c>
      <c r="F16" s="81">
        <f t="shared" si="1"/>
        <v>2.6499999999999916E-2</v>
      </c>
      <c r="G16" s="8">
        <f t="shared" si="2"/>
        <v>11.394999999999964</v>
      </c>
      <c r="H16" s="2" t="s">
        <v>79</v>
      </c>
      <c r="I16" s="79" t="s">
        <v>61</v>
      </c>
      <c r="K16" s="74" t="s">
        <v>40</v>
      </c>
      <c r="L16" s="74">
        <v>5</v>
      </c>
      <c r="M16" s="8">
        <f>I53</f>
        <v>2.110744880203451</v>
      </c>
    </row>
    <row r="17" spans="1:13">
      <c r="A17" s="75">
        <v>4</v>
      </c>
      <c r="B17" s="8">
        <v>69.84</v>
      </c>
      <c r="C17" s="8">
        <v>72.150000000000006</v>
      </c>
      <c r="D17" s="8">
        <f t="shared" si="0"/>
        <v>2.3100000000000023</v>
      </c>
      <c r="E17" s="2">
        <v>500</v>
      </c>
      <c r="F17" s="81">
        <f t="shared" si="1"/>
        <v>2.3100000000000023E-2</v>
      </c>
      <c r="G17" s="8">
        <f t="shared" si="2"/>
        <v>11.550000000000011</v>
      </c>
      <c r="H17" s="2" t="s">
        <v>80</v>
      </c>
      <c r="I17" s="79">
        <f>I15/2.41/372*3000/80</f>
        <v>2.5143053138803362</v>
      </c>
      <c r="K17" s="2" t="s">
        <v>46</v>
      </c>
      <c r="L17" s="2">
        <v>6</v>
      </c>
      <c r="M17" s="8">
        <f>I65</f>
        <v>1.7560818498193007</v>
      </c>
    </row>
    <row r="18" spans="1:13">
      <c r="A18" s="75">
        <v>5</v>
      </c>
      <c r="B18" s="8">
        <v>85.09</v>
      </c>
      <c r="C18" s="8">
        <v>87.01</v>
      </c>
      <c r="D18" s="8">
        <f t="shared" si="0"/>
        <v>1.9200000000000017</v>
      </c>
      <c r="E18" s="2">
        <v>460</v>
      </c>
      <c r="F18" s="81">
        <f t="shared" si="1"/>
        <v>1.9200000000000016E-2</v>
      </c>
      <c r="G18" s="8">
        <f t="shared" si="2"/>
        <v>8.8320000000000078</v>
      </c>
      <c r="H18" s="2" t="s">
        <v>81</v>
      </c>
      <c r="K18" s="74" t="s">
        <v>62</v>
      </c>
      <c r="L18" s="74">
        <v>8</v>
      </c>
      <c r="M18" s="8">
        <f>I77</f>
        <v>3.037494980591616</v>
      </c>
    </row>
    <row r="19" spans="1:13">
      <c r="A19" s="75">
        <v>6</v>
      </c>
      <c r="B19" s="8">
        <v>66.59</v>
      </c>
      <c r="C19" s="8">
        <v>68.760000000000005</v>
      </c>
      <c r="D19" s="8">
        <f t="shared" si="0"/>
        <v>2.1700000000000017</v>
      </c>
      <c r="E19" s="2">
        <v>450</v>
      </c>
      <c r="F19" s="81">
        <f t="shared" si="1"/>
        <v>2.1700000000000018E-2</v>
      </c>
      <c r="G19" s="8">
        <f t="shared" si="2"/>
        <v>9.7650000000000077</v>
      </c>
      <c r="H19" s="2" t="s">
        <v>82</v>
      </c>
      <c r="K19" s="74" t="s">
        <v>63</v>
      </c>
      <c r="L19" s="74">
        <v>10</v>
      </c>
      <c r="M19" s="8">
        <f>I89</f>
        <v>4.3740797751305101</v>
      </c>
    </row>
    <row r="20" spans="1:13">
      <c r="B20" s="61"/>
      <c r="C20" s="68"/>
      <c r="D20" s="68"/>
      <c r="E20" s="68"/>
      <c r="F20" s="61"/>
      <c r="G20" s="61"/>
      <c r="H20" s="83"/>
      <c r="I20" s="84"/>
      <c r="J20" s="61"/>
    </row>
    <row r="21" spans="1:13">
      <c r="B21" s="2" t="s">
        <v>51</v>
      </c>
      <c r="C21" s="2" t="s">
        <v>3</v>
      </c>
      <c r="D21" s="2" t="s">
        <v>2</v>
      </c>
      <c r="E21" s="2" t="s">
        <v>1</v>
      </c>
    </row>
    <row r="22" spans="1:13">
      <c r="B22" s="78" t="s">
        <v>38</v>
      </c>
      <c r="C22" s="2">
        <v>36.700000000000003</v>
      </c>
      <c r="D22" s="2">
        <v>26.7</v>
      </c>
      <c r="E22" s="2">
        <v>36.6</v>
      </c>
    </row>
    <row r="24" spans="1:13" ht="45.75" customHeight="1">
      <c r="A24" s="75" t="s">
        <v>52</v>
      </c>
      <c r="B24" s="75" t="s">
        <v>75</v>
      </c>
      <c r="C24" s="75" t="s">
        <v>53</v>
      </c>
      <c r="D24" s="75" t="s">
        <v>54</v>
      </c>
      <c r="E24" s="75" t="s">
        <v>55</v>
      </c>
      <c r="F24" s="75" t="s">
        <v>56</v>
      </c>
      <c r="G24" s="73" t="s">
        <v>76</v>
      </c>
      <c r="H24" s="73" t="s">
        <v>57</v>
      </c>
      <c r="I24" s="79" t="s">
        <v>58</v>
      </c>
    </row>
    <row r="25" spans="1:13">
      <c r="A25" s="75">
        <v>0</v>
      </c>
      <c r="B25" s="75">
        <v>0</v>
      </c>
      <c r="C25" s="75">
        <v>0</v>
      </c>
      <c r="D25" s="75">
        <v>0</v>
      </c>
      <c r="E25" s="75">
        <v>0</v>
      </c>
      <c r="F25" s="75">
        <v>0</v>
      </c>
      <c r="G25" s="73">
        <v>0</v>
      </c>
      <c r="H25" s="73">
        <v>0</v>
      </c>
      <c r="I25" s="80">
        <f>SUM(G26:G28)</f>
        <v>32.594999999999928</v>
      </c>
    </row>
    <row r="26" spans="1:13" ht="45">
      <c r="A26" s="75">
        <v>1</v>
      </c>
      <c r="B26" s="8">
        <v>74.58</v>
      </c>
      <c r="C26" s="8">
        <v>75.55</v>
      </c>
      <c r="D26" s="8">
        <f t="shared" ref="D26:D31" si="3">C26-B26</f>
        <v>0.96999999999999886</v>
      </c>
      <c r="E26" s="2">
        <v>700</v>
      </c>
      <c r="F26" s="81">
        <f t="shared" ref="F26:F31" si="4">D26/50</f>
        <v>1.9399999999999976E-2</v>
      </c>
      <c r="G26" s="8">
        <f t="shared" ref="G26:G31" si="5">E26*F26</f>
        <v>13.579999999999984</v>
      </c>
      <c r="H26" s="2" t="s">
        <v>77</v>
      </c>
      <c r="I26" s="79" t="s">
        <v>60</v>
      </c>
    </row>
    <row r="27" spans="1:13">
      <c r="A27" s="75">
        <v>2</v>
      </c>
      <c r="B27" s="8">
        <v>64.25</v>
      </c>
      <c r="C27" s="8">
        <v>64.87</v>
      </c>
      <c r="D27" s="8">
        <f t="shared" si="3"/>
        <v>0.62000000000000455</v>
      </c>
      <c r="E27" s="2">
        <v>885</v>
      </c>
      <c r="F27" s="81">
        <f t="shared" si="4"/>
        <v>1.2400000000000092E-2</v>
      </c>
      <c r="G27" s="8">
        <f t="shared" si="5"/>
        <v>10.97400000000008</v>
      </c>
      <c r="H27" s="82" t="s">
        <v>78</v>
      </c>
      <c r="I27" s="80">
        <f>SUM($G$26:G31)</f>
        <v>58.676000000000037</v>
      </c>
    </row>
    <row r="28" spans="1:13" ht="30">
      <c r="A28" s="75">
        <v>3</v>
      </c>
      <c r="B28" s="8">
        <v>70.260000000000005</v>
      </c>
      <c r="C28" s="8">
        <v>70.69</v>
      </c>
      <c r="D28" s="8">
        <f t="shared" si="3"/>
        <v>0.42999999999999261</v>
      </c>
      <c r="E28" s="2">
        <v>935</v>
      </c>
      <c r="F28" s="81">
        <f t="shared" si="4"/>
        <v>8.5999999999998526E-3</v>
      </c>
      <c r="G28" s="8">
        <f t="shared" si="5"/>
        <v>8.0409999999998618</v>
      </c>
      <c r="H28" s="2" t="s">
        <v>79</v>
      </c>
      <c r="I28" s="79" t="s">
        <v>61</v>
      </c>
    </row>
    <row r="29" spans="1:13">
      <c r="A29" s="75">
        <v>4</v>
      </c>
      <c r="B29" s="8">
        <v>69.819999999999993</v>
      </c>
      <c r="C29" s="8">
        <v>70.459999999999994</v>
      </c>
      <c r="D29" s="8">
        <f t="shared" si="3"/>
        <v>0.64000000000000057</v>
      </c>
      <c r="E29" s="2">
        <v>930</v>
      </c>
      <c r="F29" s="81">
        <f t="shared" si="4"/>
        <v>1.2800000000000011E-2</v>
      </c>
      <c r="G29" s="8">
        <f t="shared" si="5"/>
        <v>11.904000000000011</v>
      </c>
      <c r="H29" s="2" t="s">
        <v>80</v>
      </c>
      <c r="I29" s="79">
        <f>(3000*I27)/(372*2.41*80)</f>
        <v>2.4543233837505034</v>
      </c>
    </row>
    <row r="30" spans="1:13">
      <c r="A30" s="75">
        <v>5</v>
      </c>
      <c r="B30" s="8">
        <v>85</v>
      </c>
      <c r="C30" s="8">
        <v>85.09</v>
      </c>
      <c r="D30" s="85">
        <f t="shared" si="3"/>
        <v>9.0000000000003411E-2</v>
      </c>
      <c r="E30" s="2">
        <v>990</v>
      </c>
      <c r="F30" s="81">
        <f t="shared" si="4"/>
        <v>1.8000000000000683E-3</v>
      </c>
      <c r="G30" s="8">
        <f t="shared" si="5"/>
        <v>1.7820000000000675</v>
      </c>
      <c r="H30" s="2" t="s">
        <v>81</v>
      </c>
    </row>
    <row r="31" spans="1:13">
      <c r="A31" s="75">
        <v>6</v>
      </c>
      <c r="B31" s="8">
        <v>66.569999999999993</v>
      </c>
      <c r="C31" s="8">
        <v>67.239999999999995</v>
      </c>
      <c r="D31" s="8">
        <f t="shared" si="3"/>
        <v>0.67000000000000171</v>
      </c>
      <c r="E31" s="2">
        <v>925</v>
      </c>
      <c r="F31" s="81">
        <f t="shared" si="4"/>
        <v>1.3400000000000033E-2</v>
      </c>
      <c r="G31" s="8">
        <f t="shared" si="5"/>
        <v>12.395000000000032</v>
      </c>
      <c r="H31" s="2" t="s">
        <v>82</v>
      </c>
    </row>
    <row r="33" spans="1:9">
      <c r="B33" s="2" t="s">
        <v>51</v>
      </c>
      <c r="C33" s="2" t="s">
        <v>3</v>
      </c>
      <c r="D33" s="2" t="s">
        <v>2</v>
      </c>
      <c r="E33" s="2" t="s">
        <v>1</v>
      </c>
    </row>
    <row r="34" spans="1:9">
      <c r="B34" s="86" t="s">
        <v>39</v>
      </c>
      <c r="C34" s="2">
        <v>36.700000000000003</v>
      </c>
      <c r="D34" s="2">
        <v>26.7</v>
      </c>
      <c r="E34" s="2">
        <v>36.6</v>
      </c>
    </row>
    <row r="36" spans="1:9" ht="45.4" customHeight="1">
      <c r="A36" s="75" t="s">
        <v>52</v>
      </c>
      <c r="B36" s="75" t="s">
        <v>75</v>
      </c>
      <c r="C36" s="75" t="s">
        <v>53</v>
      </c>
      <c r="D36" s="75" t="s">
        <v>54</v>
      </c>
      <c r="E36" s="75" t="s">
        <v>55</v>
      </c>
      <c r="F36" s="75" t="s">
        <v>56</v>
      </c>
      <c r="G36" s="73" t="s">
        <v>76</v>
      </c>
      <c r="H36" s="73" t="s">
        <v>57</v>
      </c>
      <c r="I36" s="79" t="s">
        <v>58</v>
      </c>
    </row>
    <row r="37" spans="1:9">
      <c r="A37" s="75">
        <v>0</v>
      </c>
      <c r="B37" s="75">
        <v>0</v>
      </c>
      <c r="C37" s="75">
        <v>0</v>
      </c>
      <c r="D37" s="75">
        <v>0</v>
      </c>
      <c r="E37" s="75">
        <v>0</v>
      </c>
      <c r="F37" s="75">
        <v>0</v>
      </c>
      <c r="G37" s="73">
        <v>0</v>
      </c>
      <c r="H37" s="73">
        <v>0</v>
      </c>
      <c r="I37" s="80">
        <f>SUM(G38:G40)</f>
        <v>34.494500000000059</v>
      </c>
    </row>
    <row r="38" spans="1:9" ht="45">
      <c r="A38" s="75">
        <v>1</v>
      </c>
      <c r="B38" s="8">
        <v>74.56</v>
      </c>
      <c r="C38" s="8">
        <v>77.930000000000007</v>
      </c>
      <c r="D38" s="8">
        <f t="shared" ref="D38:D43" si="6">C38-B38</f>
        <v>3.3700000000000045</v>
      </c>
      <c r="E38" s="2">
        <v>375</v>
      </c>
      <c r="F38" s="81">
        <f t="shared" ref="F38:F43" si="7">D38/100</f>
        <v>3.3700000000000042E-2</v>
      </c>
      <c r="G38" s="8">
        <f t="shared" ref="G38:G43" si="8">E38*F38</f>
        <v>12.637500000000015</v>
      </c>
      <c r="H38" s="2" t="s">
        <v>77</v>
      </c>
      <c r="I38" s="79" t="s">
        <v>60</v>
      </c>
    </row>
    <row r="39" spans="1:9">
      <c r="A39" s="75">
        <v>2</v>
      </c>
      <c r="B39" s="8">
        <v>64.22</v>
      </c>
      <c r="C39" s="8">
        <v>67.150000000000006</v>
      </c>
      <c r="D39" s="8">
        <f t="shared" si="6"/>
        <v>2.9300000000000068</v>
      </c>
      <c r="E39" s="2">
        <v>390</v>
      </c>
      <c r="F39" s="81">
        <f t="shared" si="7"/>
        <v>2.9300000000000069E-2</v>
      </c>
      <c r="G39" s="8">
        <f t="shared" si="8"/>
        <v>11.427000000000026</v>
      </c>
      <c r="H39" s="82" t="s">
        <v>78</v>
      </c>
      <c r="I39" s="80">
        <f>SUM($G$38:G43)</f>
        <v>56.560500000000033</v>
      </c>
    </row>
    <row r="40" spans="1:9" ht="30">
      <c r="A40" s="75">
        <v>3</v>
      </c>
      <c r="B40" s="8">
        <v>70.22</v>
      </c>
      <c r="C40" s="8">
        <v>73.2</v>
      </c>
      <c r="D40" s="8">
        <f t="shared" si="6"/>
        <v>2.980000000000004</v>
      </c>
      <c r="E40" s="2">
        <v>350</v>
      </c>
      <c r="F40" s="81">
        <f t="shared" si="7"/>
        <v>2.9800000000000038E-2</v>
      </c>
      <c r="G40" s="8">
        <f t="shared" si="8"/>
        <v>10.430000000000014</v>
      </c>
      <c r="H40" s="2" t="s">
        <v>79</v>
      </c>
      <c r="I40" s="79" t="s">
        <v>61</v>
      </c>
    </row>
    <row r="41" spans="1:9">
      <c r="A41" s="75">
        <v>4</v>
      </c>
      <c r="B41" s="8">
        <v>69.81</v>
      </c>
      <c r="C41" s="8">
        <v>72.2</v>
      </c>
      <c r="D41" s="8">
        <f t="shared" si="6"/>
        <v>2.3900000000000006</v>
      </c>
      <c r="E41" s="2">
        <v>330</v>
      </c>
      <c r="F41" s="81">
        <f t="shared" si="7"/>
        <v>2.3900000000000005E-2</v>
      </c>
      <c r="G41" s="8">
        <f t="shared" si="8"/>
        <v>7.8870000000000013</v>
      </c>
      <c r="H41" s="2" t="s">
        <v>80</v>
      </c>
      <c r="I41" s="79">
        <f>(3000*I39)/(372*2.41*80)</f>
        <v>2.3658353968678902</v>
      </c>
    </row>
    <row r="42" spans="1:9">
      <c r="A42" s="75">
        <v>5</v>
      </c>
      <c r="B42" s="8">
        <v>85.06</v>
      </c>
      <c r="C42" s="8">
        <v>87.04</v>
      </c>
      <c r="D42" s="8">
        <f t="shared" si="6"/>
        <v>1.980000000000004</v>
      </c>
      <c r="E42" s="2">
        <v>320</v>
      </c>
      <c r="F42" s="81">
        <f t="shared" si="7"/>
        <v>1.980000000000004E-2</v>
      </c>
      <c r="G42" s="8">
        <f t="shared" si="8"/>
        <v>6.3360000000000127</v>
      </c>
      <c r="H42" s="2" t="s">
        <v>81</v>
      </c>
    </row>
    <row r="43" spans="1:9">
      <c r="A43" s="75">
        <v>6</v>
      </c>
      <c r="B43" s="8">
        <v>66.540000000000006</v>
      </c>
      <c r="C43" s="8">
        <v>69.069999999999993</v>
      </c>
      <c r="D43" s="8">
        <f t="shared" si="6"/>
        <v>2.5299999999999869</v>
      </c>
      <c r="E43" s="2">
        <v>310</v>
      </c>
      <c r="F43" s="81">
        <f t="shared" si="7"/>
        <v>2.5299999999999868E-2</v>
      </c>
      <c r="G43" s="8">
        <f t="shared" si="8"/>
        <v>7.8429999999999591</v>
      </c>
      <c r="H43" s="2" t="s">
        <v>82</v>
      </c>
    </row>
    <row r="44" spans="1:9" ht="15.75" customHeight="1"/>
    <row r="45" spans="1:9" s="88" customFormat="1">
      <c r="A45" s="87"/>
      <c r="B45" s="74" t="s">
        <v>51</v>
      </c>
      <c r="C45" s="74" t="s">
        <v>3</v>
      </c>
      <c r="D45" s="74" t="s">
        <v>2</v>
      </c>
      <c r="E45" s="74" t="s">
        <v>1</v>
      </c>
      <c r="I45" s="87"/>
    </row>
    <row r="46" spans="1:9">
      <c r="B46" s="86" t="s">
        <v>40</v>
      </c>
      <c r="C46" s="2">
        <v>36.700000000000003</v>
      </c>
      <c r="D46" s="2">
        <v>26.7</v>
      </c>
      <c r="E46" s="2">
        <v>36.6</v>
      </c>
    </row>
    <row r="48" spans="1:9" ht="37.9" customHeight="1">
      <c r="A48" s="75" t="s">
        <v>52</v>
      </c>
      <c r="B48" s="75" t="s">
        <v>75</v>
      </c>
      <c r="C48" s="75" t="s">
        <v>53</v>
      </c>
      <c r="D48" s="75" t="s">
        <v>54</v>
      </c>
      <c r="E48" s="75" t="s">
        <v>55</v>
      </c>
      <c r="F48" s="75" t="s">
        <v>56</v>
      </c>
      <c r="G48" s="73" t="s">
        <v>76</v>
      </c>
      <c r="H48" s="73" t="s">
        <v>57</v>
      </c>
      <c r="I48" s="79" t="s">
        <v>58</v>
      </c>
    </row>
    <row r="49" spans="1:9">
      <c r="A49" s="75">
        <v>0</v>
      </c>
      <c r="B49" s="75">
        <v>0</v>
      </c>
      <c r="C49" s="75">
        <v>0</v>
      </c>
      <c r="D49" s="75">
        <v>0</v>
      </c>
      <c r="E49" s="75">
        <v>0</v>
      </c>
      <c r="F49" s="75">
        <v>0</v>
      </c>
      <c r="G49" s="73">
        <v>0</v>
      </c>
      <c r="H49" s="73">
        <v>0</v>
      </c>
      <c r="I49" s="80">
        <f>SUM(G50:G52)</f>
        <v>21.716999999999977</v>
      </c>
    </row>
    <row r="50" spans="1:9" ht="45">
      <c r="A50" s="75">
        <v>7</v>
      </c>
      <c r="B50" s="8">
        <v>92.31</v>
      </c>
      <c r="C50" s="8">
        <v>93.1</v>
      </c>
      <c r="D50" s="8">
        <f t="shared" ref="D50:D55" si="9">C50-B50</f>
        <v>0.78999999999999204</v>
      </c>
      <c r="E50" s="2">
        <v>940</v>
      </c>
      <c r="F50" s="81">
        <f t="shared" ref="F50:F55" si="10">D50/100</f>
        <v>7.899999999999921E-3</v>
      </c>
      <c r="G50" s="8">
        <f t="shared" ref="G50:G55" si="11">E50*F50</f>
        <v>7.4259999999999255</v>
      </c>
      <c r="H50" s="2" t="s">
        <v>77</v>
      </c>
      <c r="I50" s="79" t="s">
        <v>60</v>
      </c>
    </row>
    <row r="51" spans="1:9">
      <c r="A51" s="75">
        <v>8</v>
      </c>
      <c r="B51" s="8">
        <v>58.71</v>
      </c>
      <c r="C51" s="8">
        <v>59.63</v>
      </c>
      <c r="D51" s="8">
        <f t="shared" si="9"/>
        <v>0.92000000000000171</v>
      </c>
      <c r="E51" s="2">
        <v>730</v>
      </c>
      <c r="F51" s="81">
        <f t="shared" si="10"/>
        <v>9.2000000000000172E-3</v>
      </c>
      <c r="G51" s="8">
        <f t="shared" si="11"/>
        <v>6.7160000000000126</v>
      </c>
      <c r="H51" s="82" t="s">
        <v>78</v>
      </c>
      <c r="I51" s="80">
        <f>SUM($G$50:G55)</f>
        <v>50.461999999999946</v>
      </c>
    </row>
    <row r="52" spans="1:9" ht="30">
      <c r="A52" s="75">
        <v>9</v>
      </c>
      <c r="B52" s="8">
        <v>65.36</v>
      </c>
      <c r="C52" s="8">
        <v>66.37</v>
      </c>
      <c r="D52" s="8">
        <f t="shared" si="9"/>
        <v>1.0100000000000051</v>
      </c>
      <c r="E52" s="2">
        <v>750</v>
      </c>
      <c r="F52" s="81">
        <f t="shared" si="10"/>
        <v>1.0100000000000052E-2</v>
      </c>
      <c r="G52" s="8">
        <f t="shared" si="11"/>
        <v>7.5750000000000384</v>
      </c>
      <c r="H52" s="2" t="s">
        <v>79</v>
      </c>
      <c r="I52" s="79" t="s">
        <v>61</v>
      </c>
    </row>
    <row r="53" spans="1:9">
      <c r="A53" s="75">
        <v>10</v>
      </c>
      <c r="B53" s="8">
        <v>62.35</v>
      </c>
      <c r="C53" s="8">
        <v>63.49</v>
      </c>
      <c r="D53" s="8">
        <f t="shared" si="9"/>
        <v>1.1400000000000006</v>
      </c>
      <c r="E53" s="2">
        <v>800</v>
      </c>
      <c r="F53" s="81">
        <f t="shared" si="10"/>
        <v>1.1400000000000006E-2</v>
      </c>
      <c r="G53" s="8">
        <f t="shared" si="11"/>
        <v>9.1200000000000045</v>
      </c>
      <c r="H53" s="2" t="s">
        <v>80</v>
      </c>
      <c r="I53" s="79">
        <f>(3000*I51)/(372*2.41*80)</f>
        <v>2.110744880203451</v>
      </c>
    </row>
    <row r="54" spans="1:9">
      <c r="A54" s="75">
        <v>11</v>
      </c>
      <c r="B54" s="8">
        <v>65.45</v>
      </c>
      <c r="C54" s="8">
        <v>66.55</v>
      </c>
      <c r="D54" s="8">
        <f t="shared" si="9"/>
        <v>1.0999999999999943</v>
      </c>
      <c r="E54" s="2">
        <v>880</v>
      </c>
      <c r="F54" s="81">
        <f t="shared" si="10"/>
        <v>1.0999999999999944E-2</v>
      </c>
      <c r="G54" s="8">
        <f t="shared" si="11"/>
        <v>9.67999999999995</v>
      </c>
      <c r="H54" s="2" t="s">
        <v>81</v>
      </c>
    </row>
    <row r="55" spans="1:9">
      <c r="A55" s="75">
        <v>12</v>
      </c>
      <c r="B55" s="8">
        <v>67.72</v>
      </c>
      <c r="C55" s="8">
        <v>68.89</v>
      </c>
      <c r="D55" s="8">
        <f t="shared" si="9"/>
        <v>1.1700000000000017</v>
      </c>
      <c r="E55" s="2">
        <v>850</v>
      </c>
      <c r="F55" s="81">
        <f t="shared" si="10"/>
        <v>1.1700000000000018E-2</v>
      </c>
      <c r="G55" s="8">
        <f t="shared" si="11"/>
        <v>9.9450000000000145</v>
      </c>
      <c r="H55" s="2" t="s">
        <v>82</v>
      </c>
    </row>
    <row r="57" spans="1:9">
      <c r="B57" s="2" t="s">
        <v>51</v>
      </c>
      <c r="C57" s="2" t="s">
        <v>3</v>
      </c>
      <c r="D57" s="2" t="s">
        <v>2</v>
      </c>
      <c r="E57" s="2" t="s">
        <v>1</v>
      </c>
    </row>
    <row r="58" spans="1:9">
      <c r="B58" s="89" t="s">
        <v>46</v>
      </c>
      <c r="C58" s="2">
        <v>36.700000000000003</v>
      </c>
      <c r="D58" s="2">
        <v>26.7</v>
      </c>
      <c r="E58" s="2">
        <v>36.6</v>
      </c>
    </row>
    <row r="60" spans="1:9" ht="45.4" customHeight="1">
      <c r="A60" s="75" t="s">
        <v>52</v>
      </c>
      <c r="B60" s="75" t="s">
        <v>75</v>
      </c>
      <c r="C60" s="75" t="s">
        <v>53</v>
      </c>
      <c r="D60" s="75" t="s">
        <v>54</v>
      </c>
      <c r="E60" s="75" t="s">
        <v>55</v>
      </c>
      <c r="F60" s="75" t="s">
        <v>56</v>
      </c>
      <c r="G60" s="73" t="s">
        <v>76</v>
      </c>
      <c r="H60" s="73" t="s">
        <v>57</v>
      </c>
      <c r="I60" s="79" t="s">
        <v>58</v>
      </c>
    </row>
    <row r="61" spans="1:9">
      <c r="A61" s="75">
        <v>0</v>
      </c>
      <c r="B61" s="75">
        <v>0</v>
      </c>
      <c r="C61" s="75">
        <v>0</v>
      </c>
      <c r="D61" s="75">
        <v>0</v>
      </c>
      <c r="E61" s="75">
        <v>0</v>
      </c>
      <c r="F61" s="75">
        <v>0</v>
      </c>
      <c r="G61" s="73">
        <v>0</v>
      </c>
      <c r="H61" s="73">
        <v>0</v>
      </c>
      <c r="I61" s="80">
        <f>SUM(G62:G64)</f>
        <v>19.939999999999984</v>
      </c>
    </row>
    <row r="62" spans="1:9" ht="45">
      <c r="A62" s="75">
        <v>1</v>
      </c>
      <c r="B62" s="8">
        <v>35.49</v>
      </c>
      <c r="C62" s="8">
        <v>36.57</v>
      </c>
      <c r="D62" s="8">
        <f t="shared" ref="D62:D67" si="12">C62-B62</f>
        <v>1.0799999999999983</v>
      </c>
      <c r="E62" s="2">
        <v>335</v>
      </c>
      <c r="F62" s="81">
        <f t="shared" ref="F62:F67" si="13">D62/50</f>
        <v>2.1599999999999966E-2</v>
      </c>
      <c r="G62" s="8">
        <f t="shared" ref="G62:G67" si="14">E62*F62</f>
        <v>7.2359999999999891</v>
      </c>
      <c r="H62" s="2" t="s">
        <v>77</v>
      </c>
      <c r="I62" s="79" t="s">
        <v>60</v>
      </c>
    </row>
    <row r="63" spans="1:9">
      <c r="A63" s="75">
        <v>2</v>
      </c>
      <c r="B63" s="8">
        <v>35.32</v>
      </c>
      <c r="C63" s="8">
        <v>36.200000000000003</v>
      </c>
      <c r="D63" s="8">
        <f t="shared" si="12"/>
        <v>0.88000000000000256</v>
      </c>
      <c r="E63" s="2">
        <v>390</v>
      </c>
      <c r="F63" s="81">
        <f t="shared" si="13"/>
        <v>1.760000000000005E-2</v>
      </c>
      <c r="G63" s="8">
        <f t="shared" si="14"/>
        <v>6.8640000000000194</v>
      </c>
      <c r="H63" s="82" t="s">
        <v>78</v>
      </c>
      <c r="I63" s="80">
        <f>SUM(G61:G67)</f>
        <v>41.98299999999999</v>
      </c>
    </row>
    <row r="64" spans="1:9" ht="30">
      <c r="A64" s="75">
        <v>3</v>
      </c>
      <c r="B64" s="8">
        <v>35.770000000000003</v>
      </c>
      <c r="C64" s="8">
        <v>36.5</v>
      </c>
      <c r="D64" s="8">
        <f t="shared" si="12"/>
        <v>0.72999999999999687</v>
      </c>
      <c r="E64" s="2">
        <v>400</v>
      </c>
      <c r="F64" s="81">
        <f t="shared" si="13"/>
        <v>1.4599999999999938E-2</v>
      </c>
      <c r="G64" s="8">
        <f t="shared" si="14"/>
        <v>5.839999999999975</v>
      </c>
      <c r="H64" s="2" t="s">
        <v>79</v>
      </c>
      <c r="I64" s="79" t="s">
        <v>61</v>
      </c>
    </row>
    <row r="65" spans="1:10">
      <c r="A65" s="75">
        <v>4</v>
      </c>
      <c r="B65" s="8">
        <v>37.42</v>
      </c>
      <c r="C65" s="8">
        <v>38.29</v>
      </c>
      <c r="D65" s="8">
        <f t="shared" si="12"/>
        <v>0.86999999999999744</v>
      </c>
      <c r="E65" s="2">
        <v>405</v>
      </c>
      <c r="F65" s="81">
        <f t="shared" si="13"/>
        <v>1.739999999999995E-2</v>
      </c>
      <c r="G65" s="8">
        <f t="shared" si="14"/>
        <v>7.0469999999999802</v>
      </c>
      <c r="H65" s="2" t="s">
        <v>80</v>
      </c>
      <c r="I65" s="79">
        <f>(3000*I63)/(372*2.41*80)</f>
        <v>1.7560818498193007</v>
      </c>
    </row>
    <row r="66" spans="1:10">
      <c r="A66" s="75">
        <v>5</v>
      </c>
      <c r="B66" s="8">
        <v>37.21</v>
      </c>
      <c r="C66" s="8">
        <v>38.130000000000003</v>
      </c>
      <c r="D66" s="8">
        <f t="shared" si="12"/>
        <v>0.92000000000000171</v>
      </c>
      <c r="E66" s="2">
        <v>410</v>
      </c>
      <c r="F66" s="81">
        <f t="shared" si="13"/>
        <v>1.8400000000000034E-2</v>
      </c>
      <c r="G66" s="8">
        <f t="shared" si="14"/>
        <v>7.5440000000000138</v>
      </c>
      <c r="H66" s="2" t="s">
        <v>81</v>
      </c>
    </row>
    <row r="67" spans="1:10">
      <c r="A67" s="75">
        <v>6</v>
      </c>
      <c r="B67" s="8">
        <v>36.33</v>
      </c>
      <c r="C67" s="8">
        <v>37.25</v>
      </c>
      <c r="D67" s="8">
        <f t="shared" si="12"/>
        <v>0.92000000000000171</v>
      </c>
      <c r="E67" s="2">
        <v>405</v>
      </c>
      <c r="F67" s="81">
        <f t="shared" si="13"/>
        <v>1.8400000000000034E-2</v>
      </c>
      <c r="G67" s="8">
        <f t="shared" si="14"/>
        <v>7.4520000000000142</v>
      </c>
      <c r="H67" s="2" t="s">
        <v>82</v>
      </c>
    </row>
    <row r="69" spans="1:10">
      <c r="A69" s="87"/>
      <c r="B69" s="74" t="s">
        <v>51</v>
      </c>
      <c r="C69" s="74" t="s">
        <v>3</v>
      </c>
      <c r="D69" s="74" t="s">
        <v>2</v>
      </c>
      <c r="E69" s="74" t="s">
        <v>1</v>
      </c>
      <c r="F69" s="88"/>
      <c r="G69" s="88"/>
      <c r="H69" s="88"/>
      <c r="I69" s="87"/>
      <c r="J69" s="88"/>
    </row>
    <row r="70" spans="1:10">
      <c r="B70" s="90" t="s">
        <v>62</v>
      </c>
      <c r="C70" s="2">
        <v>36.700000000000003</v>
      </c>
      <c r="D70" s="2">
        <v>26.7</v>
      </c>
      <c r="E70" s="2">
        <v>36.6</v>
      </c>
    </row>
    <row r="72" spans="1:10" ht="39.75" customHeight="1">
      <c r="A72" s="75" t="s">
        <v>52</v>
      </c>
      <c r="B72" s="75" t="s">
        <v>75</v>
      </c>
      <c r="C72" s="75" t="s">
        <v>53</v>
      </c>
      <c r="D72" s="75" t="s">
        <v>54</v>
      </c>
      <c r="E72" s="75" t="s">
        <v>55</v>
      </c>
      <c r="F72" s="75" t="s">
        <v>56</v>
      </c>
      <c r="G72" s="73" t="s">
        <v>76</v>
      </c>
      <c r="H72" s="73" t="s">
        <v>57</v>
      </c>
      <c r="I72" s="79" t="s">
        <v>58</v>
      </c>
    </row>
    <row r="73" spans="1:10">
      <c r="A73" s="75">
        <v>0</v>
      </c>
      <c r="B73" s="75">
        <v>0</v>
      </c>
      <c r="C73" s="75">
        <v>0</v>
      </c>
      <c r="D73" s="75">
        <v>0</v>
      </c>
      <c r="E73" s="75">
        <v>0</v>
      </c>
      <c r="F73" s="75">
        <v>0</v>
      </c>
      <c r="G73" s="73">
        <v>0</v>
      </c>
      <c r="H73" s="73">
        <v>0</v>
      </c>
      <c r="I73" s="80">
        <f>SUM(G74:G76)</f>
        <v>45.949999999999989</v>
      </c>
    </row>
    <row r="74" spans="1:10" ht="45">
      <c r="A74" s="75">
        <v>7</v>
      </c>
      <c r="B74" s="8">
        <v>92.26</v>
      </c>
      <c r="C74" s="8">
        <v>96.42</v>
      </c>
      <c r="D74" s="8">
        <f t="shared" ref="D74:D79" si="15">C74-B74</f>
        <v>4.1599999999999966</v>
      </c>
      <c r="E74" s="2">
        <v>350</v>
      </c>
      <c r="F74" s="81">
        <f t="shared" ref="F74:F79" si="16">D74/100</f>
        <v>4.1599999999999963E-2</v>
      </c>
      <c r="G74" s="8">
        <f t="shared" ref="G74:G79" si="17">E74*F74</f>
        <v>14.559999999999988</v>
      </c>
      <c r="H74" s="2" t="s">
        <v>77</v>
      </c>
      <c r="I74" s="79" t="s">
        <v>60</v>
      </c>
    </row>
    <row r="75" spans="1:10">
      <c r="A75" s="75">
        <v>8</v>
      </c>
      <c r="B75" s="8">
        <v>58.69</v>
      </c>
      <c r="C75" s="8">
        <v>62.14</v>
      </c>
      <c r="D75" s="8">
        <f t="shared" si="15"/>
        <v>3.4500000000000028</v>
      </c>
      <c r="E75" s="2">
        <v>520</v>
      </c>
      <c r="F75" s="81">
        <f t="shared" si="16"/>
        <v>3.4500000000000031E-2</v>
      </c>
      <c r="G75" s="8">
        <f t="shared" si="17"/>
        <v>17.940000000000015</v>
      </c>
      <c r="H75" s="82" t="s">
        <v>78</v>
      </c>
      <c r="I75" s="80">
        <f>SUM($G$73:G79)</f>
        <v>72.617999999999896</v>
      </c>
    </row>
    <row r="76" spans="1:10" ht="30">
      <c r="A76" s="75">
        <v>9</v>
      </c>
      <c r="B76" s="8">
        <v>65.34</v>
      </c>
      <c r="C76" s="8">
        <v>68.03</v>
      </c>
      <c r="D76" s="8">
        <f t="shared" si="15"/>
        <v>2.6899999999999977</v>
      </c>
      <c r="E76" s="2">
        <v>500</v>
      </c>
      <c r="F76" s="81">
        <f t="shared" si="16"/>
        <v>2.6899999999999976E-2</v>
      </c>
      <c r="G76" s="8">
        <f t="shared" si="17"/>
        <v>13.449999999999989</v>
      </c>
      <c r="H76" s="2" t="s">
        <v>79</v>
      </c>
      <c r="I76" s="79" t="s">
        <v>61</v>
      </c>
    </row>
    <row r="77" spans="1:10">
      <c r="A77" s="75">
        <v>10</v>
      </c>
      <c r="B77" s="8">
        <v>62.33</v>
      </c>
      <c r="C77" s="8">
        <v>64.11</v>
      </c>
      <c r="D77" s="8">
        <f t="shared" si="15"/>
        <v>1.7800000000000011</v>
      </c>
      <c r="E77" s="2">
        <v>480</v>
      </c>
      <c r="F77" s="81">
        <f t="shared" si="16"/>
        <v>1.780000000000001E-2</v>
      </c>
      <c r="G77" s="8">
        <f t="shared" si="17"/>
        <v>8.544000000000004</v>
      </c>
      <c r="H77" s="2" t="s">
        <v>80</v>
      </c>
      <c r="I77" s="79">
        <f>(3000*I75)/(372*2.41*80)</f>
        <v>3.037494980591616</v>
      </c>
    </row>
    <row r="78" spans="1:10">
      <c r="A78" s="75">
        <v>11</v>
      </c>
      <c r="B78" s="8">
        <v>65.44</v>
      </c>
      <c r="C78" s="8">
        <v>67.069999999999993</v>
      </c>
      <c r="D78" s="8">
        <f t="shared" si="15"/>
        <v>1.6299999999999955</v>
      </c>
      <c r="E78" s="2">
        <v>520</v>
      </c>
      <c r="F78" s="81">
        <f t="shared" si="16"/>
        <v>1.6299999999999953E-2</v>
      </c>
      <c r="G78" s="8">
        <f t="shared" si="17"/>
        <v>8.475999999999976</v>
      </c>
      <c r="H78" s="2" t="s">
        <v>81</v>
      </c>
    </row>
    <row r="79" spans="1:10">
      <c r="A79" s="75">
        <v>12</v>
      </c>
      <c r="B79" s="8">
        <v>67.680000000000007</v>
      </c>
      <c r="C79" s="8">
        <v>69.02</v>
      </c>
      <c r="D79" s="8">
        <f t="shared" si="15"/>
        <v>1.3399999999999892</v>
      </c>
      <c r="E79" s="2">
        <v>720</v>
      </c>
      <c r="F79" s="81">
        <f t="shared" si="16"/>
        <v>1.3399999999999891E-2</v>
      </c>
      <c r="G79" s="8">
        <f t="shared" si="17"/>
        <v>9.6479999999999215</v>
      </c>
      <c r="H79" s="2" t="s">
        <v>82</v>
      </c>
    </row>
    <row r="81" spans="1:9">
      <c r="B81" s="2" t="s">
        <v>51</v>
      </c>
      <c r="C81" s="2" t="s">
        <v>3</v>
      </c>
      <c r="D81" s="2" t="s">
        <v>2</v>
      </c>
      <c r="E81" s="2" t="s">
        <v>1</v>
      </c>
    </row>
    <row r="82" spans="1:9">
      <c r="B82" s="90" t="s">
        <v>63</v>
      </c>
      <c r="C82" s="2">
        <v>36.700000000000003</v>
      </c>
      <c r="D82" s="2">
        <v>26.7</v>
      </c>
      <c r="E82" s="2">
        <v>36.6</v>
      </c>
    </row>
    <row r="84" spans="1:9" ht="42.4" customHeight="1">
      <c r="A84" s="75" t="s">
        <v>52</v>
      </c>
      <c r="B84" s="75" t="s">
        <v>75</v>
      </c>
      <c r="C84" s="75" t="s">
        <v>53</v>
      </c>
      <c r="D84" s="75" t="s">
        <v>54</v>
      </c>
      <c r="E84" s="75" t="s">
        <v>55</v>
      </c>
      <c r="F84" s="75" t="s">
        <v>56</v>
      </c>
      <c r="G84" s="73" t="s">
        <v>76</v>
      </c>
      <c r="H84" s="73" t="s">
        <v>57</v>
      </c>
      <c r="I84" s="79" t="s">
        <v>58</v>
      </c>
    </row>
    <row r="85" spans="1:9">
      <c r="A85" s="75">
        <v>0</v>
      </c>
      <c r="B85" s="75">
        <v>0</v>
      </c>
      <c r="C85" s="75">
        <v>0</v>
      </c>
      <c r="D85" s="75">
        <v>0</v>
      </c>
      <c r="E85" s="75">
        <v>0</v>
      </c>
      <c r="F85" s="75">
        <v>0</v>
      </c>
      <c r="G85" s="73">
        <v>0</v>
      </c>
      <c r="H85" s="73">
        <v>0</v>
      </c>
      <c r="I85" s="80">
        <f>SUM(G86:G88)</f>
        <v>59.650000000000048</v>
      </c>
    </row>
    <row r="86" spans="1:9" ht="45">
      <c r="A86" s="75">
        <v>1</v>
      </c>
      <c r="B86" s="8">
        <v>74.58</v>
      </c>
      <c r="C86" s="8">
        <v>78.569999999999993</v>
      </c>
      <c r="D86" s="8">
        <f t="shared" ref="D86:D91" si="18">C86-B86</f>
        <v>3.9899999999999949</v>
      </c>
      <c r="E86" s="2">
        <v>440</v>
      </c>
      <c r="F86" s="81">
        <f t="shared" ref="F86:F91" si="19">D86/100</f>
        <v>3.9899999999999949E-2</v>
      </c>
      <c r="G86" s="8">
        <f t="shared" ref="G86:G91" si="20">E86*F86</f>
        <v>17.555999999999976</v>
      </c>
      <c r="H86" s="2" t="s">
        <v>77</v>
      </c>
      <c r="I86" s="79" t="s">
        <v>60</v>
      </c>
    </row>
    <row r="87" spans="1:9">
      <c r="A87" s="75">
        <v>2</v>
      </c>
      <c r="B87" s="8">
        <v>64.239999999999995</v>
      </c>
      <c r="C87" s="8">
        <v>69.12</v>
      </c>
      <c r="D87" s="8">
        <f t="shared" si="18"/>
        <v>4.8800000000000097</v>
      </c>
      <c r="E87" s="2">
        <v>460</v>
      </c>
      <c r="F87" s="81">
        <f t="shared" si="19"/>
        <v>4.8800000000000093E-2</v>
      </c>
      <c r="G87" s="8">
        <f t="shared" si="20"/>
        <v>22.448000000000043</v>
      </c>
      <c r="H87" s="82" t="s">
        <v>78</v>
      </c>
      <c r="I87" s="80">
        <f>SUM($G$85:G91)</f>
        <v>104.57200000000014</v>
      </c>
    </row>
    <row r="88" spans="1:9" ht="30">
      <c r="A88" s="75">
        <v>3</v>
      </c>
      <c r="B88" s="8">
        <v>70.239999999999995</v>
      </c>
      <c r="C88" s="8">
        <v>74.42</v>
      </c>
      <c r="D88" s="8">
        <f t="shared" si="18"/>
        <v>4.1800000000000068</v>
      </c>
      <c r="E88" s="2">
        <v>470</v>
      </c>
      <c r="F88" s="81">
        <f t="shared" si="19"/>
        <v>4.1800000000000066E-2</v>
      </c>
      <c r="G88" s="8">
        <f t="shared" si="20"/>
        <v>19.646000000000033</v>
      </c>
      <c r="H88" s="2" t="s">
        <v>79</v>
      </c>
      <c r="I88" s="79" t="s">
        <v>61</v>
      </c>
    </row>
    <row r="89" spans="1:9">
      <c r="A89" s="75">
        <v>4</v>
      </c>
      <c r="B89" s="8">
        <v>69.84</v>
      </c>
      <c r="C89" s="8">
        <v>73.150000000000006</v>
      </c>
      <c r="D89" s="8">
        <f t="shared" si="18"/>
        <v>3.3100000000000023</v>
      </c>
      <c r="E89" s="2">
        <v>440</v>
      </c>
      <c r="F89" s="81">
        <f t="shared" si="19"/>
        <v>3.3100000000000025E-2</v>
      </c>
      <c r="G89" s="8">
        <f t="shared" si="20"/>
        <v>14.564000000000011</v>
      </c>
      <c r="H89" s="2" t="s">
        <v>80</v>
      </c>
      <c r="I89" s="79">
        <f>(3000*I87)/(372*2.41*80)</f>
        <v>4.3740797751305101</v>
      </c>
    </row>
    <row r="90" spans="1:9">
      <c r="A90" s="75">
        <v>5</v>
      </c>
      <c r="B90" s="8">
        <v>85.05</v>
      </c>
      <c r="C90" s="8">
        <v>87.55</v>
      </c>
      <c r="D90" s="8">
        <f t="shared" si="18"/>
        <v>2.5</v>
      </c>
      <c r="E90" s="2">
        <v>630</v>
      </c>
      <c r="F90" s="81">
        <f t="shared" si="19"/>
        <v>2.5000000000000001E-2</v>
      </c>
      <c r="G90" s="8">
        <f t="shared" si="20"/>
        <v>15.75</v>
      </c>
      <c r="H90" s="2" t="s">
        <v>81</v>
      </c>
    </row>
    <row r="91" spans="1:9">
      <c r="A91" s="75">
        <v>6</v>
      </c>
      <c r="B91" s="8">
        <v>66.569999999999993</v>
      </c>
      <c r="C91" s="8">
        <v>68.23</v>
      </c>
      <c r="D91" s="8">
        <f t="shared" si="18"/>
        <v>1.6600000000000108</v>
      </c>
      <c r="E91" s="2">
        <v>880</v>
      </c>
      <c r="F91" s="81">
        <f t="shared" si="19"/>
        <v>1.6600000000000108E-2</v>
      </c>
      <c r="G91" s="8">
        <f t="shared" si="20"/>
        <v>14.608000000000095</v>
      </c>
      <c r="H91" s="2" t="s">
        <v>82</v>
      </c>
    </row>
  </sheetData>
  <mergeCells count="1">
    <mergeCell ref="B4:H4"/>
  </mergeCells>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Figure 3_Rainfall Test</vt:lpstr>
      <vt:lpstr>Figure 4_Particle Size</vt:lpstr>
      <vt:lpstr>Figure 8_Soill Erosion Loss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rock</dc:creator>
  <cp:lastModifiedBy>MDPI</cp:lastModifiedBy>
  <dcterms:created xsi:type="dcterms:W3CDTF">2015-10-04T06:32:25Z</dcterms:created>
  <dcterms:modified xsi:type="dcterms:W3CDTF">2018-04-10T09:27:38Z</dcterms:modified>
</cp:coreProperties>
</file>