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uagpa-my.sharepoint.com/personal/glaliotis_aua_gr/Documents/ΑΚΑΜΑΤΗ/ΒΟΟΕΙΔΗ/environments/before proofs/"/>
    </mc:Choice>
  </mc:AlternateContent>
  <xr:revisionPtr revIDLastSave="0" documentId="8_{D4F0BD4C-105D-4F67-9493-31D507EA3544}" xr6:coauthVersionLast="47" xr6:coauthVersionMax="47" xr10:uidLastSave="{00000000-0000-0000-0000-000000000000}"/>
  <workbookProtection workbookAlgorithmName="SHA-512" workbookHashValue="UMt6Izetqo+XKMT5AkxhW9mdMBaWlA97kmw1zWhL/zrOX9/6SoSSPalaK4l/Jp9Is2hTwmRdgHuACrLjEfqJ/A==" workbookSaltValue="sZIS5mnFXG+USNh9IvXADw==" workbookSpinCount="100000" lockStructure="1"/>
  <bookViews>
    <workbookView xWindow="-120" yWindow="-120" windowWidth="20730" windowHeight="11160" xr2:uid="{51107823-8678-364E-B980-A658A7092DE1}"/>
  </bookViews>
  <sheets>
    <sheet name="BEEF_TIE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20" i="2"/>
  <c r="E10" i="2"/>
  <c r="F10" i="2" s="1"/>
  <c r="G10" i="2" s="1"/>
  <c r="E9" i="2"/>
  <c r="E12" i="2"/>
  <c r="AF11" i="2" l="1"/>
  <c r="AF12" i="2"/>
  <c r="F11" i="2" l="1"/>
  <c r="G11" i="2" s="1"/>
  <c r="F9" i="2"/>
  <c r="G9" i="2" s="1"/>
  <c r="AF26" i="2"/>
  <c r="AH9" i="2"/>
  <c r="AJ15" i="2" s="1"/>
  <c r="AO9" i="2"/>
  <c r="AP9" i="2"/>
  <c r="Y9" i="2" s="1"/>
  <c r="AH10" i="2"/>
  <c r="AJ16" i="2" s="1"/>
  <c r="AO10" i="2"/>
  <c r="AP10" i="2"/>
  <c r="AH11" i="2"/>
  <c r="AJ13" i="2" s="1"/>
  <c r="AO11" i="2"/>
  <c r="AP11" i="2"/>
  <c r="AH12" i="2"/>
  <c r="AJ14" i="2" s="1"/>
  <c r="AO12" i="2"/>
  <c r="AP12" i="2"/>
  <c r="AH13" i="2"/>
  <c r="AO13" i="2"/>
  <c r="AP13" i="2"/>
  <c r="AH14" i="2"/>
  <c r="AO14" i="2"/>
  <c r="AP14" i="2"/>
  <c r="AH15" i="2"/>
  <c r="AO15" i="2"/>
  <c r="AP15" i="2"/>
  <c r="AH16" i="2"/>
  <c r="AO16" i="2"/>
  <c r="AP16" i="2"/>
  <c r="AH17" i="2"/>
  <c r="AO17" i="2"/>
  <c r="AP17" i="2"/>
  <c r="AH18" i="2"/>
  <c r="AO18" i="2"/>
  <c r="AP18" i="2"/>
  <c r="AH19" i="2"/>
  <c r="AO19" i="2"/>
  <c r="AP19" i="2"/>
  <c r="AH20" i="2"/>
  <c r="AO20" i="2"/>
  <c r="AP20" i="2"/>
  <c r="F43" i="2"/>
  <c r="D60" i="2" s="1"/>
  <c r="F26" i="2"/>
  <c r="AN27" i="2"/>
  <c r="AN28" i="2"/>
  <c r="AN29" i="2"/>
  <c r="AN30" i="2"/>
  <c r="AN31" i="2"/>
  <c r="AN32" i="2"/>
  <c r="AN33" i="2"/>
  <c r="AN34" i="2"/>
  <c r="AN35" i="2"/>
  <c r="AN36" i="2"/>
  <c r="AN37" i="2"/>
  <c r="AN26" i="2"/>
  <c r="AM27" i="2"/>
  <c r="AM28" i="2"/>
  <c r="AM29" i="2"/>
  <c r="AM30" i="2"/>
  <c r="AM31" i="2"/>
  <c r="AM32" i="2"/>
  <c r="AM33" i="2"/>
  <c r="AM34" i="2"/>
  <c r="AM35" i="2"/>
  <c r="AM36" i="2"/>
  <c r="AM37" i="2"/>
  <c r="AM26" i="2"/>
  <c r="AJ20" i="2" l="1"/>
  <c r="AJ18" i="2"/>
  <c r="AL18" i="2" s="1"/>
  <c r="AL14" i="2"/>
  <c r="AL13" i="2"/>
  <c r="AL20" i="2"/>
  <c r="AJ19" i="2"/>
  <c r="AL19" i="2" s="1"/>
  <c r="AJ17" i="2"/>
  <c r="AL16" i="2" l="1"/>
  <c r="AL15" i="2"/>
  <c r="AL17" i="2"/>
  <c r="D75" i="2"/>
  <c r="AF37" i="2"/>
  <c r="AF36" i="2"/>
  <c r="AF35" i="2"/>
  <c r="AF34" i="2"/>
  <c r="AF33" i="2"/>
  <c r="AF32" i="2"/>
  <c r="AF31" i="2"/>
  <c r="AF30" i="2"/>
  <c r="AF29" i="2"/>
  <c r="AF28" i="2"/>
  <c r="AF27" i="2"/>
  <c r="T26" i="2"/>
  <c r="AC20" i="2"/>
  <c r="X20" i="2" s="1"/>
  <c r="AC19" i="2"/>
  <c r="X19" i="2" s="1"/>
  <c r="AC18" i="2"/>
  <c r="X18" i="2" s="1"/>
  <c r="E18" i="2"/>
  <c r="AC17" i="2"/>
  <c r="X17" i="2" s="1"/>
  <c r="E17" i="2"/>
  <c r="AC16" i="2"/>
  <c r="X16" i="2" s="1"/>
  <c r="AA32" i="2"/>
  <c r="AB32" i="2" s="1"/>
  <c r="AE32" i="2" s="1"/>
  <c r="AC15" i="2"/>
  <c r="X15" i="2" s="1"/>
  <c r="AC14" i="2"/>
  <c r="X14" i="2" s="1"/>
  <c r="AA31" i="2"/>
  <c r="AB31" i="2" s="1"/>
  <c r="AE31" i="2" s="1"/>
  <c r="AC13" i="2"/>
  <c r="X13" i="2" s="1"/>
  <c r="AB11" i="2"/>
  <c r="AB10" i="2"/>
  <c r="AG11" i="2" l="1"/>
  <c r="AA36" i="2"/>
  <c r="AB36" i="2" s="1"/>
  <c r="AE36" i="2" s="1"/>
  <c r="AC10" i="2"/>
  <c r="X10" i="2" s="1"/>
  <c r="E14" i="2"/>
  <c r="E16" i="2"/>
  <c r="C67" i="2" s="1"/>
  <c r="E13" i="2"/>
  <c r="C30" i="2" s="1"/>
  <c r="S30" i="2" s="1"/>
  <c r="E19" i="2"/>
  <c r="AC11" i="2"/>
  <c r="X11" i="2" s="1"/>
  <c r="AB12" i="2"/>
  <c r="AA26" i="2"/>
  <c r="AB26" i="2" s="1"/>
  <c r="AE26" i="2" s="1"/>
  <c r="E15" i="2"/>
  <c r="C66" i="2" s="1"/>
  <c r="C45" i="2"/>
  <c r="C62" i="2"/>
  <c r="C28" i="2"/>
  <c r="C46" i="2"/>
  <c r="C63" i="2"/>
  <c r="F12" i="2"/>
  <c r="G12" i="2" s="1"/>
  <c r="C29" i="2"/>
  <c r="F18" i="2"/>
  <c r="G18" i="2" s="1"/>
  <c r="C52" i="2"/>
  <c r="C35" i="2"/>
  <c r="C69" i="2"/>
  <c r="AA30" i="2"/>
  <c r="AB30" i="2" s="1"/>
  <c r="AE30" i="2" s="1"/>
  <c r="AA35" i="2"/>
  <c r="AB35" i="2" s="1"/>
  <c r="AE35" i="2" s="1"/>
  <c r="AA33" i="2"/>
  <c r="AB33" i="2" s="1"/>
  <c r="AE33" i="2" s="1"/>
  <c r="C51" i="2"/>
  <c r="C68" i="2"/>
  <c r="F17" i="2"/>
  <c r="G17" i="2" s="1"/>
  <c r="C54" i="2"/>
  <c r="C71" i="2"/>
  <c r="F20" i="2"/>
  <c r="G20" i="2" s="1"/>
  <c r="C37" i="2"/>
  <c r="AA37" i="2"/>
  <c r="AB37" i="2" s="1"/>
  <c r="AE37" i="2" s="1"/>
  <c r="C34" i="2"/>
  <c r="AB9" i="2"/>
  <c r="AG12" i="2" l="1"/>
  <c r="I30" i="2"/>
  <c r="J30" i="2" s="1"/>
  <c r="C65" i="2"/>
  <c r="C80" i="2" s="1"/>
  <c r="F14" i="2"/>
  <c r="G14" i="2" s="1"/>
  <c r="C53" i="2"/>
  <c r="J53" i="2" s="1"/>
  <c r="K53" i="2" s="1"/>
  <c r="F19" i="2"/>
  <c r="G19" i="2" s="1"/>
  <c r="C64" i="2"/>
  <c r="I64" i="2" s="1"/>
  <c r="L64" i="2" s="1"/>
  <c r="F13" i="2"/>
  <c r="G13" i="2" s="1"/>
  <c r="C48" i="2"/>
  <c r="J48" i="2" s="1"/>
  <c r="K48" i="2" s="1"/>
  <c r="C70" i="2"/>
  <c r="I70" i="2" s="1"/>
  <c r="L70" i="2" s="1"/>
  <c r="Y19" i="2"/>
  <c r="Z19" i="2" s="1"/>
  <c r="C31" i="2"/>
  <c r="S31" i="2" s="1"/>
  <c r="Y14" i="2"/>
  <c r="C50" i="2"/>
  <c r="J50" i="2" s="1"/>
  <c r="K50" i="2" s="1"/>
  <c r="C36" i="2"/>
  <c r="I36" i="2" s="1"/>
  <c r="J36" i="2" s="1"/>
  <c r="C49" i="2"/>
  <c r="S49" i="2" s="1"/>
  <c r="F16" i="2"/>
  <c r="G16" i="2" s="1"/>
  <c r="AA27" i="2"/>
  <c r="AB27" i="2" s="1"/>
  <c r="AE27" i="2" s="1"/>
  <c r="C32" i="2"/>
  <c r="F15" i="2"/>
  <c r="G15" i="2" s="1"/>
  <c r="C33" i="2"/>
  <c r="I33" i="2" s="1"/>
  <c r="J33" i="2" s="1"/>
  <c r="Y13" i="2"/>
  <c r="Z13" i="2" s="1"/>
  <c r="AA28" i="2"/>
  <c r="AB28" i="2" s="1"/>
  <c r="AE28" i="2" s="1"/>
  <c r="AA34" i="2"/>
  <c r="AB34" i="2" s="1"/>
  <c r="AE34" i="2" s="1"/>
  <c r="AA29" i="2"/>
  <c r="AB29" i="2" s="1"/>
  <c r="AE29" i="2" s="1"/>
  <c r="Y16" i="2"/>
  <c r="AC12" i="2"/>
  <c r="X12" i="2" s="1"/>
  <c r="C47" i="2"/>
  <c r="J47" i="2" s="1"/>
  <c r="K47" i="2" s="1"/>
  <c r="S34" i="2"/>
  <c r="I34" i="2"/>
  <c r="J34" i="2" s="1"/>
  <c r="I68" i="2"/>
  <c r="L68" i="2" s="1"/>
  <c r="C83" i="2"/>
  <c r="J54" i="2"/>
  <c r="K54" i="2" s="1"/>
  <c r="S54" i="2"/>
  <c r="Y18" i="2"/>
  <c r="I63" i="2"/>
  <c r="L63" i="2" s="1"/>
  <c r="C78" i="2"/>
  <c r="S29" i="2"/>
  <c r="I29" i="2"/>
  <c r="J29" i="2" s="1"/>
  <c r="C84" i="2"/>
  <c r="I69" i="2"/>
  <c r="L69" i="2" s="1"/>
  <c r="J46" i="2"/>
  <c r="K46" i="2" s="1"/>
  <c r="S46" i="2"/>
  <c r="S28" i="2"/>
  <c r="I28" i="2"/>
  <c r="J28" i="2" s="1"/>
  <c r="I71" i="2"/>
  <c r="L71" i="2" s="1"/>
  <c r="C86" i="2"/>
  <c r="S35" i="2"/>
  <c r="I35" i="2"/>
  <c r="J35" i="2" s="1"/>
  <c r="C81" i="2"/>
  <c r="I66" i="2"/>
  <c r="L66" i="2" s="1"/>
  <c r="C27" i="2"/>
  <c r="C44" i="2"/>
  <c r="J44" i="2" s="1"/>
  <c r="K44" i="2" s="1"/>
  <c r="C61" i="2"/>
  <c r="S52" i="2"/>
  <c r="J52" i="2"/>
  <c r="K52" i="2" s="1"/>
  <c r="I67" i="2"/>
  <c r="L67" i="2" s="1"/>
  <c r="C82" i="2"/>
  <c r="C77" i="2"/>
  <c r="I62" i="2"/>
  <c r="L62" i="2" s="1"/>
  <c r="S51" i="2"/>
  <c r="J51" i="2"/>
  <c r="K51" i="2" s="1"/>
  <c r="Y20" i="2"/>
  <c r="Z20" i="2" s="1"/>
  <c r="S37" i="2"/>
  <c r="I37" i="2"/>
  <c r="J37" i="2" s="1"/>
  <c r="C26" i="2"/>
  <c r="I26" i="2" s="1"/>
  <c r="J26" i="2" s="1"/>
  <c r="C43" i="2"/>
  <c r="C60" i="2"/>
  <c r="AC9" i="2"/>
  <c r="X9" i="2" s="1"/>
  <c r="Z9" i="2" s="1"/>
  <c r="J45" i="2"/>
  <c r="K45" i="2" s="1"/>
  <c r="S45" i="2"/>
  <c r="AA16" i="2" l="1"/>
  <c r="AQ16" i="2" s="1"/>
  <c r="AR16" i="2" s="1"/>
  <c r="AS16" i="2" s="1"/>
  <c r="Z16" i="2"/>
  <c r="AA18" i="2"/>
  <c r="AQ18" i="2" s="1"/>
  <c r="AR18" i="2" s="1"/>
  <c r="AS18" i="2" s="1"/>
  <c r="Z18" i="2"/>
  <c r="I65" i="2"/>
  <c r="L65" i="2" s="1"/>
  <c r="AA14" i="2"/>
  <c r="AQ14" i="2" s="1"/>
  <c r="AR14" i="2" s="1"/>
  <c r="AS14" i="2" s="1"/>
  <c r="Z14" i="2"/>
  <c r="S53" i="2"/>
  <c r="S48" i="2"/>
  <c r="C79" i="2"/>
  <c r="I79" i="2" s="1"/>
  <c r="L79" i="2" s="1"/>
  <c r="N79" i="2" s="1"/>
  <c r="C85" i="2"/>
  <c r="I85" i="2" s="1"/>
  <c r="L85" i="2" s="1"/>
  <c r="N85" i="2" s="1"/>
  <c r="I31" i="2"/>
  <c r="J31" i="2" s="1"/>
  <c r="AA19" i="2"/>
  <c r="S36" i="2"/>
  <c r="G21" i="2"/>
  <c r="S50" i="2"/>
  <c r="Y17" i="2"/>
  <c r="AA20" i="2"/>
  <c r="J49" i="2"/>
  <c r="K49" i="2" s="1"/>
  <c r="S47" i="2"/>
  <c r="Y15" i="2"/>
  <c r="S33" i="2"/>
  <c r="S32" i="2"/>
  <c r="I32" i="2"/>
  <c r="J32" i="2" s="1"/>
  <c r="AA13" i="2"/>
  <c r="AQ13" i="2" s="1"/>
  <c r="AR13" i="2" s="1"/>
  <c r="AS13" i="2" s="1"/>
  <c r="I81" i="2"/>
  <c r="L81" i="2" s="1"/>
  <c r="N81" i="2" s="1"/>
  <c r="I78" i="2"/>
  <c r="L78" i="2" s="1"/>
  <c r="N78" i="2" s="1"/>
  <c r="I83" i="2"/>
  <c r="L83" i="2" s="1"/>
  <c r="N83" i="2" s="1"/>
  <c r="S43" i="2"/>
  <c r="J43" i="2"/>
  <c r="K43" i="2" s="1"/>
  <c r="F21" i="2"/>
  <c r="S26" i="2"/>
  <c r="T50" i="2"/>
  <c r="V50" i="2" s="1"/>
  <c r="X50" i="2" s="1"/>
  <c r="Z33" i="2"/>
  <c r="AD33" i="2" s="1"/>
  <c r="AG33" i="2" s="1"/>
  <c r="C75" i="2"/>
  <c r="I60" i="2"/>
  <c r="L60" i="2" s="1"/>
  <c r="I82" i="2"/>
  <c r="L82" i="2" s="1"/>
  <c r="N82" i="2" s="1"/>
  <c r="I77" i="2"/>
  <c r="L77" i="2" s="1"/>
  <c r="N77" i="2" s="1"/>
  <c r="C76" i="2"/>
  <c r="I61" i="2"/>
  <c r="L61" i="2" s="1"/>
  <c r="S44" i="2"/>
  <c r="S27" i="2"/>
  <c r="I27" i="2"/>
  <c r="J27" i="2" s="1"/>
  <c r="I80" i="2"/>
  <c r="L80" i="2" s="1"/>
  <c r="I86" i="2"/>
  <c r="L86" i="2" s="1"/>
  <c r="N86" i="2" s="1"/>
  <c r="I84" i="2"/>
  <c r="L84" i="2" s="1"/>
  <c r="N84" i="2" s="1"/>
  <c r="Z35" i="2" l="1"/>
  <c r="AD35" i="2" s="1"/>
  <c r="AG35" i="2" s="1"/>
  <c r="T52" i="2"/>
  <c r="V52" i="2" s="1"/>
  <c r="X52" i="2" s="1"/>
  <c r="E84" i="2" s="1"/>
  <c r="T48" i="2"/>
  <c r="V48" i="2" s="1"/>
  <c r="X48" i="2" s="1"/>
  <c r="E80" i="2" s="1"/>
  <c r="AA15" i="2"/>
  <c r="AQ15" i="2" s="1"/>
  <c r="AR15" i="2" s="1"/>
  <c r="AS15" i="2" s="1"/>
  <c r="Z15" i="2"/>
  <c r="Z31" i="2"/>
  <c r="AD31" i="2" s="1"/>
  <c r="AG31" i="2" s="1"/>
  <c r="AH31" i="2" s="1"/>
  <c r="AJ31" i="2" s="1"/>
  <c r="AA17" i="2"/>
  <c r="AQ17" i="2" s="1"/>
  <c r="AR17" i="2" s="1"/>
  <c r="AS17" i="2" s="1"/>
  <c r="Z17" i="2"/>
  <c r="N80" i="2"/>
  <c r="AQ20" i="2"/>
  <c r="AR20" i="2" s="1"/>
  <c r="AS20" i="2" s="1"/>
  <c r="Z37" i="2"/>
  <c r="AD37" i="2" s="1"/>
  <c r="AG37" i="2" s="1"/>
  <c r="T54" i="2"/>
  <c r="V54" i="2" s="1"/>
  <c r="X54" i="2" s="1"/>
  <c r="AQ19" i="2"/>
  <c r="AR19" i="2" s="1"/>
  <c r="AS19" i="2" s="1"/>
  <c r="Z36" i="2"/>
  <c r="AD36" i="2" s="1"/>
  <c r="AG36" i="2" s="1"/>
  <c r="T53" i="2"/>
  <c r="V53" i="2" s="1"/>
  <c r="X53" i="2" s="1"/>
  <c r="J38" i="2"/>
  <c r="T47" i="2"/>
  <c r="V47" i="2" s="1"/>
  <c r="X47" i="2" s="1"/>
  <c r="Z30" i="2"/>
  <c r="AD30" i="2" s="1"/>
  <c r="AG30" i="2" s="1"/>
  <c r="L72" i="2"/>
  <c r="E67" i="2"/>
  <c r="J67" i="2" s="1"/>
  <c r="M67" i="2" s="1"/>
  <c r="E82" i="2"/>
  <c r="J55" i="2"/>
  <c r="K55" i="2"/>
  <c r="AH35" i="2"/>
  <c r="AJ35" i="2" s="1"/>
  <c r="AI35" i="2"/>
  <c r="AK35" i="2" s="1"/>
  <c r="I76" i="2"/>
  <c r="L76" i="2" s="1"/>
  <c r="N76" i="2" s="1"/>
  <c r="AH33" i="2"/>
  <c r="AJ33" i="2" s="1"/>
  <c r="AI33" i="2"/>
  <c r="AK33" i="2" s="1"/>
  <c r="I75" i="2"/>
  <c r="L75" i="2" s="1"/>
  <c r="N75" i="2" s="1"/>
  <c r="I38" i="2"/>
  <c r="AB50" i="2"/>
  <c r="AC50" i="2" s="1"/>
  <c r="E65" i="2" l="1"/>
  <c r="J65" i="2" s="1"/>
  <c r="M65" i="2" s="1"/>
  <c r="AB52" i="2"/>
  <c r="AC52" i="2" s="1"/>
  <c r="E69" i="2"/>
  <c r="J69" i="2" s="1"/>
  <c r="M69" i="2" s="1"/>
  <c r="AI31" i="2"/>
  <c r="AK31" i="2" s="1"/>
  <c r="AP31" i="2" s="1"/>
  <c r="T51" i="2"/>
  <c r="V51" i="2" s="1"/>
  <c r="X51" i="2" s="1"/>
  <c r="AB51" i="2" s="1"/>
  <c r="AC51" i="2" s="1"/>
  <c r="Z32" i="2"/>
  <c r="AD32" i="2" s="1"/>
  <c r="AG32" i="2" s="1"/>
  <c r="AI32" i="2" s="1"/>
  <c r="AK32" i="2" s="1"/>
  <c r="AB48" i="2"/>
  <c r="AC48" i="2" s="1"/>
  <c r="Z34" i="2"/>
  <c r="AD34" i="2" s="1"/>
  <c r="AG34" i="2" s="1"/>
  <c r="AI34" i="2" s="1"/>
  <c r="AK34" i="2" s="1"/>
  <c r="T49" i="2"/>
  <c r="V49" i="2" s="1"/>
  <c r="X49" i="2" s="1"/>
  <c r="AB49" i="2" s="1"/>
  <c r="AC49" i="2" s="1"/>
  <c r="N87" i="2"/>
  <c r="E71" i="2"/>
  <c r="J71" i="2" s="1"/>
  <c r="M71" i="2" s="1"/>
  <c r="E86" i="2"/>
  <c r="AB54" i="2"/>
  <c r="AC54" i="2" s="1"/>
  <c r="AI37" i="2"/>
  <c r="AK37" i="2" s="1"/>
  <c r="AH37" i="2"/>
  <c r="AJ37" i="2" s="1"/>
  <c r="E85" i="2"/>
  <c r="E70" i="2"/>
  <c r="J70" i="2" s="1"/>
  <c r="M70" i="2" s="1"/>
  <c r="AB53" i="2"/>
  <c r="AC53" i="2" s="1"/>
  <c r="AI36" i="2"/>
  <c r="AK36" i="2" s="1"/>
  <c r="AH36" i="2"/>
  <c r="AJ36" i="2" s="1"/>
  <c r="AO35" i="2"/>
  <c r="AQ35" i="2" s="1"/>
  <c r="AR35" i="2" s="1"/>
  <c r="AP35" i="2"/>
  <c r="AO31" i="2"/>
  <c r="AQ31" i="2" s="1"/>
  <c r="AR31" i="2" s="1"/>
  <c r="AO33" i="2"/>
  <c r="AQ33" i="2" s="1"/>
  <c r="AR33" i="2" s="1"/>
  <c r="AP33" i="2"/>
  <c r="E83" i="2"/>
  <c r="L87" i="2"/>
  <c r="AH30" i="2"/>
  <c r="AJ30" i="2" s="1"/>
  <c r="AI30" i="2"/>
  <c r="AK30" i="2" s="1"/>
  <c r="AB47" i="2"/>
  <c r="AC47" i="2" s="1"/>
  <c r="E64" i="2"/>
  <c r="J64" i="2" s="1"/>
  <c r="M64" i="2" s="1"/>
  <c r="E79" i="2"/>
  <c r="AH32" i="2" l="1"/>
  <c r="AJ32" i="2" s="1"/>
  <c r="AO32" i="2" s="1"/>
  <c r="AQ32" i="2" s="1"/>
  <c r="AR32" i="2" s="1"/>
  <c r="AH34" i="2"/>
  <c r="AJ34" i="2" s="1"/>
  <c r="E68" i="2"/>
  <c r="J68" i="2" s="1"/>
  <c r="M68" i="2" s="1"/>
  <c r="E81" i="2"/>
  <c r="E66" i="2"/>
  <c r="J66" i="2" s="1"/>
  <c r="M66" i="2" s="1"/>
  <c r="AP36" i="2"/>
  <c r="AO36" i="2"/>
  <c r="AQ36" i="2" s="1"/>
  <c r="AR36" i="2" s="1"/>
  <c r="AO37" i="2"/>
  <c r="AQ37" i="2" s="1"/>
  <c r="AR37" i="2" s="1"/>
  <c r="AP37" i="2"/>
  <c r="AP32" i="2"/>
  <c r="AO34" i="2"/>
  <c r="AQ34" i="2" s="1"/>
  <c r="AR34" i="2" s="1"/>
  <c r="AP34" i="2"/>
  <c r="AP30" i="2"/>
  <c r="AO30" i="2"/>
  <c r="AQ30" i="2" s="1"/>
  <c r="AR30" i="2" s="1"/>
  <c r="Y12" i="2" l="1"/>
  <c r="Z12" i="2" s="1"/>
  <c r="Y11" i="2"/>
  <c r="Z11" i="2" s="1"/>
  <c r="Y10" i="2"/>
  <c r="Z10" i="2" s="1"/>
  <c r="AA12" i="2" l="1"/>
  <c r="AQ12" i="2" s="1"/>
  <c r="AR12" i="2" s="1"/>
  <c r="AS12" i="2" s="1"/>
  <c r="AA11" i="2"/>
  <c r="AQ11" i="2" s="1"/>
  <c r="AR11" i="2" s="1"/>
  <c r="AS11" i="2" s="1"/>
  <c r="AA9" i="2"/>
  <c r="AQ9" i="2" s="1"/>
  <c r="AR9" i="2" s="1"/>
  <c r="AS9" i="2" s="1"/>
  <c r="AA10" i="2"/>
  <c r="AQ10" i="2" s="1"/>
  <c r="AR10" i="2" s="1"/>
  <c r="AS10" i="2" s="1"/>
  <c r="T46" i="2" l="1"/>
  <c r="V46" i="2" s="1"/>
  <c r="X46" i="2" s="1"/>
  <c r="Z29" i="2"/>
  <c r="AD29" i="2" s="1"/>
  <c r="AG29" i="2" s="1"/>
  <c r="AH29" i="2" s="1"/>
  <c r="AJ29" i="2" s="1"/>
  <c r="T43" i="2"/>
  <c r="V43" i="2" s="1"/>
  <c r="X43" i="2" s="1"/>
  <c r="E60" i="2" s="1"/>
  <c r="J60" i="2" s="1"/>
  <c r="M60" i="2" s="1"/>
  <c r="Z26" i="2"/>
  <c r="AD26" i="2" s="1"/>
  <c r="AG26" i="2" s="1"/>
  <c r="T44" i="2"/>
  <c r="V44" i="2" s="1"/>
  <c r="X44" i="2" s="1"/>
  <c r="E76" i="2" s="1"/>
  <c r="Z27" i="2"/>
  <c r="AD27" i="2" s="1"/>
  <c r="AG27" i="2" s="1"/>
  <c r="AI27" i="2" s="1"/>
  <c r="AK27" i="2" s="1"/>
  <c r="Z28" i="2"/>
  <c r="AD28" i="2" s="1"/>
  <c r="AG28" i="2" s="1"/>
  <c r="AH28" i="2" s="1"/>
  <c r="AJ28" i="2" s="1"/>
  <c r="T45" i="2"/>
  <c r="V45" i="2" s="1"/>
  <c r="X45" i="2" s="1"/>
  <c r="E62" i="2" s="1"/>
  <c r="J62" i="2" s="1"/>
  <c r="M62" i="2" s="1"/>
  <c r="E63" i="2"/>
  <c r="J63" i="2" s="1"/>
  <c r="M63" i="2" s="1"/>
  <c r="E78" i="2"/>
  <c r="AB46" i="2"/>
  <c r="AC46" i="2" s="1"/>
  <c r="AS21" i="2"/>
  <c r="AR21" i="2"/>
  <c r="AB43" i="2" l="1"/>
  <c r="AC43" i="2" s="1"/>
  <c r="AI29" i="2"/>
  <c r="AK29" i="2" s="1"/>
  <c r="AP29" i="2" s="1"/>
  <c r="E75" i="2"/>
  <c r="J77" i="2" s="1"/>
  <c r="M77" i="2" s="1"/>
  <c r="O77" i="2" s="1"/>
  <c r="AH27" i="2"/>
  <c r="AJ27" i="2" s="1"/>
  <c r="AP27" i="2" s="1"/>
  <c r="AB45" i="2"/>
  <c r="AC45" i="2" s="1"/>
  <c r="E77" i="2"/>
  <c r="E61" i="2"/>
  <c r="J61" i="2" s="1"/>
  <c r="M61" i="2" s="1"/>
  <c r="M72" i="2" s="1"/>
  <c r="AB44" i="2"/>
  <c r="AC44" i="2" s="1"/>
  <c r="AI28" i="2"/>
  <c r="AK28" i="2" s="1"/>
  <c r="AP28" i="2" s="1"/>
  <c r="AI26" i="2"/>
  <c r="AK26" i="2" s="1"/>
  <c r="AH26" i="2"/>
  <c r="AJ26" i="2" s="1"/>
  <c r="AO28" i="2"/>
  <c r="AO29" i="2"/>
  <c r="AQ29" i="2" s="1"/>
  <c r="AR29" i="2" s="1"/>
  <c r="AO27" i="2" l="1"/>
  <c r="AQ27" i="2" s="1"/>
  <c r="AR27" i="2" s="1"/>
  <c r="AO26" i="2"/>
  <c r="AQ26" i="2" s="1"/>
  <c r="AR26" i="2" s="1"/>
  <c r="AP26" i="2"/>
  <c r="J78" i="2"/>
  <c r="M78" i="2" s="1"/>
  <c r="O78" i="2" s="1"/>
  <c r="J85" i="2"/>
  <c r="M85" i="2" s="1"/>
  <c r="O85" i="2" s="1"/>
  <c r="J82" i="2"/>
  <c r="M82" i="2" s="1"/>
  <c r="O82" i="2" s="1"/>
  <c r="J76" i="2"/>
  <c r="M76" i="2" s="1"/>
  <c r="O76" i="2" s="1"/>
  <c r="J75" i="2"/>
  <c r="M75" i="2" s="1"/>
  <c r="O75" i="2" s="1"/>
  <c r="J84" i="2"/>
  <c r="M84" i="2" s="1"/>
  <c r="O84" i="2" s="1"/>
  <c r="J80" i="2"/>
  <c r="M80" i="2" s="1"/>
  <c r="O80" i="2" s="1"/>
  <c r="J86" i="2"/>
  <c r="M86" i="2" s="1"/>
  <c r="O86" i="2" s="1"/>
  <c r="J81" i="2"/>
  <c r="M81" i="2" s="1"/>
  <c r="O81" i="2" s="1"/>
  <c r="J83" i="2"/>
  <c r="M83" i="2" s="1"/>
  <c r="O83" i="2" s="1"/>
  <c r="J79" i="2"/>
  <c r="M79" i="2" s="1"/>
  <c r="O79" i="2" s="1"/>
  <c r="AC55" i="2"/>
  <c r="AQ28" i="2"/>
  <c r="AR28" i="2" s="1"/>
  <c r="AB55" i="2"/>
  <c r="O87" i="2" l="1"/>
  <c r="M87" i="2"/>
  <c r="AR38" i="2"/>
  <c r="AQ38" i="2"/>
</calcChain>
</file>

<file path=xl/sharedStrings.xml><?xml version="1.0" encoding="utf-8"?>
<sst xmlns="http://schemas.openxmlformats.org/spreadsheetml/2006/main" count="259" uniqueCount="126">
  <si>
    <t>NEm</t>
  </si>
  <si>
    <t>NEa</t>
  </si>
  <si>
    <t>NEp</t>
  </si>
  <si>
    <t>NEg</t>
  </si>
  <si>
    <t>NEwork</t>
  </si>
  <si>
    <t>REM</t>
  </si>
  <si>
    <t>REG</t>
  </si>
  <si>
    <t>DE</t>
  </si>
  <si>
    <t>EF</t>
  </si>
  <si>
    <t>TOTAL :</t>
  </si>
  <si>
    <t>BW(Kg)</t>
  </si>
  <si>
    <t>C</t>
  </si>
  <si>
    <t>MW</t>
  </si>
  <si>
    <t>Average daily weight gain of the animals</t>
  </si>
  <si>
    <t>Methane emissions from manure management</t>
  </si>
  <si>
    <t>Tier 1</t>
  </si>
  <si>
    <t>TAM</t>
  </si>
  <si>
    <r>
      <t>VS</t>
    </r>
    <r>
      <rPr>
        <b/>
        <vertAlign val="subscript"/>
        <sz val="16"/>
        <color rgb="FF000000"/>
        <rFont val="Times New Roman"/>
        <family val="1"/>
      </rPr>
      <t>(T,P)</t>
    </r>
  </si>
  <si>
    <t>AWMS (%)</t>
  </si>
  <si>
    <t>Tier 2</t>
  </si>
  <si>
    <r>
      <t>B</t>
    </r>
    <r>
      <rPr>
        <b/>
        <vertAlign val="subscript"/>
        <sz val="16"/>
        <color rgb="FF000000"/>
        <rFont val="Times New Roman"/>
        <family val="1"/>
      </rPr>
      <t>0(T)</t>
    </r>
  </si>
  <si>
    <t>GE</t>
  </si>
  <si>
    <t>UE*GE</t>
  </si>
  <si>
    <t>ASH</t>
  </si>
  <si>
    <t>TOTAL:</t>
  </si>
  <si>
    <t>Nex(T,P)</t>
  </si>
  <si>
    <r>
      <t>N</t>
    </r>
    <r>
      <rPr>
        <b/>
        <vertAlign val="subscript"/>
        <sz val="16"/>
        <color rgb="FF000000"/>
        <rFont val="Times New Roman"/>
        <family val="1"/>
      </rPr>
      <t>rate(T,P)</t>
    </r>
  </si>
  <si>
    <r>
      <t>TAM</t>
    </r>
    <r>
      <rPr>
        <b/>
        <vertAlign val="subscript"/>
        <sz val="16"/>
        <color rgb="FF000000"/>
        <rFont val="Times New Roman"/>
        <family val="1"/>
      </rPr>
      <t>(T,P)</t>
    </r>
  </si>
  <si>
    <r>
      <t>AWMS</t>
    </r>
    <r>
      <rPr>
        <b/>
        <vertAlign val="subscript"/>
        <sz val="16"/>
        <color rgb="FF000000"/>
        <rFont val="Times New Roman"/>
        <family val="1"/>
      </rPr>
      <t>(T,S,P)</t>
    </r>
    <r>
      <rPr>
        <b/>
        <sz val="16"/>
        <color rgb="FF000000"/>
        <rFont val="Times New Roman"/>
        <family val="1"/>
      </rPr>
      <t xml:space="preserve"> (%)</t>
    </r>
  </si>
  <si>
    <r>
      <t>N</t>
    </r>
    <r>
      <rPr>
        <b/>
        <vertAlign val="subscript"/>
        <sz val="16"/>
        <color rgb="FF000000"/>
        <rFont val="Times New Roman"/>
        <family val="1"/>
      </rPr>
      <t>cdg(s)</t>
    </r>
  </si>
  <si>
    <r>
      <t>EF</t>
    </r>
    <r>
      <rPr>
        <b/>
        <vertAlign val="subscript"/>
        <sz val="16"/>
        <color rgb="FF000000"/>
        <rFont val="Times New Roman"/>
        <family val="1"/>
      </rPr>
      <t>3(S)</t>
    </r>
  </si>
  <si>
    <t>CP%</t>
  </si>
  <si>
    <r>
      <t>N</t>
    </r>
    <r>
      <rPr>
        <b/>
        <vertAlign val="subscript"/>
        <sz val="16"/>
        <color theme="1"/>
        <rFont val="Times New Roman"/>
        <family val="1"/>
      </rPr>
      <t>intake(T)</t>
    </r>
  </si>
  <si>
    <t>Nex(T,P)  (Tier 1)</t>
  </si>
  <si>
    <t>Nex(T,P)  (Tier 2)</t>
  </si>
  <si>
    <r>
      <t>EF</t>
    </r>
    <r>
      <rPr>
        <b/>
        <vertAlign val="subscript"/>
        <sz val="16"/>
        <color rgb="FF000000"/>
        <rFont val="Times New Roman"/>
        <family val="1"/>
      </rPr>
      <t>4</t>
    </r>
  </si>
  <si>
    <t>Frac leach_MS</t>
  </si>
  <si>
    <r>
      <t>EF</t>
    </r>
    <r>
      <rPr>
        <b/>
        <vertAlign val="subscript"/>
        <sz val="16"/>
        <color rgb="FF000000"/>
        <rFont val="Times New Roman"/>
        <family val="1"/>
      </rPr>
      <t>5</t>
    </r>
  </si>
  <si>
    <t>Methane emissions from enteric fermentation</t>
  </si>
  <si>
    <r>
      <t>N</t>
    </r>
    <r>
      <rPr>
        <b/>
        <vertAlign val="subscript"/>
        <sz val="16"/>
        <color theme="1"/>
        <rFont val="Times New Roman"/>
        <family val="1"/>
      </rPr>
      <t>T</t>
    </r>
  </si>
  <si>
    <t>Female (b)</t>
  </si>
  <si>
    <t>Female (a)</t>
  </si>
  <si>
    <t>Male (b)</t>
  </si>
  <si>
    <t>Male (a)</t>
  </si>
  <si>
    <r>
      <t>Tier 1: kg N</t>
    </r>
    <r>
      <rPr>
        <b/>
        <vertAlign val="subscript"/>
        <sz val="16"/>
        <color rgb="FF000000"/>
        <rFont val="Times New Roman"/>
        <family val="1"/>
      </rPr>
      <t>2</t>
    </r>
    <r>
      <rPr>
        <b/>
        <sz val="16"/>
        <color rgb="FF000000"/>
        <rFont val="Times New Roman"/>
        <family val="1"/>
      </rPr>
      <t>O</t>
    </r>
    <r>
      <rPr>
        <b/>
        <vertAlign val="subscript"/>
        <sz val="16"/>
        <color rgb="FF000000"/>
        <rFont val="Times New Roman"/>
        <family val="1"/>
      </rPr>
      <t>D(mm)</t>
    </r>
  </si>
  <si>
    <r>
      <t>Tier 1:N</t>
    </r>
    <r>
      <rPr>
        <b/>
        <vertAlign val="subscript"/>
        <sz val="16"/>
        <color rgb="FF000000"/>
        <rFont val="Times New Roman"/>
        <family val="1"/>
      </rPr>
      <t>volatilisation-MMS</t>
    </r>
  </si>
  <si>
    <r>
      <t>Tier 2: N</t>
    </r>
    <r>
      <rPr>
        <b/>
        <vertAlign val="subscript"/>
        <sz val="16"/>
        <color rgb="FF000000"/>
        <rFont val="Times New Roman"/>
        <family val="1"/>
      </rPr>
      <t>volatilisation-MMS</t>
    </r>
  </si>
  <si>
    <r>
      <t>Tier 1: N</t>
    </r>
    <r>
      <rPr>
        <b/>
        <vertAlign val="subscript"/>
        <sz val="16"/>
        <color rgb="FF000000"/>
        <rFont val="Times New Roman"/>
        <family val="1"/>
      </rPr>
      <t>leaching--MMS</t>
    </r>
    <r>
      <rPr>
        <b/>
        <sz val="16"/>
        <color rgb="FF000000"/>
        <rFont val="Times New Roman"/>
        <family val="1"/>
      </rPr>
      <t xml:space="preserve"> </t>
    </r>
  </si>
  <si>
    <r>
      <t>Tier 2: N</t>
    </r>
    <r>
      <rPr>
        <b/>
        <vertAlign val="subscript"/>
        <sz val="16"/>
        <color rgb="FF000000"/>
        <rFont val="Times New Roman"/>
        <family val="1"/>
      </rPr>
      <t>leaching--MMS</t>
    </r>
    <r>
      <rPr>
        <b/>
        <sz val="16"/>
        <color rgb="FF000000"/>
        <rFont val="Times New Roman"/>
        <family val="1"/>
      </rPr>
      <t xml:space="preserve"> </t>
    </r>
  </si>
  <si>
    <t>Livestock category</t>
  </si>
  <si>
    <r>
      <t>Direct N</t>
    </r>
    <r>
      <rPr>
        <b/>
        <vertAlign val="subscript"/>
        <sz val="16"/>
        <color theme="1"/>
        <rFont val="Times New Roman"/>
        <family val="1"/>
      </rPr>
      <t>2</t>
    </r>
    <r>
      <rPr>
        <b/>
        <sz val="16"/>
        <color theme="1"/>
        <rFont val="Times New Roman"/>
        <family val="1"/>
      </rPr>
      <t>O emission from manure management</t>
    </r>
  </si>
  <si>
    <t>Live weight kg</t>
  </si>
  <si>
    <t>Tier 1 &amp; 2</t>
  </si>
  <si>
    <r>
      <t>Tier 1: N</t>
    </r>
    <r>
      <rPr>
        <b/>
        <vertAlign val="subscript"/>
        <sz val="16"/>
        <color rgb="FF000000"/>
        <rFont val="Times New Roman"/>
        <family val="1"/>
      </rPr>
      <t>2</t>
    </r>
    <r>
      <rPr>
        <b/>
        <sz val="16"/>
        <color rgb="FF000000"/>
        <rFont val="Times New Roman"/>
        <family val="1"/>
      </rPr>
      <t xml:space="preserve">O </t>
    </r>
    <r>
      <rPr>
        <b/>
        <vertAlign val="subscript"/>
        <sz val="16"/>
        <color rgb="FF000000"/>
        <rFont val="Times New Roman"/>
        <family val="1"/>
      </rPr>
      <t>L(mm)</t>
    </r>
    <r>
      <rPr>
        <b/>
        <sz val="16"/>
        <color rgb="FF000000"/>
        <rFont val="Times New Roman"/>
        <family val="1"/>
      </rPr>
      <t xml:space="preserve"> </t>
    </r>
  </si>
  <si>
    <r>
      <t>Tier 2: N</t>
    </r>
    <r>
      <rPr>
        <b/>
        <vertAlign val="subscript"/>
        <sz val="16"/>
        <color rgb="FF000000"/>
        <rFont val="Times New Roman"/>
        <family val="1"/>
      </rPr>
      <t>2</t>
    </r>
    <r>
      <rPr>
        <b/>
        <sz val="16"/>
        <color rgb="FF000000"/>
        <rFont val="Times New Roman"/>
        <family val="1"/>
      </rPr>
      <t xml:space="preserve">O </t>
    </r>
    <r>
      <rPr>
        <b/>
        <vertAlign val="subscript"/>
        <sz val="16"/>
        <color rgb="FF000000"/>
        <rFont val="Times New Roman"/>
        <family val="1"/>
      </rPr>
      <t>L(mm)</t>
    </r>
    <r>
      <rPr>
        <b/>
        <sz val="16"/>
        <color rgb="FF000000"/>
        <rFont val="Times New Roman"/>
        <family val="1"/>
      </rPr>
      <t xml:space="preserve"> </t>
    </r>
  </si>
  <si>
    <t xml:space="preserve">INDIRECT N2O EMISSIONS DUE TO VOLATILISATION OF N FROM MANURE MANAGEMENT </t>
  </si>
  <si>
    <t xml:space="preserve">INDIRECT N2O EMISSIONS DUE TO LEACHING FROM MANURE MANAGEMENT </t>
  </si>
  <si>
    <t>METHANE CONVERSION FACTORS: Ym</t>
  </si>
  <si>
    <t>[ GE ]</t>
  </si>
  <si>
    <t>Activity coefficients corresponding to animal’s feeding situation: Ca</t>
  </si>
  <si>
    <t>Days alive</t>
  </si>
  <si>
    <t>(a+b)/DE, for GE</t>
  </si>
  <si>
    <t>NEwool</t>
  </si>
  <si>
    <t>100% solid storage</t>
  </si>
  <si>
    <t>Replacement female (a)</t>
  </si>
  <si>
    <t>Replacement female (b)</t>
  </si>
  <si>
    <t>Replacement male (a)</t>
  </si>
  <si>
    <t>Replacementmale (b)</t>
  </si>
  <si>
    <t>VS=(c+d)*e</t>
  </si>
  <si>
    <t xml:space="preserve">(%)  Pasture/Range </t>
  </si>
  <si>
    <t>Feed quality Digestibility: DE</t>
  </si>
  <si>
    <t>a=(NEm+NEl+NEp+NEw)/(REM), for GE</t>
  </si>
  <si>
    <t>b=(NEg+NEwool)/(REG), for GE</t>
  </si>
  <si>
    <t>NEl</t>
  </si>
  <si>
    <t>c = GE(1-DE/100), for VS</t>
  </si>
  <si>
    <t>d=UE*GE, for VS</t>
  </si>
  <si>
    <t>e = (1-ASH)/18.45, for VS</t>
  </si>
  <si>
    <t xml:space="preserve">Fat (%) milk </t>
  </si>
  <si>
    <t>Milk (kg)/day</t>
  </si>
  <si>
    <t>GPW-100</t>
  </si>
  <si>
    <t>Carbon dioxide  [CO2 ]</t>
  </si>
  <si>
    <t>Methane [CH4]</t>
  </si>
  <si>
    <t>Nitrous oxide [N2O]</t>
  </si>
  <si>
    <t>INFORMETION</t>
  </si>
  <si>
    <r>
      <t>Frac</t>
    </r>
    <r>
      <rPr>
        <b/>
        <vertAlign val="subscript"/>
        <sz val="16"/>
        <color rgb="FF000000"/>
        <rFont val="Times New Roman"/>
        <family val="1"/>
      </rPr>
      <t>GasMS(T,S)</t>
    </r>
  </si>
  <si>
    <r>
      <t>Tier 1: N</t>
    </r>
    <r>
      <rPr>
        <b/>
        <vertAlign val="subscript"/>
        <sz val="16"/>
        <color rgb="FF000000"/>
        <rFont val="Times New Roman"/>
        <family val="1"/>
      </rPr>
      <t>2</t>
    </r>
    <r>
      <rPr>
        <b/>
        <sz val="16"/>
        <color rgb="FF000000"/>
        <rFont val="Times New Roman"/>
        <family val="1"/>
      </rPr>
      <t xml:space="preserve">O </t>
    </r>
    <r>
      <rPr>
        <b/>
        <vertAlign val="subscript"/>
        <sz val="16"/>
        <color rgb="FF000000"/>
        <rFont val="Times New Roman"/>
        <family val="1"/>
      </rPr>
      <t>G(mm)</t>
    </r>
    <r>
      <rPr>
        <b/>
        <sz val="16"/>
        <color rgb="FF000000"/>
        <rFont val="Times New Roman"/>
        <family val="1"/>
      </rPr>
      <t xml:space="preserve">  </t>
    </r>
  </si>
  <si>
    <r>
      <t>Tier 2: N</t>
    </r>
    <r>
      <rPr>
        <b/>
        <vertAlign val="subscript"/>
        <sz val="16"/>
        <color rgb="FF000000"/>
        <rFont val="Times New Roman"/>
        <family val="1"/>
      </rPr>
      <t>2</t>
    </r>
    <r>
      <rPr>
        <b/>
        <sz val="16"/>
        <color rgb="FF000000"/>
        <rFont val="Times New Roman"/>
        <family val="1"/>
      </rPr>
      <t xml:space="preserve">O </t>
    </r>
    <r>
      <rPr>
        <b/>
        <vertAlign val="subscript"/>
        <sz val="16"/>
        <color rgb="FF000000"/>
        <rFont val="Times New Roman"/>
        <family val="1"/>
      </rPr>
      <t>G(mm)</t>
    </r>
    <r>
      <rPr>
        <b/>
        <sz val="16"/>
        <color rgb="FF000000"/>
        <rFont val="Times New Roman"/>
        <family val="1"/>
      </rPr>
      <t xml:space="preserve">  </t>
    </r>
  </si>
  <si>
    <r>
      <t>VS</t>
    </r>
    <r>
      <rPr>
        <b/>
        <vertAlign val="subscript"/>
        <sz val="16"/>
        <rFont val="Times New Roman"/>
        <family val="1"/>
      </rPr>
      <t>(rate)</t>
    </r>
  </si>
  <si>
    <r>
      <t>EF</t>
    </r>
    <r>
      <rPr>
        <b/>
        <vertAlign val="subscript"/>
        <sz val="16"/>
        <color theme="1"/>
        <rFont val="Times New Roman"/>
        <family val="1"/>
      </rPr>
      <t>T,S,P</t>
    </r>
  </si>
  <si>
    <r>
      <t>Indirect N</t>
    </r>
    <r>
      <rPr>
        <b/>
        <vertAlign val="subscript"/>
        <sz val="16"/>
        <color theme="1"/>
        <rFont val="Times New Roman"/>
        <family val="1"/>
      </rPr>
      <t>2</t>
    </r>
    <r>
      <rPr>
        <b/>
        <sz val="16"/>
        <color theme="1"/>
        <rFont val="Times New Roman"/>
        <family val="1"/>
      </rPr>
      <t>O emission from manure management</t>
    </r>
  </si>
  <si>
    <r>
      <t>Cf</t>
    </r>
    <r>
      <rPr>
        <b/>
        <vertAlign val="subscript"/>
        <sz val="16"/>
        <color theme="1"/>
        <rFont val="Times New Roman"/>
        <family val="1"/>
      </rPr>
      <t xml:space="preserve">i </t>
    </r>
    <r>
      <rPr>
        <b/>
        <sz val="16"/>
        <color theme="1"/>
        <rFont val="Times New Roman"/>
        <family val="1"/>
      </rPr>
      <t xml:space="preserve">  (MJ /D/Kg)</t>
    </r>
  </si>
  <si>
    <r>
      <t>VS</t>
    </r>
    <r>
      <rPr>
        <b/>
        <vertAlign val="subscript"/>
        <sz val="16"/>
        <rFont val="Times New Roman"/>
        <family val="1"/>
      </rPr>
      <t>(T,P)</t>
    </r>
  </si>
  <si>
    <t>Nretention_frac(T)</t>
  </si>
  <si>
    <t>INPUT: (data entry from user)</t>
  </si>
  <si>
    <t>Read-only cells</t>
  </si>
  <si>
    <t>Results (each category)</t>
  </si>
  <si>
    <t>Results (Total)</t>
  </si>
  <si>
    <t xml:space="preserve">For Beef (Non-Dairy) Cattle </t>
  </si>
  <si>
    <t>Fattening female (a)</t>
  </si>
  <si>
    <t>Fattening male (b)</t>
  </si>
  <si>
    <t>Laboratory of Animal Breeding and Husbandry, Department of Animal Science, Agricultural University of Athens</t>
  </si>
  <si>
    <r>
      <t>Supplementary File 2:</t>
    </r>
    <r>
      <rPr>
        <sz val="14"/>
        <color theme="1"/>
        <rFont val="Times New Roman"/>
        <family val="1"/>
        <charset val="161"/>
      </rPr>
      <t xml:space="preserve"> Excel application for estimating GHG emissions of beef sector using Tier 1 and Tier 2 equations</t>
    </r>
  </si>
  <si>
    <t>Fattening male (a)</t>
  </si>
  <si>
    <t>Fattening female (b)</t>
  </si>
  <si>
    <t>GHG</t>
  </si>
  <si>
    <r>
      <t>TIER 1: Gg CH</t>
    </r>
    <r>
      <rPr>
        <b/>
        <vertAlign val="subscript"/>
        <sz val="16"/>
        <color rgb="FF000000"/>
        <rFont val="Times New Roman"/>
        <family val="1"/>
        <charset val="161"/>
      </rPr>
      <t>4</t>
    </r>
    <r>
      <rPr>
        <b/>
        <sz val="16"/>
        <color rgb="FF000000"/>
        <rFont val="Times New Roman"/>
        <family val="1"/>
      </rPr>
      <t xml:space="preserve"> </t>
    </r>
  </si>
  <si>
    <r>
      <t>Tier 1: Gg CO</t>
    </r>
    <r>
      <rPr>
        <b/>
        <vertAlign val="subscript"/>
        <sz val="16"/>
        <color rgb="FF000000"/>
        <rFont val="Times New Roman"/>
        <family val="1"/>
        <charset val="161"/>
      </rPr>
      <t>2</t>
    </r>
    <r>
      <rPr>
        <b/>
        <sz val="16"/>
        <color rgb="FF000000"/>
        <rFont val="Times New Roman"/>
        <family val="1"/>
      </rPr>
      <t xml:space="preserve"> </t>
    </r>
  </si>
  <si>
    <r>
      <t>Tier 2: Gg CO</t>
    </r>
    <r>
      <rPr>
        <b/>
        <vertAlign val="subscript"/>
        <sz val="16"/>
        <color rgb="FF000000"/>
        <rFont val="Times New Roman"/>
        <family val="1"/>
        <charset val="161"/>
      </rPr>
      <t>2</t>
    </r>
  </si>
  <si>
    <r>
      <t>TIER 2: Kg CH</t>
    </r>
    <r>
      <rPr>
        <b/>
        <vertAlign val="subscript"/>
        <sz val="16"/>
        <color rgb="FF000000"/>
        <rFont val="Times New Roman"/>
        <family val="1"/>
        <charset val="161"/>
      </rPr>
      <t>4</t>
    </r>
    <r>
      <rPr>
        <b/>
        <sz val="16"/>
        <color rgb="FF000000"/>
        <rFont val="Times New Roman"/>
        <family val="1"/>
      </rPr>
      <t xml:space="preserve"> </t>
    </r>
  </si>
  <si>
    <r>
      <t>TIER 2: Gg CO</t>
    </r>
    <r>
      <rPr>
        <b/>
        <vertAlign val="subscript"/>
        <sz val="16"/>
        <color rgb="FF000000"/>
        <rFont val="Times New Roman"/>
        <family val="1"/>
        <charset val="161"/>
      </rPr>
      <t xml:space="preserve">2 </t>
    </r>
  </si>
  <si>
    <t>MCF_solid storage</t>
  </si>
  <si>
    <t>MCF_pasture/range</t>
  </si>
  <si>
    <t>manure system</t>
  </si>
  <si>
    <t>MCF for EF</t>
  </si>
  <si>
    <t>manure system portion</t>
  </si>
  <si>
    <t>% solid storage</t>
  </si>
  <si>
    <t>% pasture/range</t>
  </si>
  <si>
    <t>solid storage</t>
  </si>
  <si>
    <t>CH4 from manure management system</t>
  </si>
  <si>
    <t xml:space="preserve">solide storage + pasture/range </t>
  </si>
  <si>
    <t>Number livestocks</t>
  </si>
  <si>
    <t>pasture/range</t>
  </si>
  <si>
    <t>CH4 from 100% solid storage</t>
  </si>
  <si>
    <t>CH4 from solid storage+ pasture</t>
  </si>
  <si>
    <t>75 Iera Odos, GR11855 Athens, Greece. Correspondending author: glaliotis@aua.gr (Dr George P. Laliotis)</t>
  </si>
  <si>
    <t>Azoukis et al. (2023). Retrospective Assessment of Greenhouse Gas Emissions from the Beef Sector in Greece and  Potential Mitigation Scenarios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</si>
</sst>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"/>
  </numFmts>
  <fonts count="20">
    <font>
      <sz val="12"/>
      <color theme="1"/>
      <name val="Calibri"/>
      <family val="2"/>
      <charset val="161"/>
      <scheme val="minor"/>
    </font>
    <font>
      <b/>
      <sz val="16"/>
      <color rgb="FF000000"/>
      <name val="Times New Roman"/>
      <family val="1"/>
    </font>
    <font>
      <b/>
      <vertAlign val="subscript"/>
      <sz val="16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vertAlign val="subscript"/>
      <sz val="16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20"/>
      <color theme="1"/>
      <name val="Times New Roman"/>
      <family val="1"/>
    </font>
    <font>
      <b/>
      <sz val="14"/>
      <color theme="1"/>
      <name val="TimesNewRomanPS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vertAlign val="subscript"/>
      <sz val="16"/>
      <name val="Times New Roman"/>
      <family val="1"/>
    </font>
    <font>
      <b/>
      <sz val="14"/>
      <color theme="1"/>
      <name val="Times New Roman"/>
      <family val="1"/>
      <charset val="161"/>
    </font>
    <font>
      <sz val="14"/>
      <color theme="1"/>
      <name val="Times New Roman"/>
      <family val="1"/>
      <charset val="161"/>
    </font>
    <font>
      <b/>
      <vertAlign val="subscript"/>
      <sz val="16"/>
      <color rgb="FF000000"/>
      <name val="Times New Roman"/>
      <family val="1"/>
      <charset val="161"/>
    </font>
    <font>
      <sz val="18"/>
      <color theme="1"/>
      <name val="Times New Roman"/>
      <family val="1"/>
      <charset val="161"/>
    </font>
    <font>
      <b/>
      <sz val="12"/>
      <color theme="1"/>
      <name val="Times New Roman"/>
      <family val="1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DC5CA"/>
        <bgColor indexed="64"/>
      </patternFill>
    </fill>
    <fill>
      <patternFill patternType="gray0625">
        <fgColor theme="1"/>
        <bgColor theme="0" tint="-4.9989318521683403E-2"/>
      </patternFill>
    </fill>
    <fill>
      <patternFill patternType="solid">
        <fgColor rgb="FFFA8A8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3" fillId="8" borderId="11" xfId="0" applyFont="1" applyFill="1" applyBorder="1" applyAlignment="1" applyProtection="1">
      <alignment horizontal="center"/>
      <protection locked="0"/>
    </xf>
    <xf numFmtId="0" fontId="13" fillId="8" borderId="8" xfId="0" applyFont="1" applyFill="1" applyBorder="1" applyAlignment="1" applyProtection="1">
      <alignment horizontal="center"/>
      <protection locked="0"/>
    </xf>
    <xf numFmtId="0" fontId="13" fillId="8" borderId="12" xfId="0" applyFont="1" applyFill="1" applyBorder="1" applyAlignment="1" applyProtection="1">
      <alignment horizontal="center"/>
      <protection locked="0"/>
    </xf>
    <xf numFmtId="0" fontId="13" fillId="8" borderId="9" xfId="0" applyFont="1" applyFill="1" applyBorder="1" applyAlignment="1" applyProtection="1">
      <alignment horizontal="center"/>
      <protection locked="0"/>
    </xf>
    <xf numFmtId="0" fontId="13" fillId="8" borderId="13" xfId="0" applyFont="1" applyFill="1" applyBorder="1" applyAlignment="1" applyProtection="1">
      <alignment horizontal="center"/>
      <protection locked="0"/>
    </xf>
    <xf numFmtId="0" fontId="13" fillId="8" borderId="10" xfId="0" applyFont="1" applyFill="1" applyBorder="1" applyAlignment="1" applyProtection="1">
      <alignment horizontal="center"/>
      <protection locked="0"/>
    </xf>
    <xf numFmtId="0" fontId="6" fillId="8" borderId="11" xfId="0" applyFont="1" applyFill="1" applyBorder="1" applyAlignment="1" applyProtection="1">
      <alignment horizontal="center"/>
      <protection locked="0"/>
    </xf>
    <xf numFmtId="0" fontId="6" fillId="8" borderId="11" xfId="0" applyFont="1" applyFill="1" applyBorder="1" applyAlignment="1" applyProtection="1">
      <alignment horizontal="center" vertical="center" wrapText="1"/>
      <protection locked="0"/>
    </xf>
    <xf numFmtId="0" fontId="6" fillId="8" borderId="12" xfId="0" applyFont="1" applyFill="1" applyBorder="1" applyAlignment="1" applyProtection="1">
      <alignment horizontal="center"/>
      <protection locked="0"/>
    </xf>
    <xf numFmtId="0" fontId="6" fillId="8" borderId="12" xfId="0" applyFont="1" applyFill="1" applyBorder="1" applyAlignment="1" applyProtection="1">
      <alignment horizontal="center" vertical="center" wrapText="1"/>
      <protection locked="0"/>
    </xf>
    <xf numFmtId="0" fontId="6" fillId="8" borderId="13" xfId="0" applyFont="1" applyFill="1" applyBorder="1" applyAlignment="1" applyProtection="1">
      <alignment horizontal="center"/>
      <protection locked="0"/>
    </xf>
    <xf numFmtId="0" fontId="6" fillId="8" borderId="13" xfId="0" applyFont="1" applyFill="1" applyBorder="1" applyAlignment="1" applyProtection="1">
      <alignment horizontal="center" vertical="center" wrapText="1"/>
      <protection locked="0"/>
    </xf>
    <xf numFmtId="9" fontId="6" fillId="8" borderId="11" xfId="0" applyNumberFormat="1" applyFont="1" applyFill="1" applyBorder="1" applyAlignment="1" applyProtection="1">
      <alignment horizontal="center"/>
      <protection locked="0"/>
    </xf>
    <xf numFmtId="9" fontId="6" fillId="8" borderId="12" xfId="0" applyNumberFormat="1" applyFont="1" applyFill="1" applyBorder="1" applyAlignment="1" applyProtection="1">
      <alignment horizontal="center"/>
      <protection locked="0"/>
    </xf>
    <xf numFmtId="9" fontId="6" fillId="8" borderId="13" xfId="0" applyNumberFormat="1" applyFont="1" applyFill="1" applyBorder="1" applyAlignment="1" applyProtection="1">
      <alignment horizontal="center"/>
      <protection locked="0"/>
    </xf>
    <xf numFmtId="0" fontId="6" fillId="8" borderId="19" xfId="0" applyFont="1" applyFill="1" applyBorder="1" applyAlignment="1" applyProtection="1">
      <alignment horizontal="center"/>
      <protection locked="0"/>
    </xf>
    <xf numFmtId="0" fontId="6" fillId="8" borderId="16" xfId="0" applyFont="1" applyFill="1" applyBorder="1" applyAlignment="1" applyProtection="1">
      <alignment horizontal="center"/>
      <protection locked="0"/>
    </xf>
    <xf numFmtId="0" fontId="6" fillId="8" borderId="11" xfId="0" applyFont="1" applyFill="1" applyBorder="1" applyProtection="1">
      <protection locked="0"/>
    </xf>
    <xf numFmtId="0" fontId="6" fillId="8" borderId="13" xfId="0" applyFont="1" applyFill="1" applyBorder="1" applyProtection="1">
      <protection locked="0"/>
    </xf>
    <xf numFmtId="0" fontId="5" fillId="5" borderId="0" xfId="0" applyFont="1" applyFill="1"/>
    <xf numFmtId="0" fontId="5" fillId="2" borderId="0" xfId="0" applyFont="1" applyFill="1"/>
    <xf numFmtId="0" fontId="5" fillId="0" borderId="0" xfId="0" applyFont="1"/>
    <xf numFmtId="0" fontId="5" fillId="2" borderId="18" xfId="0" applyFont="1" applyFill="1" applyBorder="1"/>
    <xf numFmtId="0" fontId="8" fillId="2" borderId="0" xfId="0" applyFont="1" applyFill="1" applyAlignment="1">
      <alignment vertical="top" wrapText="1"/>
    </xf>
    <xf numFmtId="0" fontId="8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/>
    </xf>
    <xf numFmtId="2" fontId="6" fillId="2" borderId="2" xfId="0" applyNumberFormat="1" applyFont="1" applyFill="1" applyBorder="1" applyAlignment="1">
      <alignment horizontal="center"/>
    </xf>
    <xf numFmtId="165" fontId="6" fillId="10" borderId="1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/>
    <xf numFmtId="0" fontId="6" fillId="2" borderId="1" xfId="0" applyFont="1" applyFill="1" applyBorder="1" applyAlignment="1">
      <alignment horizontal="center"/>
    </xf>
    <xf numFmtId="2" fontId="6" fillId="2" borderId="0" xfId="0" applyNumberFormat="1" applyFont="1" applyFill="1"/>
    <xf numFmtId="2" fontId="6" fillId="2" borderId="0" xfId="0" applyNumberFormat="1" applyFont="1" applyFill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 vertical="center"/>
    </xf>
    <xf numFmtId="165" fontId="9" fillId="6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6" fillId="3" borderId="1" xfId="0" applyFont="1" applyFill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2" fontId="9" fillId="6" borderId="5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" fillId="4" borderId="4" xfId="0" applyFont="1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5" fillId="2" borderId="0" xfId="0" applyNumberFormat="1" applyFont="1" applyFill="1"/>
    <xf numFmtId="0" fontId="5" fillId="5" borderId="0" xfId="0" applyFont="1" applyFill="1" applyAlignment="1">
      <alignment horizontal="center"/>
    </xf>
    <xf numFmtId="0" fontId="12" fillId="0" borderId="0" xfId="0" applyFont="1"/>
    <xf numFmtId="164" fontId="5" fillId="2" borderId="0" xfId="0" applyNumberFormat="1" applyFont="1" applyFill="1"/>
    <xf numFmtId="0" fontId="10" fillId="2" borderId="17" xfId="0" applyFont="1" applyFill="1" applyBorder="1" applyAlignment="1">
      <alignment vertical="top" wrapText="1"/>
    </xf>
    <xf numFmtId="0" fontId="6" fillId="8" borderId="1" xfId="0" applyFont="1" applyFill="1" applyBorder="1" applyAlignment="1" applyProtection="1">
      <alignment horizontal="center"/>
      <protection locked="0"/>
    </xf>
    <xf numFmtId="0" fontId="10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center"/>
    </xf>
    <xf numFmtId="0" fontId="5" fillId="8" borderId="11" xfId="0" applyFont="1" applyFill="1" applyBorder="1" applyAlignment="1" applyProtection="1">
      <alignment horizontal="center" vertical="center"/>
      <protection locked="0"/>
    </xf>
    <xf numFmtId="0" fontId="5" fillId="8" borderId="12" xfId="0" applyFont="1" applyFill="1" applyBorder="1" applyAlignment="1" applyProtection="1">
      <alignment horizontal="center" vertical="center"/>
      <protection locked="0"/>
    </xf>
    <xf numFmtId="0" fontId="5" fillId="8" borderId="1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vertical="center"/>
    </xf>
    <xf numFmtId="0" fontId="9" fillId="2" borderId="17" xfId="0" applyFont="1" applyFill="1" applyBorder="1" applyAlignment="1">
      <alignment horizontal="left" vertical="top"/>
    </xf>
    <xf numFmtId="0" fontId="15" fillId="2" borderId="18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6" fillId="8" borderId="14" xfId="0" applyFont="1" applyFill="1" applyBorder="1" applyAlignment="1" applyProtection="1">
      <alignment horizontal="center" vertical="center"/>
      <protection locked="0"/>
    </xf>
    <xf numFmtId="0" fontId="6" fillId="8" borderId="15" xfId="0" applyFont="1" applyFill="1" applyBorder="1" applyAlignment="1" applyProtection="1">
      <alignment horizontal="center" vertical="center"/>
      <protection locked="0"/>
    </xf>
    <xf numFmtId="0" fontId="6" fillId="8" borderId="16" xfId="0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9" fontId="3" fillId="8" borderId="14" xfId="0" applyNumberFormat="1" applyFont="1" applyFill="1" applyBorder="1" applyAlignment="1" applyProtection="1">
      <alignment horizontal="center" vertical="center"/>
      <protection locked="0"/>
    </xf>
    <xf numFmtId="9" fontId="3" fillId="8" borderId="15" xfId="0" applyNumberFormat="1" applyFont="1" applyFill="1" applyBorder="1" applyAlignment="1" applyProtection="1">
      <alignment horizontal="center" vertical="center"/>
      <protection locked="0"/>
    </xf>
    <xf numFmtId="9" fontId="3" fillId="8" borderId="16" xfId="0" applyNumberFormat="1" applyFont="1" applyFill="1" applyBorder="1" applyAlignment="1" applyProtection="1">
      <alignment horizontal="center" vertical="center"/>
      <protection locked="0"/>
    </xf>
    <xf numFmtId="9" fontId="3" fillId="9" borderId="14" xfId="0" applyNumberFormat="1" applyFont="1" applyFill="1" applyBorder="1" applyAlignment="1" applyProtection="1">
      <alignment horizontal="center" vertical="center"/>
      <protection locked="0"/>
    </xf>
    <xf numFmtId="9" fontId="3" fillId="9" borderId="15" xfId="0" applyNumberFormat="1" applyFont="1" applyFill="1" applyBorder="1" applyAlignment="1" applyProtection="1">
      <alignment horizontal="center" vertical="center"/>
      <protection locked="0"/>
    </xf>
    <xf numFmtId="9" fontId="3" fillId="9" borderId="16" xfId="0" applyNumberFormat="1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10" borderId="6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center"/>
    </xf>
    <xf numFmtId="2" fontId="6" fillId="2" borderId="20" xfId="0" applyNumberFormat="1" applyFont="1" applyFill="1" applyBorder="1" applyAlignment="1">
      <alignment horizontal="center" vertical="center"/>
    </xf>
    <xf numFmtId="2" fontId="6" fillId="2" borderId="15" xfId="0" applyNumberFormat="1" applyFont="1" applyFill="1" applyBorder="1" applyAlignment="1">
      <alignment horizontal="center" vertical="center"/>
    </xf>
    <xf numFmtId="2" fontId="6" fillId="2" borderId="19" xfId="0" applyNumberFormat="1" applyFont="1" applyFill="1" applyBorder="1" applyAlignment="1">
      <alignment horizontal="center" vertical="center"/>
    </xf>
    <xf numFmtId="2" fontId="6" fillId="8" borderId="14" xfId="0" applyNumberFormat="1" applyFont="1" applyFill="1" applyBorder="1" applyAlignment="1" applyProtection="1">
      <alignment horizontal="center" vertical="center"/>
      <protection locked="0"/>
    </xf>
    <xf numFmtId="2" fontId="6" fillId="8" borderId="15" xfId="0" applyNumberFormat="1" applyFont="1" applyFill="1" applyBorder="1" applyAlignment="1" applyProtection="1">
      <alignment horizontal="center" vertical="center"/>
      <protection locked="0"/>
    </xf>
    <xf numFmtId="2" fontId="6" fillId="8" borderId="16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20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/>
    </xf>
    <xf numFmtId="0" fontId="5" fillId="6" borderId="6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BD2"/>
      <color rgb="FFFA8A8C"/>
      <color rgb="FFA0EDE0"/>
      <color rgb="FFF7A3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C7FC7-A1EC-E644-A685-20D1544BFA65}">
  <dimension ref="A1:AW112"/>
  <sheetViews>
    <sheetView tabSelected="1" topLeftCell="A6" zoomScale="55" zoomScaleNormal="55" workbookViewId="0">
      <selection activeCell="D17" sqref="D17"/>
    </sheetView>
  </sheetViews>
  <sheetFormatPr defaultColWidth="0" defaultRowHeight="15.75" zeroHeight="1"/>
  <cols>
    <col min="1" max="1" width="17" style="20" customWidth="1"/>
    <col min="2" max="2" width="35.375" style="21" customWidth="1"/>
    <col min="3" max="3" width="33.875" style="21" customWidth="1"/>
    <col min="4" max="4" width="23" style="21" customWidth="1"/>
    <col min="5" max="5" width="22.875" style="21" customWidth="1"/>
    <col min="6" max="6" width="46.5" style="21" customWidth="1"/>
    <col min="7" max="7" width="20.375" style="21" customWidth="1"/>
    <col min="8" max="8" width="21.125" style="21" customWidth="1"/>
    <col min="9" max="9" width="34.375" style="21" customWidth="1"/>
    <col min="10" max="10" width="27.5" style="21" customWidth="1"/>
    <col min="11" max="11" width="28" style="21" customWidth="1"/>
    <col min="12" max="12" width="42.375" style="21" customWidth="1"/>
    <col min="13" max="13" width="34.5" style="21" customWidth="1"/>
    <col min="14" max="14" width="30.625" style="21" customWidth="1"/>
    <col min="15" max="15" width="25.375" style="22" customWidth="1"/>
    <col min="16" max="16" width="10" style="22" customWidth="1"/>
    <col min="17" max="17" width="8" style="22" customWidth="1"/>
    <col min="18" max="18" width="35.5" style="21" customWidth="1"/>
    <col min="19" max="19" width="25" style="21" customWidth="1"/>
    <col min="20" max="20" width="40.875" style="21" customWidth="1"/>
    <col min="21" max="21" width="21.375" style="21" customWidth="1"/>
    <col min="22" max="22" width="27.875" style="21" customWidth="1"/>
    <col min="23" max="23" width="26.125" style="21" customWidth="1"/>
    <col min="24" max="24" width="32.5" style="21" customWidth="1"/>
    <col min="25" max="25" width="31.375" style="21" customWidth="1"/>
    <col min="26" max="26" width="32.375" style="21" customWidth="1"/>
    <col min="27" max="27" width="26.875" style="21" customWidth="1"/>
    <col min="28" max="28" width="25" style="21" customWidth="1"/>
    <col min="29" max="29" width="23.875" style="21" customWidth="1"/>
    <col min="30" max="30" width="24.125" style="21" customWidth="1"/>
    <col min="31" max="31" width="23.625" style="21" customWidth="1"/>
    <col min="32" max="32" width="24" style="21" customWidth="1"/>
    <col min="33" max="33" width="23" style="21" customWidth="1"/>
    <col min="34" max="34" width="28.875" style="21" customWidth="1"/>
    <col min="35" max="35" width="24.375" style="21" customWidth="1"/>
    <col min="36" max="36" width="30.5" style="21" customWidth="1"/>
    <col min="37" max="37" width="33.5" style="21" customWidth="1"/>
    <col min="38" max="38" width="37" style="21" customWidth="1"/>
    <col min="39" max="39" width="22.875" style="21" customWidth="1"/>
    <col min="40" max="40" width="20.625" style="21" customWidth="1"/>
    <col min="41" max="41" width="28.625" style="21" customWidth="1"/>
    <col min="42" max="42" width="31.125" style="21" customWidth="1"/>
    <col min="43" max="43" width="23.5" style="21" customWidth="1"/>
    <col min="44" max="44" width="21.5" style="21" customWidth="1"/>
    <col min="45" max="45" width="24.875" style="21" customWidth="1"/>
    <col min="46" max="47" width="8.875" style="20" customWidth="1"/>
    <col min="48" max="49" width="8.875" style="21" hidden="1" customWidth="1"/>
    <col min="50" max="16384" width="8.875" style="22" hidden="1"/>
  </cols>
  <sheetData>
    <row r="1" spans="1:47" ht="22.5" customHeight="1">
      <c r="B1" s="82" t="s">
        <v>125</v>
      </c>
      <c r="C1" s="71"/>
      <c r="D1" s="71"/>
      <c r="E1" s="71"/>
      <c r="F1" s="71"/>
      <c r="G1" s="71"/>
      <c r="H1" s="71"/>
      <c r="O1" s="21"/>
      <c r="P1" s="20"/>
      <c r="Q1" s="20"/>
    </row>
    <row r="2" spans="1:47" ht="25.5">
      <c r="B2" s="80" t="s">
        <v>100</v>
      </c>
      <c r="C2" s="73"/>
      <c r="D2" s="73"/>
      <c r="E2" s="73"/>
      <c r="F2" s="73"/>
      <c r="G2" s="73"/>
      <c r="H2" s="73"/>
      <c r="O2" s="21"/>
      <c r="P2" s="20"/>
      <c r="Q2" s="20"/>
    </row>
    <row r="3" spans="1:47" ht="23.25">
      <c r="B3" s="81" t="s">
        <v>124</v>
      </c>
      <c r="C3" s="74"/>
      <c r="D3" s="74"/>
      <c r="E3" s="74"/>
      <c r="F3" s="74"/>
      <c r="G3" s="74"/>
      <c r="H3" s="74"/>
      <c r="O3" s="21"/>
      <c r="P3" s="20"/>
      <c r="Q3" s="20"/>
    </row>
    <row r="4" spans="1:47" ht="30.75" customHeight="1">
      <c r="B4" s="83" t="s">
        <v>101</v>
      </c>
      <c r="C4" s="23"/>
      <c r="D4" s="23"/>
      <c r="E4" s="23"/>
      <c r="F4" s="23"/>
      <c r="O4" s="21"/>
      <c r="P4" s="20"/>
      <c r="Q4" s="20"/>
    </row>
    <row r="5" spans="1:47" s="21" customFormat="1" ht="39" customHeight="1">
      <c r="A5" s="20"/>
      <c r="B5" s="24"/>
      <c r="C5" s="24"/>
      <c r="D5" s="24"/>
      <c r="E5" s="24"/>
      <c r="F5" s="24"/>
      <c r="G5" s="24"/>
      <c r="H5" s="24"/>
      <c r="P5" s="20"/>
      <c r="Q5" s="20"/>
      <c r="AT5" s="20"/>
      <c r="AU5" s="20"/>
    </row>
    <row r="6" spans="1:47" ht="66.75" customHeight="1">
      <c r="B6" s="25" t="s">
        <v>38</v>
      </c>
      <c r="C6" s="26" t="s">
        <v>15</v>
      </c>
      <c r="O6" s="21"/>
      <c r="P6" s="20"/>
      <c r="Q6" s="20"/>
      <c r="R6" s="25" t="s">
        <v>38</v>
      </c>
      <c r="S6" s="27" t="s">
        <v>19</v>
      </c>
    </row>
    <row r="7" spans="1:47" ht="18.95" customHeight="1">
      <c r="D7" s="22"/>
      <c r="O7" s="21"/>
      <c r="P7" s="20"/>
      <c r="Q7" s="20"/>
    </row>
    <row r="8" spans="1:47" ht="62.1" customHeight="1" thickBot="1">
      <c r="B8" s="28" t="s">
        <v>49</v>
      </c>
      <c r="C8" s="29" t="s">
        <v>120</v>
      </c>
      <c r="D8" s="29" t="s">
        <v>60</v>
      </c>
      <c r="E8" s="28" t="s">
        <v>39</v>
      </c>
      <c r="F8" s="28" t="s">
        <v>105</v>
      </c>
      <c r="G8" s="28" t="s">
        <v>106</v>
      </c>
      <c r="I8" s="78" t="s">
        <v>104</v>
      </c>
      <c r="J8" s="79" t="s">
        <v>79</v>
      </c>
      <c r="L8" s="85" t="s">
        <v>83</v>
      </c>
      <c r="M8" s="86"/>
      <c r="O8" s="21"/>
      <c r="P8" s="20"/>
      <c r="Q8" s="20"/>
      <c r="R8" s="28" t="s">
        <v>49</v>
      </c>
      <c r="S8" s="29" t="s">
        <v>51</v>
      </c>
      <c r="T8" s="30" t="s">
        <v>59</v>
      </c>
      <c r="U8" s="29" t="s">
        <v>90</v>
      </c>
      <c r="V8" s="30" t="s">
        <v>57</v>
      </c>
      <c r="W8" s="30" t="s">
        <v>70</v>
      </c>
      <c r="X8" s="31" t="s">
        <v>71</v>
      </c>
      <c r="Y8" s="31" t="s">
        <v>72</v>
      </c>
      <c r="Z8" s="28" t="s">
        <v>61</v>
      </c>
      <c r="AA8" s="28" t="s">
        <v>58</v>
      </c>
      <c r="AB8" s="28" t="s">
        <v>0</v>
      </c>
      <c r="AC8" s="28" t="s">
        <v>1</v>
      </c>
      <c r="AD8" s="28" t="s">
        <v>78</v>
      </c>
      <c r="AE8" s="28" t="s">
        <v>77</v>
      </c>
      <c r="AF8" s="28" t="s">
        <v>73</v>
      </c>
      <c r="AG8" s="28" t="s">
        <v>2</v>
      </c>
      <c r="AH8" s="28" t="s">
        <v>10</v>
      </c>
      <c r="AI8" s="28" t="s">
        <v>11</v>
      </c>
      <c r="AJ8" s="28" t="s">
        <v>12</v>
      </c>
      <c r="AK8" s="31" t="s">
        <v>13</v>
      </c>
      <c r="AL8" s="28" t="s">
        <v>3</v>
      </c>
      <c r="AM8" s="28" t="s">
        <v>4</v>
      </c>
      <c r="AN8" s="28" t="s">
        <v>62</v>
      </c>
      <c r="AO8" s="28" t="s">
        <v>5</v>
      </c>
      <c r="AP8" s="28" t="s">
        <v>6</v>
      </c>
      <c r="AQ8" s="28" t="s">
        <v>8</v>
      </c>
      <c r="AR8" s="28" t="s">
        <v>108</v>
      </c>
      <c r="AS8" s="28" t="s">
        <v>109</v>
      </c>
    </row>
    <row r="9" spans="1:47" ht="21" customHeight="1">
      <c r="B9" s="32" t="s">
        <v>43</v>
      </c>
      <c r="C9" s="1"/>
      <c r="D9" s="2"/>
      <c r="E9" s="33">
        <f>D9*(C9/365)</f>
        <v>0</v>
      </c>
      <c r="F9" s="34">
        <f t="shared" ref="F9:F20" si="0">52*E9/1000000</f>
        <v>0</v>
      </c>
      <c r="G9" s="34">
        <f t="shared" ref="G9:G20" si="1">F9*$J$10</f>
        <v>0</v>
      </c>
      <c r="I9" s="35" t="s">
        <v>80</v>
      </c>
      <c r="J9" s="75">
        <v>1</v>
      </c>
      <c r="L9" s="93" t="s">
        <v>97</v>
      </c>
      <c r="M9" s="93"/>
      <c r="O9" s="21"/>
      <c r="P9" s="20"/>
      <c r="Q9" s="20"/>
      <c r="R9" s="32" t="s">
        <v>43</v>
      </c>
      <c r="S9" s="7"/>
      <c r="T9" s="7"/>
      <c r="U9" s="7"/>
      <c r="V9" s="8"/>
      <c r="W9" s="7"/>
      <c r="X9" s="36" t="e">
        <f>(AB9+AC9+AF9+AG9+AM9)/AO9</f>
        <v>#DIV/0!</v>
      </c>
      <c r="Y9" s="37" t="e">
        <f>(AL9+AM9)/AP9</f>
        <v>#DIV/0!</v>
      </c>
      <c r="Z9" s="36" t="e">
        <f>(X9+Y9)/(W9/100)</f>
        <v>#DIV/0!</v>
      </c>
      <c r="AA9" s="37">
        <f t="shared" ref="AA9:AA20" si="2">IF(S9&gt;0,Z9,0)</f>
        <v>0</v>
      </c>
      <c r="AB9" s="37">
        <f>IFERROR(U9*S9^0.75,0)</f>
        <v>0</v>
      </c>
      <c r="AC9" s="37">
        <f t="shared" ref="AC9:AC20" si="3">T9*AB9</f>
        <v>0</v>
      </c>
      <c r="AD9" s="38"/>
      <c r="AE9" s="38"/>
      <c r="AF9" s="37">
        <v>0</v>
      </c>
      <c r="AG9" s="37">
        <v>0</v>
      </c>
      <c r="AH9" s="39">
        <f t="shared" ref="AH9:AH20" si="4">S9</f>
        <v>0</v>
      </c>
      <c r="AI9" s="40"/>
      <c r="AJ9" s="40"/>
      <c r="AK9" s="41"/>
      <c r="AL9" s="40"/>
      <c r="AM9" s="37">
        <v>0</v>
      </c>
      <c r="AN9" s="37">
        <v>0</v>
      </c>
      <c r="AO9" s="37">
        <f t="shared" ref="AO9:AO20" si="5">IFERROR(1.123-(4.092*0.001*W9)+(1.126*0.00001*W9*W9)-(25.4/W9),0)</f>
        <v>0</v>
      </c>
      <c r="AP9" s="37">
        <f t="shared" ref="AP9:AP20" si="6">IFERROR(1.164-(5.16*0.001*W9)+(1.308*0.00001*W9*W9)-(37.4/W9),0)</f>
        <v>0</v>
      </c>
      <c r="AQ9" s="39">
        <f t="shared" ref="AQ9:AQ20" si="7">(AA9*V9/100*365)/55.56</f>
        <v>0</v>
      </c>
      <c r="AR9" s="34">
        <f>IFERROR(AQ9*E9/1000000,0)</f>
        <v>0</v>
      </c>
      <c r="AS9" s="34">
        <f t="shared" ref="AS9:AS20" si="8">AR9*$J$10</f>
        <v>0</v>
      </c>
    </row>
    <row r="10" spans="1:47" ht="21" customHeight="1" thickBot="1">
      <c r="B10" s="32" t="s">
        <v>42</v>
      </c>
      <c r="C10" s="3"/>
      <c r="D10" s="4"/>
      <c r="E10" s="33">
        <f t="shared" ref="E10:E20" si="9">D10*(C10/365)</f>
        <v>0</v>
      </c>
      <c r="F10" s="34">
        <f t="shared" si="0"/>
        <v>0</v>
      </c>
      <c r="G10" s="34">
        <f t="shared" si="1"/>
        <v>0</v>
      </c>
      <c r="I10" s="35" t="s">
        <v>81</v>
      </c>
      <c r="J10" s="76">
        <v>25</v>
      </c>
      <c r="L10" s="93"/>
      <c r="M10" s="93"/>
      <c r="O10" s="21"/>
      <c r="P10" s="20"/>
      <c r="Q10" s="20"/>
      <c r="R10" s="32" t="s">
        <v>42</v>
      </c>
      <c r="S10" s="9"/>
      <c r="T10" s="16"/>
      <c r="U10" s="9"/>
      <c r="V10" s="10"/>
      <c r="W10" s="9"/>
      <c r="X10" s="36" t="e">
        <f t="shared" ref="X10:X20" si="10">(AB10+AC10+AF10+AG10+AM10)/AO10</f>
        <v>#DIV/0!</v>
      </c>
      <c r="Y10" s="37" t="e">
        <f t="shared" ref="Y10:Y20" si="11">(AL10+AM10)/AP10</f>
        <v>#DIV/0!</v>
      </c>
      <c r="Z10" s="36" t="e">
        <f t="shared" ref="Z10:Z20" si="12">(X10+Y10)/(W10/100)</f>
        <v>#DIV/0!</v>
      </c>
      <c r="AA10" s="37">
        <f t="shared" si="2"/>
        <v>0</v>
      </c>
      <c r="AB10" s="37">
        <f>IFERROR(U10*S10^0.75,0)</f>
        <v>0</v>
      </c>
      <c r="AC10" s="37">
        <f t="shared" si="3"/>
        <v>0</v>
      </c>
      <c r="AD10" s="38"/>
      <c r="AE10" s="38"/>
      <c r="AF10" s="37">
        <v>0</v>
      </c>
      <c r="AG10" s="37">
        <v>0</v>
      </c>
      <c r="AH10" s="39">
        <f t="shared" si="4"/>
        <v>0</v>
      </c>
      <c r="AI10" s="40"/>
      <c r="AJ10" s="40"/>
      <c r="AK10" s="41"/>
      <c r="AL10" s="40"/>
      <c r="AM10" s="37">
        <v>0</v>
      </c>
      <c r="AN10" s="37">
        <v>0</v>
      </c>
      <c r="AO10" s="37">
        <f t="shared" si="5"/>
        <v>0</v>
      </c>
      <c r="AP10" s="37">
        <f t="shared" si="6"/>
        <v>0</v>
      </c>
      <c r="AQ10" s="39">
        <f t="shared" si="7"/>
        <v>0</v>
      </c>
      <c r="AR10" s="34">
        <f t="shared" ref="AR10:AR20" si="13">IFERROR(AQ10*E10/1000000,0)</f>
        <v>0</v>
      </c>
      <c r="AS10" s="34">
        <f t="shared" si="8"/>
        <v>0</v>
      </c>
    </row>
    <row r="11" spans="1:47" ht="20.100000000000001" customHeight="1" thickBot="1">
      <c r="B11" s="32" t="s">
        <v>41</v>
      </c>
      <c r="C11" s="3"/>
      <c r="D11" s="4"/>
      <c r="E11" s="33">
        <f>D11*(C11/365)</f>
        <v>0</v>
      </c>
      <c r="F11" s="34">
        <f t="shared" si="0"/>
        <v>0</v>
      </c>
      <c r="G11" s="34">
        <f>F11*$J$10</f>
        <v>0</v>
      </c>
      <c r="I11" s="35" t="s">
        <v>82</v>
      </c>
      <c r="J11" s="77">
        <v>298</v>
      </c>
      <c r="L11" s="94" t="s">
        <v>93</v>
      </c>
      <c r="M11" s="96"/>
      <c r="O11" s="21"/>
      <c r="P11" s="20"/>
      <c r="Q11" s="20"/>
      <c r="R11" s="32" t="s">
        <v>41</v>
      </c>
      <c r="S11" s="9"/>
      <c r="T11" s="16"/>
      <c r="U11" s="9"/>
      <c r="V11" s="10"/>
      <c r="W11" s="9"/>
      <c r="X11" s="36" t="e">
        <f t="shared" si="10"/>
        <v>#DIV/0!</v>
      </c>
      <c r="Y11" s="37" t="e">
        <f t="shared" si="11"/>
        <v>#DIV/0!</v>
      </c>
      <c r="Z11" s="36" t="e">
        <f t="shared" si="12"/>
        <v>#DIV/0!</v>
      </c>
      <c r="AA11" s="37">
        <f t="shared" si="2"/>
        <v>0</v>
      </c>
      <c r="AB11" s="37">
        <f>IFERROR(U11*S11^0.75,0)</f>
        <v>0</v>
      </c>
      <c r="AC11" s="42">
        <f t="shared" si="3"/>
        <v>0</v>
      </c>
      <c r="AD11" s="18"/>
      <c r="AE11" s="18"/>
      <c r="AF11" s="36">
        <f>AD11*(1.47+0.4*AE11)*0.9</f>
        <v>0</v>
      </c>
      <c r="AG11" s="37">
        <f>0.1*AB11*0.9</f>
        <v>0</v>
      </c>
      <c r="AH11" s="39">
        <f t="shared" si="4"/>
        <v>0</v>
      </c>
      <c r="AI11" s="40"/>
      <c r="AJ11" s="40"/>
      <c r="AK11" s="41"/>
      <c r="AL11" s="40"/>
      <c r="AM11" s="37">
        <v>0</v>
      </c>
      <c r="AN11" s="37">
        <v>0</v>
      </c>
      <c r="AO11" s="37">
        <f t="shared" si="5"/>
        <v>0</v>
      </c>
      <c r="AP11" s="37">
        <f t="shared" si="6"/>
        <v>0</v>
      </c>
      <c r="AQ11" s="39">
        <f t="shared" si="7"/>
        <v>0</v>
      </c>
      <c r="AR11" s="34">
        <f t="shared" si="13"/>
        <v>0</v>
      </c>
      <c r="AS11" s="34">
        <f t="shared" si="8"/>
        <v>0</v>
      </c>
    </row>
    <row r="12" spans="1:47" ht="20.100000000000001" customHeight="1" thickBot="1">
      <c r="B12" s="32" t="s">
        <v>40</v>
      </c>
      <c r="C12" s="3"/>
      <c r="D12" s="4"/>
      <c r="E12" s="33">
        <f>D12*(C12/365)</f>
        <v>0</v>
      </c>
      <c r="F12" s="34">
        <f t="shared" si="0"/>
        <v>0</v>
      </c>
      <c r="G12" s="34">
        <f t="shared" si="1"/>
        <v>0</v>
      </c>
      <c r="L12" s="95"/>
      <c r="M12" s="97"/>
      <c r="O12" s="21"/>
      <c r="P12" s="20"/>
      <c r="Q12" s="20"/>
      <c r="R12" s="32" t="s">
        <v>40</v>
      </c>
      <c r="S12" s="9"/>
      <c r="T12" s="16"/>
      <c r="U12" s="11"/>
      <c r="V12" s="10"/>
      <c r="W12" s="9"/>
      <c r="X12" s="36" t="e">
        <f t="shared" si="10"/>
        <v>#DIV/0!</v>
      </c>
      <c r="Y12" s="37" t="e">
        <f t="shared" si="11"/>
        <v>#DIV/0!</v>
      </c>
      <c r="Z12" s="36" t="e">
        <f t="shared" si="12"/>
        <v>#DIV/0!</v>
      </c>
      <c r="AA12" s="37">
        <f t="shared" si="2"/>
        <v>0</v>
      </c>
      <c r="AB12" s="37">
        <f>IFERROR(U12*S12^0.75,0)</f>
        <v>0</v>
      </c>
      <c r="AC12" s="42">
        <f t="shared" si="3"/>
        <v>0</v>
      </c>
      <c r="AD12" s="19"/>
      <c r="AE12" s="19"/>
      <c r="AF12" s="36">
        <f>AD12*(1.47+0.4*AE12)*0.9</f>
        <v>0</v>
      </c>
      <c r="AG12" s="37">
        <f>0.1*AB12*0.9</f>
        <v>0</v>
      </c>
      <c r="AH12" s="39">
        <f t="shared" si="4"/>
        <v>0</v>
      </c>
      <c r="AI12" s="40"/>
      <c r="AJ12" s="40"/>
      <c r="AK12" s="41"/>
      <c r="AL12" s="40"/>
      <c r="AM12" s="37">
        <v>0</v>
      </c>
      <c r="AN12" s="37">
        <v>0</v>
      </c>
      <c r="AO12" s="37">
        <f t="shared" si="5"/>
        <v>0</v>
      </c>
      <c r="AP12" s="37">
        <f t="shared" si="6"/>
        <v>0</v>
      </c>
      <c r="AQ12" s="39">
        <f t="shared" si="7"/>
        <v>0</v>
      </c>
      <c r="AR12" s="34">
        <f t="shared" si="13"/>
        <v>0</v>
      </c>
      <c r="AS12" s="34">
        <f t="shared" si="8"/>
        <v>0</v>
      </c>
    </row>
    <row r="13" spans="1:47" ht="18.75" customHeight="1">
      <c r="B13" s="32" t="s">
        <v>64</v>
      </c>
      <c r="C13" s="3"/>
      <c r="D13" s="4"/>
      <c r="E13" s="33">
        <f t="shared" si="9"/>
        <v>0</v>
      </c>
      <c r="F13" s="34">
        <f t="shared" si="0"/>
        <v>0</v>
      </c>
      <c r="G13" s="34">
        <f t="shared" si="1"/>
        <v>0</v>
      </c>
      <c r="L13" s="106" t="s">
        <v>94</v>
      </c>
      <c r="M13" s="107"/>
      <c r="O13" s="21"/>
      <c r="P13" s="20"/>
      <c r="Q13" s="20"/>
      <c r="R13" s="32" t="s">
        <v>64</v>
      </c>
      <c r="S13" s="9"/>
      <c r="T13" s="16"/>
      <c r="U13" s="43"/>
      <c r="V13" s="10"/>
      <c r="W13" s="9"/>
      <c r="X13" s="36" t="e">
        <f t="shared" si="10"/>
        <v>#DIV/0!</v>
      </c>
      <c r="Y13" s="37" t="e">
        <f t="shared" si="11"/>
        <v>#DIV/0!</v>
      </c>
      <c r="Z13" s="36" t="e">
        <f t="shared" si="12"/>
        <v>#DIV/0!</v>
      </c>
      <c r="AA13" s="37">
        <f t="shared" si="2"/>
        <v>0</v>
      </c>
      <c r="AB13" s="43"/>
      <c r="AC13" s="37">
        <f t="shared" si="3"/>
        <v>0</v>
      </c>
      <c r="AD13" s="38"/>
      <c r="AE13" s="38"/>
      <c r="AF13" s="38"/>
      <c r="AG13" s="38"/>
      <c r="AH13" s="44">
        <f t="shared" si="4"/>
        <v>0</v>
      </c>
      <c r="AI13" s="7"/>
      <c r="AJ13" s="45">
        <f>AH11</f>
        <v>0</v>
      </c>
      <c r="AK13" s="7"/>
      <c r="AL13" s="46">
        <f>IFERROR(22.02*(AH13/(AI13*AJ13))^0.75*AK13^1.097,0)</f>
        <v>0</v>
      </c>
      <c r="AM13" s="37">
        <v>0</v>
      </c>
      <c r="AN13" s="37">
        <v>0</v>
      </c>
      <c r="AO13" s="37">
        <f t="shared" si="5"/>
        <v>0</v>
      </c>
      <c r="AP13" s="37">
        <f t="shared" si="6"/>
        <v>0</v>
      </c>
      <c r="AQ13" s="39">
        <f t="shared" si="7"/>
        <v>0</v>
      </c>
      <c r="AR13" s="34">
        <f t="shared" si="13"/>
        <v>0</v>
      </c>
      <c r="AS13" s="34">
        <f t="shared" si="8"/>
        <v>0</v>
      </c>
    </row>
    <row r="14" spans="1:47" ht="18.75" customHeight="1">
      <c r="B14" s="32" t="s">
        <v>65</v>
      </c>
      <c r="C14" s="3"/>
      <c r="D14" s="4"/>
      <c r="E14" s="33">
        <f t="shared" si="9"/>
        <v>0</v>
      </c>
      <c r="F14" s="34">
        <f t="shared" si="0"/>
        <v>0</v>
      </c>
      <c r="G14" s="34">
        <f t="shared" si="1"/>
        <v>0</v>
      </c>
      <c r="L14" s="95"/>
      <c r="M14" s="108"/>
      <c r="O14" s="21"/>
      <c r="P14" s="20"/>
      <c r="Q14" s="20"/>
      <c r="R14" s="32" t="s">
        <v>65</v>
      </c>
      <c r="S14" s="9"/>
      <c r="T14" s="16"/>
      <c r="U14" s="43"/>
      <c r="V14" s="10"/>
      <c r="W14" s="9"/>
      <c r="X14" s="36" t="e">
        <f t="shared" si="10"/>
        <v>#DIV/0!</v>
      </c>
      <c r="Y14" s="37" t="e">
        <f t="shared" si="11"/>
        <v>#DIV/0!</v>
      </c>
      <c r="Z14" s="36" t="e">
        <f t="shared" si="12"/>
        <v>#DIV/0!</v>
      </c>
      <c r="AA14" s="37">
        <f t="shared" si="2"/>
        <v>0</v>
      </c>
      <c r="AB14" s="43"/>
      <c r="AC14" s="37">
        <f t="shared" si="3"/>
        <v>0</v>
      </c>
      <c r="AD14" s="38"/>
      <c r="AE14" s="38"/>
      <c r="AF14" s="38"/>
      <c r="AG14" s="38"/>
      <c r="AH14" s="44">
        <f t="shared" si="4"/>
        <v>0</v>
      </c>
      <c r="AI14" s="9"/>
      <c r="AJ14" s="45">
        <f>AH12</f>
        <v>0</v>
      </c>
      <c r="AK14" s="9"/>
      <c r="AL14" s="46">
        <f>IFERROR(22.02*(AH15/(AI15*AJ15))^0.75*AK15^1.097,0)</f>
        <v>0</v>
      </c>
      <c r="AM14" s="37">
        <v>0</v>
      </c>
      <c r="AN14" s="37">
        <v>0</v>
      </c>
      <c r="AO14" s="37">
        <f t="shared" si="5"/>
        <v>0</v>
      </c>
      <c r="AP14" s="37">
        <f t="shared" si="6"/>
        <v>0</v>
      </c>
      <c r="AQ14" s="39">
        <f t="shared" si="7"/>
        <v>0</v>
      </c>
      <c r="AR14" s="34">
        <f t="shared" si="13"/>
        <v>0</v>
      </c>
      <c r="AS14" s="34">
        <f t="shared" si="8"/>
        <v>0</v>
      </c>
    </row>
    <row r="15" spans="1:47" ht="18.75" customHeight="1">
      <c r="B15" s="32" t="s">
        <v>66</v>
      </c>
      <c r="C15" s="3"/>
      <c r="D15" s="4"/>
      <c r="E15" s="33">
        <f t="shared" si="9"/>
        <v>0</v>
      </c>
      <c r="F15" s="34">
        <f t="shared" si="0"/>
        <v>0</v>
      </c>
      <c r="G15" s="34">
        <f t="shared" si="1"/>
        <v>0</v>
      </c>
      <c r="L15" s="106" t="s">
        <v>95</v>
      </c>
      <c r="M15" s="109"/>
      <c r="O15" s="21"/>
      <c r="P15" s="20"/>
      <c r="Q15" s="20"/>
      <c r="R15" s="32" t="s">
        <v>66</v>
      </c>
      <c r="S15" s="9"/>
      <c r="T15" s="16"/>
      <c r="U15" s="43"/>
      <c r="V15" s="10"/>
      <c r="W15" s="9"/>
      <c r="X15" s="36" t="e">
        <f t="shared" si="10"/>
        <v>#DIV/0!</v>
      </c>
      <c r="Y15" s="37" t="e">
        <f t="shared" si="11"/>
        <v>#DIV/0!</v>
      </c>
      <c r="Z15" s="36" t="e">
        <f t="shared" si="12"/>
        <v>#DIV/0!</v>
      </c>
      <c r="AA15" s="37">
        <f t="shared" si="2"/>
        <v>0</v>
      </c>
      <c r="AB15" s="43"/>
      <c r="AC15" s="37">
        <f t="shared" si="3"/>
        <v>0</v>
      </c>
      <c r="AD15" s="38"/>
      <c r="AE15" s="38"/>
      <c r="AF15" s="38"/>
      <c r="AG15" s="38"/>
      <c r="AH15" s="44">
        <f t="shared" si="4"/>
        <v>0</v>
      </c>
      <c r="AI15" s="9"/>
      <c r="AJ15" s="45">
        <f>AH9</f>
        <v>0</v>
      </c>
      <c r="AK15" s="9"/>
      <c r="AL15" s="46">
        <f>IFERROR(22.02*(AH17/(AI17*AJ17))^0.75*AK17^1.097,0)</f>
        <v>0</v>
      </c>
      <c r="AM15" s="37">
        <v>0</v>
      </c>
      <c r="AN15" s="37">
        <v>0</v>
      </c>
      <c r="AO15" s="37">
        <f t="shared" si="5"/>
        <v>0</v>
      </c>
      <c r="AP15" s="37">
        <f t="shared" si="6"/>
        <v>0</v>
      </c>
      <c r="AQ15" s="39">
        <f t="shared" si="7"/>
        <v>0</v>
      </c>
      <c r="AR15" s="34">
        <f t="shared" si="13"/>
        <v>0</v>
      </c>
      <c r="AS15" s="34">
        <f t="shared" si="8"/>
        <v>0</v>
      </c>
    </row>
    <row r="16" spans="1:47" ht="20.100000000000001" customHeight="1">
      <c r="B16" s="32" t="s">
        <v>67</v>
      </c>
      <c r="C16" s="3"/>
      <c r="D16" s="4"/>
      <c r="E16" s="33">
        <f t="shared" si="9"/>
        <v>0</v>
      </c>
      <c r="F16" s="34">
        <f t="shared" si="0"/>
        <v>0</v>
      </c>
      <c r="G16" s="34">
        <f t="shared" si="1"/>
        <v>0</v>
      </c>
      <c r="L16" s="95"/>
      <c r="M16" s="110"/>
      <c r="O16" s="21"/>
      <c r="P16" s="20"/>
      <c r="Q16" s="20"/>
      <c r="R16" s="32" t="s">
        <v>67</v>
      </c>
      <c r="S16" s="9"/>
      <c r="T16" s="16"/>
      <c r="U16" s="43"/>
      <c r="V16" s="10"/>
      <c r="W16" s="9"/>
      <c r="X16" s="36" t="e">
        <f t="shared" si="10"/>
        <v>#DIV/0!</v>
      </c>
      <c r="Y16" s="37" t="e">
        <f t="shared" si="11"/>
        <v>#DIV/0!</v>
      </c>
      <c r="Z16" s="36" t="e">
        <f t="shared" si="12"/>
        <v>#DIV/0!</v>
      </c>
      <c r="AA16" s="37">
        <f t="shared" si="2"/>
        <v>0</v>
      </c>
      <c r="AB16" s="43"/>
      <c r="AC16" s="37">
        <f t="shared" si="3"/>
        <v>0</v>
      </c>
      <c r="AD16" s="38"/>
      <c r="AE16" s="38"/>
      <c r="AF16" s="38"/>
      <c r="AG16" s="38"/>
      <c r="AH16" s="44">
        <f t="shared" si="4"/>
        <v>0</v>
      </c>
      <c r="AI16" s="9"/>
      <c r="AJ16" s="45">
        <f>AH10</f>
        <v>0</v>
      </c>
      <c r="AK16" s="9"/>
      <c r="AL16" s="46">
        <f>IFERROR(22.02*(AH18/(AI18*AJ18))^0.75*AK18^1.097,0)</f>
        <v>0</v>
      </c>
      <c r="AM16" s="37">
        <v>0</v>
      </c>
      <c r="AN16" s="37">
        <v>0</v>
      </c>
      <c r="AO16" s="37">
        <f t="shared" si="5"/>
        <v>0</v>
      </c>
      <c r="AP16" s="37">
        <f t="shared" si="6"/>
        <v>0</v>
      </c>
      <c r="AQ16" s="39">
        <f t="shared" si="7"/>
        <v>0</v>
      </c>
      <c r="AR16" s="34">
        <f t="shared" si="13"/>
        <v>0</v>
      </c>
      <c r="AS16" s="34">
        <f t="shared" si="8"/>
        <v>0</v>
      </c>
    </row>
    <row r="17" spans="1:47" ht="18" customHeight="1">
      <c r="B17" s="32" t="s">
        <v>98</v>
      </c>
      <c r="C17" s="3"/>
      <c r="D17" s="4"/>
      <c r="E17" s="33">
        <f t="shared" si="9"/>
        <v>0</v>
      </c>
      <c r="F17" s="34">
        <f t="shared" si="0"/>
        <v>0</v>
      </c>
      <c r="G17" s="34">
        <f t="shared" si="1"/>
        <v>0</v>
      </c>
      <c r="L17" s="106" t="s">
        <v>96</v>
      </c>
      <c r="M17" s="126"/>
      <c r="O17" s="21"/>
      <c r="P17" s="20"/>
      <c r="Q17" s="20"/>
      <c r="R17" s="32" t="s">
        <v>98</v>
      </c>
      <c r="S17" s="9"/>
      <c r="T17" s="16"/>
      <c r="U17" s="43"/>
      <c r="V17" s="10"/>
      <c r="W17" s="9"/>
      <c r="X17" s="36" t="e">
        <f t="shared" si="10"/>
        <v>#DIV/0!</v>
      </c>
      <c r="Y17" s="37" t="e">
        <f t="shared" si="11"/>
        <v>#DIV/0!</v>
      </c>
      <c r="Z17" s="36" t="e">
        <f t="shared" si="12"/>
        <v>#DIV/0!</v>
      </c>
      <c r="AA17" s="37">
        <f t="shared" si="2"/>
        <v>0</v>
      </c>
      <c r="AB17" s="43"/>
      <c r="AC17" s="37">
        <f t="shared" si="3"/>
        <v>0</v>
      </c>
      <c r="AD17" s="38"/>
      <c r="AE17" s="38"/>
      <c r="AF17" s="38"/>
      <c r="AG17" s="38"/>
      <c r="AH17" s="44">
        <f t="shared" si="4"/>
        <v>0</v>
      </c>
      <c r="AI17" s="9"/>
      <c r="AJ17" s="45">
        <f>AH11</f>
        <v>0</v>
      </c>
      <c r="AK17" s="9"/>
      <c r="AL17" s="46">
        <f>IFERROR(22.02*(AH17/(AI17*AJ17))^0.75*AK17^1.097,0)</f>
        <v>0</v>
      </c>
      <c r="AM17" s="37">
        <v>0</v>
      </c>
      <c r="AN17" s="37">
        <v>0</v>
      </c>
      <c r="AO17" s="37">
        <f t="shared" si="5"/>
        <v>0</v>
      </c>
      <c r="AP17" s="37">
        <f t="shared" si="6"/>
        <v>0</v>
      </c>
      <c r="AQ17" s="39">
        <f t="shared" si="7"/>
        <v>0</v>
      </c>
      <c r="AR17" s="34">
        <f t="shared" si="13"/>
        <v>0</v>
      </c>
      <c r="AS17" s="34">
        <f t="shared" si="8"/>
        <v>0</v>
      </c>
    </row>
    <row r="18" spans="1:47" ht="18" customHeight="1">
      <c r="B18" s="32" t="s">
        <v>102</v>
      </c>
      <c r="C18" s="3"/>
      <c r="D18" s="4"/>
      <c r="E18" s="33">
        <f t="shared" si="9"/>
        <v>0</v>
      </c>
      <c r="F18" s="34">
        <f t="shared" si="0"/>
        <v>0</v>
      </c>
      <c r="G18" s="34">
        <f t="shared" si="1"/>
        <v>0</v>
      </c>
      <c r="L18" s="95"/>
      <c r="M18" s="127"/>
      <c r="O18" s="21"/>
      <c r="P18" s="20"/>
      <c r="Q18" s="20"/>
      <c r="R18" s="32" t="s">
        <v>102</v>
      </c>
      <c r="S18" s="9"/>
      <c r="T18" s="16"/>
      <c r="U18" s="43"/>
      <c r="V18" s="10"/>
      <c r="W18" s="9"/>
      <c r="X18" s="36" t="e">
        <f t="shared" si="10"/>
        <v>#DIV/0!</v>
      </c>
      <c r="Y18" s="37" t="e">
        <f t="shared" si="11"/>
        <v>#DIV/0!</v>
      </c>
      <c r="Z18" s="36" t="e">
        <f t="shared" si="12"/>
        <v>#DIV/0!</v>
      </c>
      <c r="AA18" s="37">
        <f t="shared" si="2"/>
        <v>0</v>
      </c>
      <c r="AB18" s="43"/>
      <c r="AC18" s="37">
        <f t="shared" si="3"/>
        <v>0</v>
      </c>
      <c r="AD18" s="38"/>
      <c r="AE18" s="38"/>
      <c r="AF18" s="38"/>
      <c r="AG18" s="38"/>
      <c r="AH18" s="44">
        <f t="shared" si="4"/>
        <v>0</v>
      </c>
      <c r="AI18" s="9"/>
      <c r="AJ18" s="45">
        <f>AH9</f>
        <v>0</v>
      </c>
      <c r="AK18" s="9"/>
      <c r="AL18" s="46">
        <f>IFERROR(22.02*(AH18/(AI18*AJ18))^0.75*AK18^1.097,0)</f>
        <v>0</v>
      </c>
      <c r="AM18" s="37">
        <v>0</v>
      </c>
      <c r="AN18" s="37">
        <v>0</v>
      </c>
      <c r="AO18" s="37">
        <f t="shared" si="5"/>
        <v>0</v>
      </c>
      <c r="AP18" s="37">
        <f t="shared" si="6"/>
        <v>0</v>
      </c>
      <c r="AQ18" s="39">
        <f t="shared" si="7"/>
        <v>0</v>
      </c>
      <c r="AR18" s="34">
        <f t="shared" si="13"/>
        <v>0</v>
      </c>
      <c r="AS18" s="34">
        <f t="shared" si="8"/>
        <v>0</v>
      </c>
    </row>
    <row r="19" spans="1:47" ht="21.95" customHeight="1">
      <c r="B19" s="32" t="s">
        <v>103</v>
      </c>
      <c r="C19" s="3"/>
      <c r="D19" s="4"/>
      <c r="E19" s="33">
        <f t="shared" si="9"/>
        <v>0</v>
      </c>
      <c r="F19" s="34">
        <f t="shared" si="0"/>
        <v>0</v>
      </c>
      <c r="G19" s="34">
        <f t="shared" si="1"/>
        <v>0</v>
      </c>
      <c r="O19" s="21"/>
      <c r="P19" s="20"/>
      <c r="Q19" s="20"/>
      <c r="R19" s="32" t="s">
        <v>103</v>
      </c>
      <c r="S19" s="9"/>
      <c r="T19" s="16"/>
      <c r="U19" s="43"/>
      <c r="V19" s="10"/>
      <c r="W19" s="9"/>
      <c r="X19" s="36" t="e">
        <f t="shared" si="10"/>
        <v>#DIV/0!</v>
      </c>
      <c r="Y19" s="37" t="e">
        <f t="shared" si="11"/>
        <v>#DIV/0!</v>
      </c>
      <c r="Z19" s="36" t="e">
        <f t="shared" si="12"/>
        <v>#DIV/0!</v>
      </c>
      <c r="AA19" s="37">
        <f t="shared" si="2"/>
        <v>0</v>
      </c>
      <c r="AB19" s="43"/>
      <c r="AC19" s="37">
        <f t="shared" si="3"/>
        <v>0</v>
      </c>
      <c r="AD19" s="38"/>
      <c r="AE19" s="38"/>
      <c r="AF19" s="38"/>
      <c r="AG19" s="38"/>
      <c r="AH19" s="44">
        <f t="shared" si="4"/>
        <v>0</v>
      </c>
      <c r="AI19" s="9"/>
      <c r="AJ19" s="45">
        <f>AH11</f>
        <v>0</v>
      </c>
      <c r="AK19" s="9"/>
      <c r="AL19" s="46">
        <f>IFERROR(22.02*(AH19/(AI19*AJ19))^0.75*AK19^1.097,0)</f>
        <v>0</v>
      </c>
      <c r="AM19" s="37">
        <v>0</v>
      </c>
      <c r="AN19" s="37">
        <v>0</v>
      </c>
      <c r="AO19" s="37">
        <f t="shared" si="5"/>
        <v>0</v>
      </c>
      <c r="AP19" s="37">
        <f t="shared" si="6"/>
        <v>0</v>
      </c>
      <c r="AQ19" s="39">
        <f t="shared" si="7"/>
        <v>0</v>
      </c>
      <c r="AR19" s="34">
        <f t="shared" si="13"/>
        <v>0</v>
      </c>
      <c r="AS19" s="34">
        <f t="shared" si="8"/>
        <v>0</v>
      </c>
    </row>
    <row r="20" spans="1:47" ht="19.5" thickBot="1">
      <c r="B20" s="32" t="s">
        <v>99</v>
      </c>
      <c r="C20" s="5"/>
      <c r="D20" s="6"/>
      <c r="E20" s="33">
        <f t="shared" si="9"/>
        <v>0</v>
      </c>
      <c r="F20" s="34">
        <f t="shared" si="0"/>
        <v>0</v>
      </c>
      <c r="G20" s="34">
        <f t="shared" si="1"/>
        <v>0</v>
      </c>
      <c r="O20" s="21"/>
      <c r="P20" s="20"/>
      <c r="Q20" s="20"/>
      <c r="R20" s="32" t="s">
        <v>99</v>
      </c>
      <c r="S20" s="11"/>
      <c r="T20" s="17"/>
      <c r="U20" s="43"/>
      <c r="V20" s="12"/>
      <c r="W20" s="11"/>
      <c r="X20" s="36" t="e">
        <f t="shared" si="10"/>
        <v>#DIV/0!</v>
      </c>
      <c r="Y20" s="37" t="e">
        <f t="shared" si="11"/>
        <v>#DIV/0!</v>
      </c>
      <c r="Z20" s="36" t="e">
        <f t="shared" si="12"/>
        <v>#DIV/0!</v>
      </c>
      <c r="AA20" s="37">
        <f t="shared" si="2"/>
        <v>0</v>
      </c>
      <c r="AB20" s="43"/>
      <c r="AC20" s="37">
        <f t="shared" si="3"/>
        <v>0</v>
      </c>
      <c r="AD20" s="38"/>
      <c r="AE20" s="38"/>
      <c r="AF20" s="38"/>
      <c r="AG20" s="38"/>
      <c r="AH20" s="44">
        <f t="shared" si="4"/>
        <v>0</v>
      </c>
      <c r="AI20" s="11"/>
      <c r="AJ20" s="45">
        <f>AH9</f>
        <v>0</v>
      </c>
      <c r="AK20" s="11"/>
      <c r="AL20" s="46">
        <f>IFERROR(22.02*(AH20/(AI20*AJ20))^0.75*AK20^1.097,0)</f>
        <v>0</v>
      </c>
      <c r="AM20" s="37">
        <v>0</v>
      </c>
      <c r="AN20" s="37">
        <v>0</v>
      </c>
      <c r="AO20" s="37">
        <f t="shared" si="5"/>
        <v>0</v>
      </c>
      <c r="AP20" s="37">
        <f t="shared" si="6"/>
        <v>0</v>
      </c>
      <c r="AQ20" s="39">
        <f t="shared" si="7"/>
        <v>0</v>
      </c>
      <c r="AR20" s="34">
        <f t="shared" si="13"/>
        <v>0</v>
      </c>
      <c r="AS20" s="34">
        <f t="shared" si="8"/>
        <v>0</v>
      </c>
    </row>
    <row r="21" spans="1:47" ht="39.950000000000003" customHeight="1">
      <c r="E21" s="47" t="s">
        <v>9</v>
      </c>
      <c r="F21" s="48">
        <f>SUM(F9:F20)</f>
        <v>0</v>
      </c>
      <c r="G21" s="48">
        <f>SUM(G9:G20)</f>
        <v>0</v>
      </c>
      <c r="O21" s="21"/>
      <c r="P21" s="20"/>
      <c r="Q21" s="20"/>
      <c r="AA21" s="49"/>
      <c r="AB21" s="49"/>
      <c r="AC21" s="49"/>
      <c r="AD21" s="49"/>
      <c r="AE21" s="49"/>
      <c r="AF21" s="49"/>
      <c r="AG21" s="49"/>
      <c r="AH21" s="49"/>
      <c r="AQ21" s="47" t="s">
        <v>24</v>
      </c>
      <c r="AR21" s="48">
        <f>SUM(AR9:AR20)</f>
        <v>0</v>
      </c>
      <c r="AS21" s="48">
        <f>SUM(AS9:AS20)</f>
        <v>0</v>
      </c>
    </row>
    <row r="22" spans="1:47" ht="29.25" customHeight="1">
      <c r="O22" s="21"/>
      <c r="P22" s="20"/>
      <c r="Q22" s="20"/>
    </row>
    <row r="23" spans="1:47" ht="66" customHeight="1">
      <c r="B23" s="25" t="s">
        <v>14</v>
      </c>
      <c r="C23" s="27" t="s">
        <v>15</v>
      </c>
      <c r="O23" s="21"/>
      <c r="P23" s="20"/>
      <c r="Q23" s="20"/>
      <c r="R23" s="25" t="s">
        <v>14</v>
      </c>
      <c r="S23" s="27" t="s">
        <v>19</v>
      </c>
    </row>
    <row r="24" spans="1:47" ht="32.25" customHeight="1">
      <c r="O24" s="21"/>
      <c r="P24" s="20"/>
      <c r="Q24" s="20"/>
      <c r="W24" s="98" t="s">
        <v>112</v>
      </c>
      <c r="X24" s="99"/>
      <c r="AH24" s="128" t="s">
        <v>113</v>
      </c>
      <c r="AI24" s="129"/>
      <c r="AJ24" s="128" t="s">
        <v>118</v>
      </c>
      <c r="AK24" s="129"/>
      <c r="AM24" s="130" t="s">
        <v>114</v>
      </c>
      <c r="AN24" s="131"/>
      <c r="AO24" s="84" t="s">
        <v>122</v>
      </c>
      <c r="AP24" s="84" t="s">
        <v>123</v>
      </c>
    </row>
    <row r="25" spans="1:47" s="21" customFormat="1" ht="63" customHeight="1" thickBot="1">
      <c r="A25" s="20"/>
      <c r="B25" s="28" t="s">
        <v>49</v>
      </c>
      <c r="C25" s="28" t="s">
        <v>39</v>
      </c>
      <c r="D25" s="29" t="s">
        <v>16</v>
      </c>
      <c r="E25" s="29" t="s">
        <v>87</v>
      </c>
      <c r="F25" s="28" t="s">
        <v>17</v>
      </c>
      <c r="G25" s="29" t="s">
        <v>28</v>
      </c>
      <c r="H25" s="29" t="s">
        <v>88</v>
      </c>
      <c r="I25" s="28" t="s">
        <v>105</v>
      </c>
      <c r="J25" s="28" t="s">
        <v>106</v>
      </c>
      <c r="P25" s="20"/>
      <c r="Q25" s="20"/>
      <c r="R25" s="28" t="s">
        <v>49</v>
      </c>
      <c r="S25" s="28" t="s">
        <v>39</v>
      </c>
      <c r="T25" s="28" t="s">
        <v>91</v>
      </c>
      <c r="U25" s="29" t="s">
        <v>18</v>
      </c>
      <c r="V25" s="29" t="s">
        <v>20</v>
      </c>
      <c r="W25" s="29" t="s">
        <v>110</v>
      </c>
      <c r="X25" s="29" t="s">
        <v>111</v>
      </c>
      <c r="Y25" s="29" t="s">
        <v>18</v>
      </c>
      <c r="Z25" s="28" t="s">
        <v>21</v>
      </c>
      <c r="AA25" s="28" t="s">
        <v>7</v>
      </c>
      <c r="AB25" s="28" t="s">
        <v>22</v>
      </c>
      <c r="AC25" s="28" t="s">
        <v>23</v>
      </c>
      <c r="AD25" s="31" t="s">
        <v>74</v>
      </c>
      <c r="AE25" s="31" t="s">
        <v>75</v>
      </c>
      <c r="AF25" s="31" t="s">
        <v>76</v>
      </c>
      <c r="AG25" s="28" t="s">
        <v>68</v>
      </c>
      <c r="AH25" s="28" t="s">
        <v>110</v>
      </c>
      <c r="AI25" s="28" t="s">
        <v>111</v>
      </c>
      <c r="AJ25" s="28" t="s">
        <v>117</v>
      </c>
      <c r="AK25" s="28" t="s">
        <v>121</v>
      </c>
      <c r="AL25" s="29" t="s">
        <v>69</v>
      </c>
      <c r="AM25" s="31" t="s">
        <v>115</v>
      </c>
      <c r="AN25" s="31" t="s">
        <v>116</v>
      </c>
      <c r="AO25" s="28" t="s">
        <v>63</v>
      </c>
      <c r="AP25" s="31" t="s">
        <v>119</v>
      </c>
      <c r="AQ25" s="28" t="s">
        <v>108</v>
      </c>
      <c r="AR25" s="28" t="s">
        <v>107</v>
      </c>
      <c r="AT25" s="20"/>
      <c r="AU25" s="20"/>
    </row>
    <row r="26" spans="1:47" ht="20.100000000000001" customHeight="1">
      <c r="B26" s="50" t="s">
        <v>43</v>
      </c>
      <c r="C26" s="51">
        <f t="shared" ref="C26:C37" si="14">E9</f>
        <v>0</v>
      </c>
      <c r="D26" s="114"/>
      <c r="E26" s="114"/>
      <c r="F26" s="123">
        <f>(D26*E26/1000)*365</f>
        <v>0</v>
      </c>
      <c r="G26" s="114"/>
      <c r="H26" s="114"/>
      <c r="I26" s="52">
        <f t="shared" ref="I26:I37" si="15">(C26*$F$26*$G$26*$H$26)/1000</f>
        <v>0</v>
      </c>
      <c r="J26" s="34">
        <f t="shared" ref="J26:J37" si="16">I26/1000000*$J$10</f>
        <v>0</v>
      </c>
      <c r="O26" s="21"/>
      <c r="P26" s="20"/>
      <c r="Q26" s="20"/>
      <c r="R26" s="50" t="s">
        <v>43</v>
      </c>
      <c r="S26" s="53">
        <f t="shared" ref="S26:S37" si="17">C26</f>
        <v>0</v>
      </c>
      <c r="T26" s="90">
        <f>F26</f>
        <v>0</v>
      </c>
      <c r="U26" s="87"/>
      <c r="V26" s="87"/>
      <c r="W26" s="87"/>
      <c r="X26" s="87"/>
      <c r="Y26" s="100"/>
      <c r="Z26" s="36">
        <f t="shared" ref="Z26:Z37" si="18">AA9</f>
        <v>0</v>
      </c>
      <c r="AA26" s="53">
        <f t="shared" ref="AA26:AA37" si="19">W9</f>
        <v>0</v>
      </c>
      <c r="AB26" s="51">
        <f t="shared" ref="AB26:AB37" si="20">AA26 *0.04</f>
        <v>0</v>
      </c>
      <c r="AC26" s="72"/>
      <c r="AD26" s="36">
        <f t="shared" ref="AD26:AD37" si="21">Z26*(1-AA26/100)</f>
        <v>0</v>
      </c>
      <c r="AE26" s="37">
        <f t="shared" ref="AE26:AE37" si="22">AB26</f>
        <v>0</v>
      </c>
      <c r="AF26" s="37">
        <f t="shared" ref="AF26:AF37" si="23">(1-AC26)/18.45</f>
        <v>5.4200542005420058E-2</v>
      </c>
      <c r="AG26" s="37">
        <f t="shared" ref="AG26:AG37" si="24">(AD26+AE26)*AF26</f>
        <v>0</v>
      </c>
      <c r="AH26" s="37">
        <f t="shared" ref="AH26:AH37" si="25">AG26*365*$V$26*0.67*$W$26*$Y$26</f>
        <v>0</v>
      </c>
      <c r="AI26" s="37">
        <f t="shared" ref="AI26:AI37" si="26">AG26*365*$V$26*0.67*$X$26*$Y$26</f>
        <v>0</v>
      </c>
      <c r="AJ26" s="37">
        <f t="shared" ref="AJ26:AJ37" si="27">(S26*$T$26*$U$26*AH26)/1000</f>
        <v>0</v>
      </c>
      <c r="AK26" s="42">
        <f t="shared" ref="AK26:AK37" si="28">S26*$T$26*$U$26*AI26/1000</f>
        <v>0</v>
      </c>
      <c r="AL26" s="13"/>
      <c r="AM26" s="54">
        <f>1-AL26</f>
        <v>1</v>
      </c>
      <c r="AN26" s="55">
        <f>AL26</f>
        <v>0</v>
      </c>
      <c r="AO26" s="39">
        <f t="shared" ref="AO26:AO37" si="29">AJ26</f>
        <v>0</v>
      </c>
      <c r="AP26" s="39">
        <f>(AM26*AJ26+AN26*AK26)</f>
        <v>0</v>
      </c>
      <c r="AQ26" s="34">
        <f>IF(AL26=0%,AO26,AP26)</f>
        <v>0</v>
      </c>
      <c r="AR26" s="34">
        <f t="shared" ref="AR26:AR37" si="30">AQ26/1000000*$J$10</f>
        <v>0</v>
      </c>
    </row>
    <row r="27" spans="1:47" ht="20.100000000000001" customHeight="1">
      <c r="B27" s="50" t="s">
        <v>42</v>
      </c>
      <c r="C27" s="51">
        <f t="shared" si="14"/>
        <v>0</v>
      </c>
      <c r="D27" s="115"/>
      <c r="E27" s="115"/>
      <c r="F27" s="124"/>
      <c r="G27" s="115"/>
      <c r="H27" s="115"/>
      <c r="I27" s="52">
        <f t="shared" si="15"/>
        <v>0</v>
      </c>
      <c r="J27" s="34">
        <f t="shared" si="16"/>
        <v>0</v>
      </c>
      <c r="O27" s="21"/>
      <c r="P27" s="20"/>
      <c r="Q27" s="20"/>
      <c r="R27" s="50" t="s">
        <v>42</v>
      </c>
      <c r="S27" s="53">
        <f t="shared" si="17"/>
        <v>0</v>
      </c>
      <c r="T27" s="91"/>
      <c r="U27" s="88"/>
      <c r="V27" s="88"/>
      <c r="W27" s="88"/>
      <c r="X27" s="88"/>
      <c r="Y27" s="101"/>
      <c r="Z27" s="36">
        <f t="shared" si="18"/>
        <v>0</v>
      </c>
      <c r="AA27" s="53">
        <f t="shared" si="19"/>
        <v>0</v>
      </c>
      <c r="AB27" s="51">
        <f t="shared" si="20"/>
        <v>0</v>
      </c>
      <c r="AC27" s="72"/>
      <c r="AD27" s="36">
        <f t="shared" si="21"/>
        <v>0</v>
      </c>
      <c r="AE27" s="37">
        <f t="shared" si="22"/>
        <v>0</v>
      </c>
      <c r="AF27" s="37">
        <f t="shared" si="23"/>
        <v>5.4200542005420058E-2</v>
      </c>
      <c r="AG27" s="37">
        <f t="shared" si="24"/>
        <v>0</v>
      </c>
      <c r="AH27" s="37">
        <f t="shared" si="25"/>
        <v>0</v>
      </c>
      <c r="AI27" s="37">
        <f t="shared" si="26"/>
        <v>0</v>
      </c>
      <c r="AJ27" s="37">
        <f t="shared" si="27"/>
        <v>0</v>
      </c>
      <c r="AK27" s="42">
        <f t="shared" si="28"/>
        <v>0</v>
      </c>
      <c r="AL27" s="14"/>
      <c r="AM27" s="54">
        <f t="shared" ref="AM27:AM37" si="31">1-AL27</f>
        <v>1</v>
      </c>
      <c r="AN27" s="55">
        <f t="shared" ref="AN27:AN37" si="32">AL27</f>
        <v>0</v>
      </c>
      <c r="AO27" s="39">
        <f t="shared" si="29"/>
        <v>0</v>
      </c>
      <c r="AP27" s="39">
        <f t="shared" ref="AP27:AP37" si="33">(AM27*AJ27+AN27*AK27)</f>
        <v>0</v>
      </c>
      <c r="AQ27" s="34">
        <f t="shared" ref="AQ27:AQ37" si="34">IF(AL27=0%,AO27,AP27)</f>
        <v>0</v>
      </c>
      <c r="AR27" s="34">
        <f t="shared" si="30"/>
        <v>0</v>
      </c>
    </row>
    <row r="28" spans="1:47" ht="20.100000000000001" customHeight="1">
      <c r="B28" s="50" t="s">
        <v>41</v>
      </c>
      <c r="C28" s="51">
        <f t="shared" si="14"/>
        <v>0</v>
      </c>
      <c r="D28" s="115"/>
      <c r="E28" s="115"/>
      <c r="F28" s="124"/>
      <c r="G28" s="115"/>
      <c r="H28" s="115"/>
      <c r="I28" s="52">
        <f t="shared" si="15"/>
        <v>0</v>
      </c>
      <c r="J28" s="34">
        <f t="shared" si="16"/>
        <v>0</v>
      </c>
      <c r="O28" s="21"/>
      <c r="P28" s="20"/>
      <c r="Q28" s="20"/>
      <c r="R28" s="50" t="s">
        <v>41</v>
      </c>
      <c r="S28" s="53">
        <f t="shared" si="17"/>
        <v>0</v>
      </c>
      <c r="T28" s="91"/>
      <c r="U28" s="88"/>
      <c r="V28" s="88"/>
      <c r="W28" s="88"/>
      <c r="X28" s="88"/>
      <c r="Y28" s="101"/>
      <c r="Z28" s="36">
        <f t="shared" si="18"/>
        <v>0</v>
      </c>
      <c r="AA28" s="53">
        <f t="shared" si="19"/>
        <v>0</v>
      </c>
      <c r="AB28" s="51">
        <f t="shared" si="20"/>
        <v>0</v>
      </c>
      <c r="AC28" s="72"/>
      <c r="AD28" s="36">
        <f t="shared" si="21"/>
        <v>0</v>
      </c>
      <c r="AE28" s="37">
        <f t="shared" si="22"/>
        <v>0</v>
      </c>
      <c r="AF28" s="37">
        <f t="shared" si="23"/>
        <v>5.4200542005420058E-2</v>
      </c>
      <c r="AG28" s="37">
        <f t="shared" si="24"/>
        <v>0</v>
      </c>
      <c r="AH28" s="37">
        <f t="shared" si="25"/>
        <v>0</v>
      </c>
      <c r="AI28" s="37">
        <f t="shared" si="26"/>
        <v>0</v>
      </c>
      <c r="AJ28" s="37">
        <f t="shared" si="27"/>
        <v>0</v>
      </c>
      <c r="AK28" s="42">
        <f t="shared" si="28"/>
        <v>0</v>
      </c>
      <c r="AL28" s="14"/>
      <c r="AM28" s="54">
        <f t="shared" si="31"/>
        <v>1</v>
      </c>
      <c r="AN28" s="55">
        <f t="shared" si="32"/>
        <v>0</v>
      </c>
      <c r="AO28" s="39">
        <f t="shared" si="29"/>
        <v>0</v>
      </c>
      <c r="AP28" s="39">
        <f t="shared" si="33"/>
        <v>0</v>
      </c>
      <c r="AQ28" s="34">
        <f t="shared" si="34"/>
        <v>0</v>
      </c>
      <c r="AR28" s="34">
        <f t="shared" si="30"/>
        <v>0</v>
      </c>
    </row>
    <row r="29" spans="1:47" ht="20.100000000000001" customHeight="1">
      <c r="B29" s="50" t="s">
        <v>40</v>
      </c>
      <c r="C29" s="51">
        <f t="shared" si="14"/>
        <v>0</v>
      </c>
      <c r="D29" s="115"/>
      <c r="E29" s="115"/>
      <c r="F29" s="124"/>
      <c r="G29" s="115"/>
      <c r="H29" s="115"/>
      <c r="I29" s="52">
        <f t="shared" si="15"/>
        <v>0</v>
      </c>
      <c r="J29" s="34">
        <f t="shared" si="16"/>
        <v>0</v>
      </c>
      <c r="O29" s="21"/>
      <c r="P29" s="20"/>
      <c r="Q29" s="20"/>
      <c r="R29" s="50" t="s">
        <v>40</v>
      </c>
      <c r="S29" s="53">
        <f t="shared" si="17"/>
        <v>0</v>
      </c>
      <c r="T29" s="91"/>
      <c r="U29" s="88"/>
      <c r="V29" s="88"/>
      <c r="W29" s="88"/>
      <c r="X29" s="88"/>
      <c r="Y29" s="101"/>
      <c r="Z29" s="36">
        <f t="shared" si="18"/>
        <v>0</v>
      </c>
      <c r="AA29" s="53">
        <f t="shared" si="19"/>
        <v>0</v>
      </c>
      <c r="AB29" s="51">
        <f t="shared" si="20"/>
        <v>0</v>
      </c>
      <c r="AC29" s="72"/>
      <c r="AD29" s="36">
        <f t="shared" si="21"/>
        <v>0</v>
      </c>
      <c r="AE29" s="37">
        <f t="shared" si="22"/>
        <v>0</v>
      </c>
      <c r="AF29" s="37">
        <f t="shared" si="23"/>
        <v>5.4200542005420058E-2</v>
      </c>
      <c r="AG29" s="37">
        <f t="shared" si="24"/>
        <v>0</v>
      </c>
      <c r="AH29" s="37">
        <f t="shared" si="25"/>
        <v>0</v>
      </c>
      <c r="AI29" s="37">
        <f t="shared" si="26"/>
        <v>0</v>
      </c>
      <c r="AJ29" s="37">
        <f t="shared" si="27"/>
        <v>0</v>
      </c>
      <c r="AK29" s="42">
        <f t="shared" si="28"/>
        <v>0</v>
      </c>
      <c r="AL29" s="14"/>
      <c r="AM29" s="54">
        <f t="shared" si="31"/>
        <v>1</v>
      </c>
      <c r="AN29" s="55">
        <f t="shared" si="32"/>
        <v>0</v>
      </c>
      <c r="AO29" s="39">
        <f t="shared" si="29"/>
        <v>0</v>
      </c>
      <c r="AP29" s="39">
        <f t="shared" si="33"/>
        <v>0</v>
      </c>
      <c r="AQ29" s="34">
        <f t="shared" si="34"/>
        <v>0</v>
      </c>
      <c r="AR29" s="34">
        <f t="shared" si="30"/>
        <v>0</v>
      </c>
    </row>
    <row r="30" spans="1:47" ht="20.100000000000001" customHeight="1">
      <c r="B30" s="50" t="s">
        <v>64</v>
      </c>
      <c r="C30" s="51">
        <f t="shared" si="14"/>
        <v>0</v>
      </c>
      <c r="D30" s="115"/>
      <c r="E30" s="115"/>
      <c r="F30" s="124"/>
      <c r="G30" s="115"/>
      <c r="H30" s="115"/>
      <c r="I30" s="52">
        <f t="shared" si="15"/>
        <v>0</v>
      </c>
      <c r="J30" s="34">
        <f t="shared" si="16"/>
        <v>0</v>
      </c>
      <c r="O30" s="21"/>
      <c r="P30" s="20"/>
      <c r="Q30" s="20"/>
      <c r="R30" s="50" t="s">
        <v>64</v>
      </c>
      <c r="S30" s="53">
        <f t="shared" si="17"/>
        <v>0</v>
      </c>
      <c r="T30" s="91"/>
      <c r="U30" s="88"/>
      <c r="V30" s="88"/>
      <c r="W30" s="88"/>
      <c r="X30" s="88"/>
      <c r="Y30" s="101"/>
      <c r="Z30" s="36">
        <f t="shared" si="18"/>
        <v>0</v>
      </c>
      <c r="AA30" s="53">
        <f t="shared" si="19"/>
        <v>0</v>
      </c>
      <c r="AB30" s="51">
        <f t="shared" si="20"/>
        <v>0</v>
      </c>
      <c r="AC30" s="72"/>
      <c r="AD30" s="36">
        <f t="shared" si="21"/>
        <v>0</v>
      </c>
      <c r="AE30" s="37">
        <f t="shared" si="22"/>
        <v>0</v>
      </c>
      <c r="AF30" s="37">
        <f t="shared" si="23"/>
        <v>5.4200542005420058E-2</v>
      </c>
      <c r="AG30" s="37">
        <f t="shared" si="24"/>
        <v>0</v>
      </c>
      <c r="AH30" s="37">
        <f t="shared" si="25"/>
        <v>0</v>
      </c>
      <c r="AI30" s="37">
        <f t="shared" si="26"/>
        <v>0</v>
      </c>
      <c r="AJ30" s="37">
        <f t="shared" si="27"/>
        <v>0</v>
      </c>
      <c r="AK30" s="42">
        <f t="shared" si="28"/>
        <v>0</v>
      </c>
      <c r="AL30" s="14"/>
      <c r="AM30" s="54">
        <f t="shared" si="31"/>
        <v>1</v>
      </c>
      <c r="AN30" s="55">
        <f t="shared" si="32"/>
        <v>0</v>
      </c>
      <c r="AO30" s="39">
        <f t="shared" si="29"/>
        <v>0</v>
      </c>
      <c r="AP30" s="39">
        <f t="shared" si="33"/>
        <v>0</v>
      </c>
      <c r="AQ30" s="34">
        <f t="shared" si="34"/>
        <v>0</v>
      </c>
      <c r="AR30" s="34">
        <f t="shared" si="30"/>
        <v>0</v>
      </c>
    </row>
    <row r="31" spans="1:47" ht="20.100000000000001" customHeight="1">
      <c r="B31" s="50" t="s">
        <v>65</v>
      </c>
      <c r="C31" s="51">
        <f t="shared" si="14"/>
        <v>0</v>
      </c>
      <c r="D31" s="115"/>
      <c r="E31" s="115"/>
      <c r="F31" s="124"/>
      <c r="G31" s="115"/>
      <c r="H31" s="115"/>
      <c r="I31" s="52">
        <f t="shared" si="15"/>
        <v>0</v>
      </c>
      <c r="J31" s="34">
        <f t="shared" si="16"/>
        <v>0</v>
      </c>
      <c r="O31" s="21"/>
      <c r="P31" s="20"/>
      <c r="Q31" s="20"/>
      <c r="R31" s="50" t="s">
        <v>65</v>
      </c>
      <c r="S31" s="53">
        <f t="shared" si="17"/>
        <v>0</v>
      </c>
      <c r="T31" s="91"/>
      <c r="U31" s="88"/>
      <c r="V31" s="88"/>
      <c r="W31" s="88"/>
      <c r="X31" s="88"/>
      <c r="Y31" s="101"/>
      <c r="Z31" s="36">
        <f t="shared" si="18"/>
        <v>0</v>
      </c>
      <c r="AA31" s="53">
        <f t="shared" si="19"/>
        <v>0</v>
      </c>
      <c r="AB31" s="51">
        <f t="shared" si="20"/>
        <v>0</v>
      </c>
      <c r="AC31" s="72"/>
      <c r="AD31" s="36">
        <f t="shared" si="21"/>
        <v>0</v>
      </c>
      <c r="AE31" s="37">
        <f t="shared" si="22"/>
        <v>0</v>
      </c>
      <c r="AF31" s="37">
        <f t="shared" si="23"/>
        <v>5.4200542005420058E-2</v>
      </c>
      <c r="AG31" s="37">
        <f t="shared" si="24"/>
        <v>0</v>
      </c>
      <c r="AH31" s="37">
        <f t="shared" si="25"/>
        <v>0</v>
      </c>
      <c r="AI31" s="37">
        <f t="shared" si="26"/>
        <v>0</v>
      </c>
      <c r="AJ31" s="37">
        <f t="shared" si="27"/>
        <v>0</v>
      </c>
      <c r="AK31" s="42">
        <f t="shared" si="28"/>
        <v>0</v>
      </c>
      <c r="AL31" s="14"/>
      <c r="AM31" s="54">
        <f t="shared" si="31"/>
        <v>1</v>
      </c>
      <c r="AN31" s="55">
        <f t="shared" si="32"/>
        <v>0</v>
      </c>
      <c r="AO31" s="39">
        <f t="shared" si="29"/>
        <v>0</v>
      </c>
      <c r="AP31" s="39">
        <f t="shared" si="33"/>
        <v>0</v>
      </c>
      <c r="AQ31" s="34">
        <f t="shared" si="34"/>
        <v>0</v>
      </c>
      <c r="AR31" s="34">
        <f t="shared" si="30"/>
        <v>0</v>
      </c>
    </row>
    <row r="32" spans="1:47" ht="20.100000000000001" customHeight="1">
      <c r="B32" s="50" t="s">
        <v>66</v>
      </c>
      <c r="C32" s="51">
        <f t="shared" si="14"/>
        <v>0</v>
      </c>
      <c r="D32" s="115"/>
      <c r="E32" s="115"/>
      <c r="F32" s="124"/>
      <c r="G32" s="115"/>
      <c r="H32" s="115"/>
      <c r="I32" s="52">
        <f t="shared" si="15"/>
        <v>0</v>
      </c>
      <c r="J32" s="34">
        <f t="shared" si="16"/>
        <v>0</v>
      </c>
      <c r="O32" s="21"/>
      <c r="P32" s="20"/>
      <c r="Q32" s="20"/>
      <c r="R32" s="50" t="s">
        <v>66</v>
      </c>
      <c r="S32" s="53">
        <f t="shared" si="17"/>
        <v>0</v>
      </c>
      <c r="T32" s="91"/>
      <c r="U32" s="88"/>
      <c r="V32" s="88"/>
      <c r="W32" s="88"/>
      <c r="X32" s="88"/>
      <c r="Y32" s="101"/>
      <c r="Z32" s="36">
        <f t="shared" si="18"/>
        <v>0</v>
      </c>
      <c r="AA32" s="53">
        <f t="shared" si="19"/>
        <v>0</v>
      </c>
      <c r="AB32" s="51">
        <f t="shared" si="20"/>
        <v>0</v>
      </c>
      <c r="AC32" s="72"/>
      <c r="AD32" s="36">
        <f t="shared" si="21"/>
        <v>0</v>
      </c>
      <c r="AE32" s="37">
        <f t="shared" si="22"/>
        <v>0</v>
      </c>
      <c r="AF32" s="37">
        <f t="shared" si="23"/>
        <v>5.4200542005420058E-2</v>
      </c>
      <c r="AG32" s="37">
        <f t="shared" si="24"/>
        <v>0</v>
      </c>
      <c r="AH32" s="37">
        <f t="shared" si="25"/>
        <v>0</v>
      </c>
      <c r="AI32" s="37">
        <f t="shared" si="26"/>
        <v>0</v>
      </c>
      <c r="AJ32" s="37">
        <f t="shared" si="27"/>
        <v>0</v>
      </c>
      <c r="AK32" s="42">
        <f t="shared" si="28"/>
        <v>0</v>
      </c>
      <c r="AL32" s="14"/>
      <c r="AM32" s="54">
        <f t="shared" si="31"/>
        <v>1</v>
      </c>
      <c r="AN32" s="55">
        <f t="shared" si="32"/>
        <v>0</v>
      </c>
      <c r="AO32" s="39">
        <f t="shared" si="29"/>
        <v>0</v>
      </c>
      <c r="AP32" s="39">
        <f t="shared" si="33"/>
        <v>0</v>
      </c>
      <c r="AQ32" s="34">
        <f t="shared" si="34"/>
        <v>0</v>
      </c>
      <c r="AR32" s="34">
        <f t="shared" si="30"/>
        <v>0</v>
      </c>
    </row>
    <row r="33" spans="1:47" ht="20.100000000000001" customHeight="1">
      <c r="B33" s="50" t="s">
        <v>67</v>
      </c>
      <c r="C33" s="51">
        <f t="shared" si="14"/>
        <v>0</v>
      </c>
      <c r="D33" s="115"/>
      <c r="E33" s="115"/>
      <c r="F33" s="124"/>
      <c r="G33" s="115"/>
      <c r="H33" s="115"/>
      <c r="I33" s="52">
        <f t="shared" si="15"/>
        <v>0</v>
      </c>
      <c r="J33" s="34">
        <f t="shared" si="16"/>
        <v>0</v>
      </c>
      <c r="O33" s="21"/>
      <c r="P33" s="20"/>
      <c r="Q33" s="20"/>
      <c r="R33" s="50" t="s">
        <v>67</v>
      </c>
      <c r="S33" s="53">
        <f t="shared" si="17"/>
        <v>0</v>
      </c>
      <c r="T33" s="91"/>
      <c r="U33" s="88"/>
      <c r="V33" s="88"/>
      <c r="W33" s="88"/>
      <c r="X33" s="88"/>
      <c r="Y33" s="101"/>
      <c r="Z33" s="36">
        <f t="shared" si="18"/>
        <v>0</v>
      </c>
      <c r="AA33" s="53">
        <f t="shared" si="19"/>
        <v>0</v>
      </c>
      <c r="AB33" s="51">
        <f t="shared" si="20"/>
        <v>0</v>
      </c>
      <c r="AC33" s="72"/>
      <c r="AD33" s="36">
        <f t="shared" si="21"/>
        <v>0</v>
      </c>
      <c r="AE33" s="37">
        <f t="shared" si="22"/>
        <v>0</v>
      </c>
      <c r="AF33" s="37">
        <f t="shared" si="23"/>
        <v>5.4200542005420058E-2</v>
      </c>
      <c r="AG33" s="37">
        <f t="shared" si="24"/>
        <v>0</v>
      </c>
      <c r="AH33" s="37">
        <f t="shared" si="25"/>
        <v>0</v>
      </c>
      <c r="AI33" s="37">
        <f t="shared" si="26"/>
        <v>0</v>
      </c>
      <c r="AJ33" s="37">
        <f t="shared" si="27"/>
        <v>0</v>
      </c>
      <c r="AK33" s="42">
        <f t="shared" si="28"/>
        <v>0</v>
      </c>
      <c r="AL33" s="14"/>
      <c r="AM33" s="54">
        <f t="shared" si="31"/>
        <v>1</v>
      </c>
      <c r="AN33" s="55">
        <f t="shared" si="32"/>
        <v>0</v>
      </c>
      <c r="AO33" s="39">
        <f t="shared" si="29"/>
        <v>0</v>
      </c>
      <c r="AP33" s="39">
        <f t="shared" si="33"/>
        <v>0</v>
      </c>
      <c r="AQ33" s="34">
        <f t="shared" si="34"/>
        <v>0</v>
      </c>
      <c r="AR33" s="34">
        <f t="shared" si="30"/>
        <v>0</v>
      </c>
    </row>
    <row r="34" spans="1:47" ht="20.100000000000001" customHeight="1">
      <c r="B34" s="32" t="s">
        <v>98</v>
      </c>
      <c r="C34" s="51">
        <f t="shared" si="14"/>
        <v>0</v>
      </c>
      <c r="D34" s="115"/>
      <c r="E34" s="115"/>
      <c r="F34" s="124"/>
      <c r="G34" s="115"/>
      <c r="H34" s="115"/>
      <c r="I34" s="52">
        <f t="shared" si="15"/>
        <v>0</v>
      </c>
      <c r="J34" s="34">
        <f t="shared" si="16"/>
        <v>0</v>
      </c>
      <c r="O34" s="21"/>
      <c r="P34" s="20"/>
      <c r="Q34" s="20"/>
      <c r="R34" s="32" t="s">
        <v>98</v>
      </c>
      <c r="S34" s="53">
        <f t="shared" si="17"/>
        <v>0</v>
      </c>
      <c r="T34" s="91"/>
      <c r="U34" s="88"/>
      <c r="V34" s="88"/>
      <c r="W34" s="88"/>
      <c r="X34" s="88"/>
      <c r="Y34" s="101"/>
      <c r="Z34" s="36">
        <f t="shared" si="18"/>
        <v>0</v>
      </c>
      <c r="AA34" s="53">
        <f t="shared" si="19"/>
        <v>0</v>
      </c>
      <c r="AB34" s="51">
        <f t="shared" si="20"/>
        <v>0</v>
      </c>
      <c r="AC34" s="72"/>
      <c r="AD34" s="36">
        <f t="shared" si="21"/>
        <v>0</v>
      </c>
      <c r="AE34" s="37">
        <f t="shared" si="22"/>
        <v>0</v>
      </c>
      <c r="AF34" s="37">
        <f t="shared" si="23"/>
        <v>5.4200542005420058E-2</v>
      </c>
      <c r="AG34" s="37">
        <f t="shared" si="24"/>
        <v>0</v>
      </c>
      <c r="AH34" s="37">
        <f t="shared" si="25"/>
        <v>0</v>
      </c>
      <c r="AI34" s="37">
        <f t="shared" si="26"/>
        <v>0</v>
      </c>
      <c r="AJ34" s="37">
        <f t="shared" si="27"/>
        <v>0</v>
      </c>
      <c r="AK34" s="42">
        <f t="shared" si="28"/>
        <v>0</v>
      </c>
      <c r="AL34" s="14"/>
      <c r="AM34" s="54">
        <f t="shared" si="31"/>
        <v>1</v>
      </c>
      <c r="AN34" s="55">
        <f t="shared" si="32"/>
        <v>0</v>
      </c>
      <c r="AO34" s="39">
        <f t="shared" si="29"/>
        <v>0</v>
      </c>
      <c r="AP34" s="39">
        <f t="shared" si="33"/>
        <v>0</v>
      </c>
      <c r="AQ34" s="34">
        <f t="shared" si="34"/>
        <v>0</v>
      </c>
      <c r="AR34" s="34">
        <f t="shared" si="30"/>
        <v>0</v>
      </c>
    </row>
    <row r="35" spans="1:47" ht="20.100000000000001" customHeight="1">
      <c r="B35" s="32" t="s">
        <v>102</v>
      </c>
      <c r="C35" s="51">
        <f t="shared" si="14"/>
        <v>0</v>
      </c>
      <c r="D35" s="115"/>
      <c r="E35" s="115"/>
      <c r="F35" s="124"/>
      <c r="G35" s="115"/>
      <c r="H35" s="115"/>
      <c r="I35" s="52">
        <f t="shared" si="15"/>
        <v>0</v>
      </c>
      <c r="J35" s="34">
        <f t="shared" si="16"/>
        <v>0</v>
      </c>
      <c r="O35" s="21"/>
      <c r="P35" s="20"/>
      <c r="Q35" s="20"/>
      <c r="R35" s="32" t="s">
        <v>102</v>
      </c>
      <c r="S35" s="53">
        <f t="shared" si="17"/>
        <v>0</v>
      </c>
      <c r="T35" s="91"/>
      <c r="U35" s="88"/>
      <c r="V35" s="88"/>
      <c r="W35" s="88"/>
      <c r="X35" s="88"/>
      <c r="Y35" s="101"/>
      <c r="Z35" s="36">
        <f t="shared" si="18"/>
        <v>0</v>
      </c>
      <c r="AA35" s="53">
        <f t="shared" si="19"/>
        <v>0</v>
      </c>
      <c r="AB35" s="51">
        <f t="shared" si="20"/>
        <v>0</v>
      </c>
      <c r="AC35" s="72"/>
      <c r="AD35" s="36">
        <f t="shared" si="21"/>
        <v>0</v>
      </c>
      <c r="AE35" s="37">
        <f t="shared" si="22"/>
        <v>0</v>
      </c>
      <c r="AF35" s="37">
        <f t="shared" si="23"/>
        <v>5.4200542005420058E-2</v>
      </c>
      <c r="AG35" s="37">
        <f t="shared" si="24"/>
        <v>0</v>
      </c>
      <c r="AH35" s="37">
        <f t="shared" si="25"/>
        <v>0</v>
      </c>
      <c r="AI35" s="37">
        <f t="shared" si="26"/>
        <v>0</v>
      </c>
      <c r="AJ35" s="37">
        <f t="shared" si="27"/>
        <v>0</v>
      </c>
      <c r="AK35" s="42">
        <f t="shared" si="28"/>
        <v>0</v>
      </c>
      <c r="AL35" s="14"/>
      <c r="AM35" s="54">
        <f t="shared" si="31"/>
        <v>1</v>
      </c>
      <c r="AN35" s="55">
        <f t="shared" si="32"/>
        <v>0</v>
      </c>
      <c r="AO35" s="39">
        <f t="shared" si="29"/>
        <v>0</v>
      </c>
      <c r="AP35" s="39">
        <f t="shared" si="33"/>
        <v>0</v>
      </c>
      <c r="AQ35" s="34">
        <f t="shared" si="34"/>
        <v>0</v>
      </c>
      <c r="AR35" s="34">
        <f t="shared" si="30"/>
        <v>0</v>
      </c>
    </row>
    <row r="36" spans="1:47" ht="20.100000000000001" customHeight="1">
      <c r="B36" s="32" t="s">
        <v>103</v>
      </c>
      <c r="C36" s="51">
        <f t="shared" si="14"/>
        <v>0</v>
      </c>
      <c r="D36" s="115"/>
      <c r="E36" s="115"/>
      <c r="F36" s="124"/>
      <c r="G36" s="115"/>
      <c r="H36" s="115"/>
      <c r="I36" s="52">
        <f t="shared" si="15"/>
        <v>0</v>
      </c>
      <c r="J36" s="34">
        <f t="shared" si="16"/>
        <v>0</v>
      </c>
      <c r="O36" s="21"/>
      <c r="P36" s="20"/>
      <c r="Q36" s="20"/>
      <c r="R36" s="32" t="s">
        <v>103</v>
      </c>
      <c r="S36" s="53">
        <f t="shared" si="17"/>
        <v>0</v>
      </c>
      <c r="T36" s="91"/>
      <c r="U36" s="88"/>
      <c r="V36" s="88"/>
      <c r="W36" s="88"/>
      <c r="X36" s="88"/>
      <c r="Y36" s="101"/>
      <c r="Z36" s="36">
        <f t="shared" si="18"/>
        <v>0</v>
      </c>
      <c r="AA36" s="53">
        <f t="shared" si="19"/>
        <v>0</v>
      </c>
      <c r="AB36" s="51">
        <f t="shared" si="20"/>
        <v>0</v>
      </c>
      <c r="AC36" s="72"/>
      <c r="AD36" s="36">
        <f t="shared" si="21"/>
        <v>0</v>
      </c>
      <c r="AE36" s="37">
        <f t="shared" si="22"/>
        <v>0</v>
      </c>
      <c r="AF36" s="37">
        <f t="shared" si="23"/>
        <v>5.4200542005420058E-2</v>
      </c>
      <c r="AG36" s="37">
        <f t="shared" si="24"/>
        <v>0</v>
      </c>
      <c r="AH36" s="37">
        <f t="shared" si="25"/>
        <v>0</v>
      </c>
      <c r="AI36" s="37">
        <f t="shared" si="26"/>
        <v>0</v>
      </c>
      <c r="AJ36" s="37">
        <f t="shared" si="27"/>
        <v>0</v>
      </c>
      <c r="AK36" s="42">
        <f t="shared" si="28"/>
        <v>0</v>
      </c>
      <c r="AL36" s="14"/>
      <c r="AM36" s="54">
        <f t="shared" si="31"/>
        <v>1</v>
      </c>
      <c r="AN36" s="55">
        <f t="shared" si="32"/>
        <v>0</v>
      </c>
      <c r="AO36" s="39">
        <f t="shared" si="29"/>
        <v>0</v>
      </c>
      <c r="AP36" s="39">
        <f t="shared" si="33"/>
        <v>0</v>
      </c>
      <c r="AQ36" s="34">
        <f t="shared" si="34"/>
        <v>0</v>
      </c>
      <c r="AR36" s="34">
        <f t="shared" si="30"/>
        <v>0</v>
      </c>
    </row>
    <row r="37" spans="1:47" ht="20.100000000000001" customHeight="1" thickBot="1">
      <c r="B37" s="32" t="s">
        <v>99</v>
      </c>
      <c r="C37" s="51">
        <f t="shared" si="14"/>
        <v>0</v>
      </c>
      <c r="D37" s="116"/>
      <c r="E37" s="116"/>
      <c r="F37" s="125"/>
      <c r="G37" s="116"/>
      <c r="H37" s="116"/>
      <c r="I37" s="52">
        <f t="shared" si="15"/>
        <v>0</v>
      </c>
      <c r="J37" s="34">
        <f t="shared" si="16"/>
        <v>0</v>
      </c>
      <c r="O37" s="21"/>
      <c r="P37" s="20"/>
      <c r="Q37" s="20"/>
      <c r="R37" s="32" t="s">
        <v>99</v>
      </c>
      <c r="S37" s="53">
        <f t="shared" si="17"/>
        <v>0</v>
      </c>
      <c r="T37" s="92"/>
      <c r="U37" s="89"/>
      <c r="V37" s="89"/>
      <c r="W37" s="89"/>
      <c r="X37" s="89"/>
      <c r="Y37" s="102"/>
      <c r="Z37" s="36">
        <f t="shared" si="18"/>
        <v>0</v>
      </c>
      <c r="AA37" s="53">
        <f t="shared" si="19"/>
        <v>0</v>
      </c>
      <c r="AB37" s="51">
        <f t="shared" si="20"/>
        <v>0</v>
      </c>
      <c r="AC37" s="72"/>
      <c r="AD37" s="36">
        <f t="shared" si="21"/>
        <v>0</v>
      </c>
      <c r="AE37" s="37">
        <f t="shared" si="22"/>
        <v>0</v>
      </c>
      <c r="AF37" s="37">
        <f t="shared" si="23"/>
        <v>5.4200542005420058E-2</v>
      </c>
      <c r="AG37" s="37">
        <f t="shared" si="24"/>
        <v>0</v>
      </c>
      <c r="AH37" s="37">
        <f t="shared" si="25"/>
        <v>0</v>
      </c>
      <c r="AI37" s="37">
        <f t="shared" si="26"/>
        <v>0</v>
      </c>
      <c r="AJ37" s="37">
        <f t="shared" si="27"/>
        <v>0</v>
      </c>
      <c r="AK37" s="42">
        <f t="shared" si="28"/>
        <v>0</v>
      </c>
      <c r="AL37" s="15"/>
      <c r="AM37" s="54">
        <f t="shared" si="31"/>
        <v>1</v>
      </c>
      <c r="AN37" s="55">
        <f t="shared" si="32"/>
        <v>0</v>
      </c>
      <c r="AO37" s="39">
        <f t="shared" si="29"/>
        <v>0</v>
      </c>
      <c r="AP37" s="39">
        <f t="shared" si="33"/>
        <v>0</v>
      </c>
      <c r="AQ37" s="34">
        <f t="shared" si="34"/>
        <v>0</v>
      </c>
      <c r="AR37" s="34">
        <f t="shared" si="30"/>
        <v>0</v>
      </c>
    </row>
    <row r="38" spans="1:47" ht="33.950000000000003" customHeight="1">
      <c r="H38" s="56" t="s">
        <v>24</v>
      </c>
      <c r="I38" s="48">
        <f>SUM(I26:I37)</f>
        <v>0</v>
      </c>
      <c r="J38" s="48">
        <f>SUM(J26:J37)</f>
        <v>0</v>
      </c>
      <c r="O38" s="21"/>
      <c r="P38" s="20"/>
      <c r="Q38" s="20"/>
      <c r="AP38" s="47" t="s">
        <v>24</v>
      </c>
      <c r="AQ38" s="48">
        <f>SUM(AQ26:AQ37)</f>
        <v>0</v>
      </c>
      <c r="AR38" s="48">
        <f>SUM(AR26:AR37)</f>
        <v>0</v>
      </c>
    </row>
    <row r="39" spans="1:47">
      <c r="O39" s="21"/>
      <c r="P39" s="20"/>
      <c r="Q39" s="20"/>
    </row>
    <row r="40" spans="1:47" ht="66.95" customHeight="1">
      <c r="B40" s="25" t="s">
        <v>50</v>
      </c>
      <c r="C40" s="27" t="s">
        <v>15</v>
      </c>
      <c r="O40" s="21"/>
      <c r="P40" s="20"/>
      <c r="Q40" s="20"/>
      <c r="R40" s="25" t="s">
        <v>50</v>
      </c>
      <c r="S40" s="27" t="s">
        <v>19</v>
      </c>
    </row>
    <row r="41" spans="1:47" ht="21" customHeight="1">
      <c r="O41" s="21"/>
      <c r="P41" s="20"/>
      <c r="Q41" s="20"/>
    </row>
    <row r="42" spans="1:47" s="21" customFormat="1" ht="63" customHeight="1" thickBot="1">
      <c r="A42" s="20"/>
      <c r="B42" s="28" t="s">
        <v>49</v>
      </c>
      <c r="C42" s="28" t="s">
        <v>39</v>
      </c>
      <c r="D42" s="29" t="s">
        <v>26</v>
      </c>
      <c r="E42" s="29" t="s">
        <v>27</v>
      </c>
      <c r="F42" s="28" t="s">
        <v>25</v>
      </c>
      <c r="G42" s="29" t="s">
        <v>28</v>
      </c>
      <c r="H42" s="29" t="s">
        <v>29</v>
      </c>
      <c r="I42" s="29" t="s">
        <v>30</v>
      </c>
      <c r="J42" s="28" t="s">
        <v>44</v>
      </c>
      <c r="K42" s="28" t="s">
        <v>106</v>
      </c>
      <c r="P42" s="20"/>
      <c r="Q42" s="20"/>
      <c r="R42" s="28" t="s">
        <v>49</v>
      </c>
      <c r="S42" s="28" t="s">
        <v>39</v>
      </c>
      <c r="T42" s="28" t="s">
        <v>21</v>
      </c>
      <c r="U42" s="29" t="s">
        <v>31</v>
      </c>
      <c r="V42" s="28" t="s">
        <v>32</v>
      </c>
      <c r="W42" s="29" t="s">
        <v>92</v>
      </c>
      <c r="X42" s="28" t="s">
        <v>25</v>
      </c>
      <c r="Y42" s="29" t="s">
        <v>28</v>
      </c>
      <c r="Z42" s="29" t="s">
        <v>29</v>
      </c>
      <c r="AA42" s="29" t="s">
        <v>30</v>
      </c>
      <c r="AB42" s="28" t="s">
        <v>44</v>
      </c>
      <c r="AC42" s="28" t="s">
        <v>107</v>
      </c>
      <c r="AT42" s="20"/>
      <c r="AU42" s="20"/>
    </row>
    <row r="43" spans="1:47" ht="18.95" customHeight="1">
      <c r="B43" s="50" t="s">
        <v>43</v>
      </c>
      <c r="C43" s="51">
        <f t="shared" ref="C43:C54" si="35">E9</f>
        <v>0</v>
      </c>
      <c r="D43" s="87"/>
      <c r="E43" s="87"/>
      <c r="F43" s="111">
        <f>(D43*E43)/1000*365</f>
        <v>0</v>
      </c>
      <c r="G43" s="100"/>
      <c r="H43" s="87"/>
      <c r="I43" s="87"/>
      <c r="J43" s="52">
        <f t="shared" ref="J43:J54" si="36">C43*$F$43*$G$43*$I$43*44/28</f>
        <v>0</v>
      </c>
      <c r="K43" s="34">
        <f t="shared" ref="K43:K54" si="37">J43*$J$11/1000000</f>
        <v>0</v>
      </c>
      <c r="O43" s="21"/>
      <c r="P43" s="20"/>
      <c r="Q43" s="20"/>
      <c r="R43" s="57" t="s">
        <v>43</v>
      </c>
      <c r="S43" s="53">
        <f t="shared" ref="S43:S54" si="38">C43</f>
        <v>0</v>
      </c>
      <c r="T43" s="51">
        <f t="shared" ref="T43:T54" si="39">AA9</f>
        <v>0</v>
      </c>
      <c r="U43" s="87"/>
      <c r="V43" s="58">
        <f t="shared" ref="V43:V54" si="40">(T43/18.45)*($U$43/6.25)</f>
        <v>0</v>
      </c>
      <c r="W43" s="87"/>
      <c r="X43" s="59">
        <f t="shared" ref="X43:X54" si="41">V43*(1-$W$43)</f>
        <v>0</v>
      </c>
      <c r="Y43" s="103"/>
      <c r="Z43" s="87"/>
      <c r="AA43" s="87"/>
      <c r="AB43" s="60">
        <f t="shared" ref="AB43:AB54" si="42">S43*X43*$Y$43*$AA$43*44/28</f>
        <v>0</v>
      </c>
      <c r="AC43" s="61">
        <f t="shared" ref="AC43:AC54" si="43">AB43*$J$11/1000000</f>
        <v>0</v>
      </c>
    </row>
    <row r="44" spans="1:47" ht="18.75" customHeight="1">
      <c r="B44" s="50" t="s">
        <v>42</v>
      </c>
      <c r="C44" s="51">
        <f t="shared" si="35"/>
        <v>0</v>
      </c>
      <c r="D44" s="88"/>
      <c r="E44" s="88"/>
      <c r="F44" s="112"/>
      <c r="G44" s="101"/>
      <c r="H44" s="88"/>
      <c r="I44" s="88"/>
      <c r="J44" s="52">
        <f t="shared" si="36"/>
        <v>0</v>
      </c>
      <c r="K44" s="34">
        <f t="shared" si="37"/>
        <v>0</v>
      </c>
      <c r="O44" s="21"/>
      <c r="P44" s="20"/>
      <c r="Q44" s="20"/>
      <c r="R44" s="57" t="s">
        <v>42</v>
      </c>
      <c r="S44" s="53">
        <f t="shared" si="38"/>
        <v>0</v>
      </c>
      <c r="T44" s="51">
        <f t="shared" si="39"/>
        <v>0</v>
      </c>
      <c r="U44" s="88"/>
      <c r="V44" s="58">
        <f t="shared" si="40"/>
        <v>0</v>
      </c>
      <c r="W44" s="88"/>
      <c r="X44" s="59">
        <f t="shared" si="41"/>
        <v>0</v>
      </c>
      <c r="Y44" s="104"/>
      <c r="Z44" s="88"/>
      <c r="AA44" s="88"/>
      <c r="AB44" s="60">
        <f t="shared" si="42"/>
        <v>0</v>
      </c>
      <c r="AC44" s="61">
        <f t="shared" si="43"/>
        <v>0</v>
      </c>
    </row>
    <row r="45" spans="1:47" ht="18" customHeight="1">
      <c r="B45" s="50" t="s">
        <v>41</v>
      </c>
      <c r="C45" s="51">
        <f t="shared" si="35"/>
        <v>0</v>
      </c>
      <c r="D45" s="88"/>
      <c r="E45" s="88"/>
      <c r="F45" s="112"/>
      <c r="G45" s="101"/>
      <c r="H45" s="88"/>
      <c r="I45" s="88"/>
      <c r="J45" s="52">
        <f t="shared" si="36"/>
        <v>0</v>
      </c>
      <c r="K45" s="34">
        <f t="shared" si="37"/>
        <v>0</v>
      </c>
      <c r="O45" s="21"/>
      <c r="P45" s="20"/>
      <c r="Q45" s="20"/>
      <c r="R45" s="57" t="s">
        <v>41</v>
      </c>
      <c r="S45" s="53">
        <f t="shared" si="38"/>
        <v>0</v>
      </c>
      <c r="T45" s="51">
        <f t="shared" si="39"/>
        <v>0</v>
      </c>
      <c r="U45" s="88"/>
      <c r="V45" s="58">
        <f t="shared" si="40"/>
        <v>0</v>
      </c>
      <c r="W45" s="88"/>
      <c r="X45" s="59">
        <f t="shared" si="41"/>
        <v>0</v>
      </c>
      <c r="Y45" s="104"/>
      <c r="Z45" s="88"/>
      <c r="AA45" s="88"/>
      <c r="AB45" s="60">
        <f t="shared" si="42"/>
        <v>0</v>
      </c>
      <c r="AC45" s="61">
        <f t="shared" si="43"/>
        <v>0</v>
      </c>
    </row>
    <row r="46" spans="1:47" ht="18.95" customHeight="1">
      <c r="B46" s="50" t="s">
        <v>40</v>
      </c>
      <c r="C46" s="51">
        <f t="shared" si="35"/>
        <v>0</v>
      </c>
      <c r="D46" s="88"/>
      <c r="E46" s="88"/>
      <c r="F46" s="112"/>
      <c r="G46" s="101"/>
      <c r="H46" s="88"/>
      <c r="I46" s="88"/>
      <c r="J46" s="52">
        <f t="shared" si="36"/>
        <v>0</v>
      </c>
      <c r="K46" s="34">
        <f t="shared" si="37"/>
        <v>0</v>
      </c>
      <c r="O46" s="21"/>
      <c r="P46" s="20"/>
      <c r="Q46" s="20"/>
      <c r="R46" s="57" t="s">
        <v>40</v>
      </c>
      <c r="S46" s="53">
        <f t="shared" si="38"/>
        <v>0</v>
      </c>
      <c r="T46" s="51">
        <f t="shared" si="39"/>
        <v>0</v>
      </c>
      <c r="U46" s="88"/>
      <c r="V46" s="58">
        <f t="shared" si="40"/>
        <v>0</v>
      </c>
      <c r="W46" s="88"/>
      <c r="X46" s="59">
        <f t="shared" si="41"/>
        <v>0</v>
      </c>
      <c r="Y46" s="104"/>
      <c r="Z46" s="88"/>
      <c r="AA46" s="88"/>
      <c r="AB46" s="60">
        <f t="shared" si="42"/>
        <v>0</v>
      </c>
      <c r="AC46" s="61">
        <f t="shared" si="43"/>
        <v>0</v>
      </c>
    </row>
    <row r="47" spans="1:47" ht="18.95" customHeight="1">
      <c r="B47" s="50" t="s">
        <v>64</v>
      </c>
      <c r="C47" s="51">
        <f t="shared" si="35"/>
        <v>0</v>
      </c>
      <c r="D47" s="88"/>
      <c r="E47" s="88"/>
      <c r="F47" s="112"/>
      <c r="G47" s="101"/>
      <c r="H47" s="88"/>
      <c r="I47" s="88"/>
      <c r="J47" s="52">
        <f t="shared" si="36"/>
        <v>0</v>
      </c>
      <c r="K47" s="34">
        <f t="shared" si="37"/>
        <v>0</v>
      </c>
      <c r="O47" s="21"/>
      <c r="P47" s="20"/>
      <c r="Q47" s="20"/>
      <c r="R47" s="57" t="s">
        <v>64</v>
      </c>
      <c r="S47" s="53">
        <f t="shared" si="38"/>
        <v>0</v>
      </c>
      <c r="T47" s="51">
        <f t="shared" si="39"/>
        <v>0</v>
      </c>
      <c r="U47" s="88"/>
      <c r="V47" s="58">
        <f t="shared" si="40"/>
        <v>0</v>
      </c>
      <c r="W47" s="88"/>
      <c r="X47" s="59">
        <f t="shared" si="41"/>
        <v>0</v>
      </c>
      <c r="Y47" s="104"/>
      <c r="Z47" s="88"/>
      <c r="AA47" s="88"/>
      <c r="AB47" s="60">
        <f t="shared" si="42"/>
        <v>0</v>
      </c>
      <c r="AC47" s="61">
        <f t="shared" si="43"/>
        <v>0</v>
      </c>
    </row>
    <row r="48" spans="1:47" ht="21" customHeight="1">
      <c r="B48" s="50" t="s">
        <v>65</v>
      </c>
      <c r="C48" s="51">
        <f t="shared" si="35"/>
        <v>0</v>
      </c>
      <c r="D48" s="88"/>
      <c r="E48" s="88"/>
      <c r="F48" s="112"/>
      <c r="G48" s="101"/>
      <c r="H48" s="88"/>
      <c r="I48" s="88"/>
      <c r="J48" s="52">
        <f t="shared" si="36"/>
        <v>0</v>
      </c>
      <c r="K48" s="34">
        <f t="shared" si="37"/>
        <v>0</v>
      </c>
      <c r="O48" s="21"/>
      <c r="P48" s="20"/>
      <c r="Q48" s="20"/>
      <c r="R48" s="57" t="s">
        <v>65</v>
      </c>
      <c r="S48" s="53">
        <f t="shared" si="38"/>
        <v>0</v>
      </c>
      <c r="T48" s="51">
        <f t="shared" si="39"/>
        <v>0</v>
      </c>
      <c r="U48" s="88"/>
      <c r="V48" s="58">
        <f t="shared" si="40"/>
        <v>0</v>
      </c>
      <c r="W48" s="88"/>
      <c r="X48" s="59">
        <f t="shared" si="41"/>
        <v>0</v>
      </c>
      <c r="Y48" s="104"/>
      <c r="Z48" s="88"/>
      <c r="AA48" s="88"/>
      <c r="AB48" s="60">
        <f t="shared" si="42"/>
        <v>0</v>
      </c>
      <c r="AC48" s="61">
        <f t="shared" si="43"/>
        <v>0</v>
      </c>
    </row>
    <row r="49" spans="2:29" ht="18.95" customHeight="1">
      <c r="B49" s="50" t="s">
        <v>66</v>
      </c>
      <c r="C49" s="51">
        <f t="shared" si="35"/>
        <v>0</v>
      </c>
      <c r="D49" s="88"/>
      <c r="E49" s="88"/>
      <c r="F49" s="112"/>
      <c r="G49" s="101"/>
      <c r="H49" s="88"/>
      <c r="I49" s="88"/>
      <c r="J49" s="52">
        <f t="shared" si="36"/>
        <v>0</v>
      </c>
      <c r="K49" s="34">
        <f t="shared" si="37"/>
        <v>0</v>
      </c>
      <c r="O49" s="21"/>
      <c r="P49" s="20"/>
      <c r="Q49" s="20"/>
      <c r="R49" s="57" t="s">
        <v>66</v>
      </c>
      <c r="S49" s="53">
        <f t="shared" si="38"/>
        <v>0</v>
      </c>
      <c r="T49" s="51">
        <f t="shared" si="39"/>
        <v>0</v>
      </c>
      <c r="U49" s="88"/>
      <c r="V49" s="58">
        <f t="shared" si="40"/>
        <v>0</v>
      </c>
      <c r="W49" s="88"/>
      <c r="X49" s="59">
        <f t="shared" si="41"/>
        <v>0</v>
      </c>
      <c r="Y49" s="104"/>
      <c r="Z49" s="88"/>
      <c r="AA49" s="88"/>
      <c r="AB49" s="60">
        <f t="shared" si="42"/>
        <v>0</v>
      </c>
      <c r="AC49" s="61">
        <f t="shared" si="43"/>
        <v>0</v>
      </c>
    </row>
    <row r="50" spans="2:29" ht="18.95" customHeight="1">
      <c r="B50" s="50" t="s">
        <v>67</v>
      </c>
      <c r="C50" s="51">
        <f t="shared" si="35"/>
        <v>0</v>
      </c>
      <c r="D50" s="88"/>
      <c r="E50" s="88"/>
      <c r="F50" s="112"/>
      <c r="G50" s="101"/>
      <c r="H50" s="88"/>
      <c r="I50" s="88"/>
      <c r="J50" s="52">
        <f t="shared" si="36"/>
        <v>0</v>
      </c>
      <c r="K50" s="34">
        <f t="shared" si="37"/>
        <v>0</v>
      </c>
      <c r="O50" s="21"/>
      <c r="P50" s="20"/>
      <c r="Q50" s="20"/>
      <c r="R50" s="57" t="s">
        <v>67</v>
      </c>
      <c r="S50" s="53">
        <f t="shared" si="38"/>
        <v>0</v>
      </c>
      <c r="T50" s="51">
        <f t="shared" si="39"/>
        <v>0</v>
      </c>
      <c r="U50" s="88"/>
      <c r="V50" s="58">
        <f t="shared" si="40"/>
        <v>0</v>
      </c>
      <c r="W50" s="88"/>
      <c r="X50" s="59">
        <f t="shared" si="41"/>
        <v>0</v>
      </c>
      <c r="Y50" s="104"/>
      <c r="Z50" s="88"/>
      <c r="AA50" s="88"/>
      <c r="AB50" s="60">
        <f t="shared" si="42"/>
        <v>0</v>
      </c>
      <c r="AC50" s="61">
        <f t="shared" si="43"/>
        <v>0</v>
      </c>
    </row>
    <row r="51" spans="2:29" ht="18.95" customHeight="1">
      <c r="B51" s="32" t="s">
        <v>98</v>
      </c>
      <c r="C51" s="51">
        <f t="shared" si="35"/>
        <v>0</v>
      </c>
      <c r="D51" s="88"/>
      <c r="E51" s="88"/>
      <c r="F51" s="112"/>
      <c r="G51" s="101"/>
      <c r="H51" s="88"/>
      <c r="I51" s="88"/>
      <c r="J51" s="52">
        <f t="shared" si="36"/>
        <v>0</v>
      </c>
      <c r="K51" s="34">
        <f t="shared" si="37"/>
        <v>0</v>
      </c>
      <c r="O51" s="21"/>
      <c r="P51" s="20"/>
      <c r="Q51" s="20"/>
      <c r="R51" s="32" t="s">
        <v>98</v>
      </c>
      <c r="S51" s="53">
        <f t="shared" si="38"/>
        <v>0</v>
      </c>
      <c r="T51" s="51">
        <f t="shared" si="39"/>
        <v>0</v>
      </c>
      <c r="U51" s="88"/>
      <c r="V51" s="58">
        <f t="shared" si="40"/>
        <v>0</v>
      </c>
      <c r="W51" s="88"/>
      <c r="X51" s="59">
        <f t="shared" si="41"/>
        <v>0</v>
      </c>
      <c r="Y51" s="104"/>
      <c r="Z51" s="88"/>
      <c r="AA51" s="88"/>
      <c r="AB51" s="60">
        <f t="shared" si="42"/>
        <v>0</v>
      </c>
      <c r="AC51" s="61">
        <f t="shared" si="43"/>
        <v>0</v>
      </c>
    </row>
    <row r="52" spans="2:29" ht="18.95" customHeight="1">
      <c r="B52" s="32" t="s">
        <v>102</v>
      </c>
      <c r="C52" s="51">
        <f t="shared" si="35"/>
        <v>0</v>
      </c>
      <c r="D52" s="88"/>
      <c r="E52" s="88"/>
      <c r="F52" s="112"/>
      <c r="G52" s="101"/>
      <c r="H52" s="88"/>
      <c r="I52" s="88"/>
      <c r="J52" s="52">
        <f t="shared" si="36"/>
        <v>0</v>
      </c>
      <c r="K52" s="34">
        <f t="shared" si="37"/>
        <v>0</v>
      </c>
      <c r="O52" s="21"/>
      <c r="P52" s="20"/>
      <c r="Q52" s="20"/>
      <c r="R52" s="32" t="s">
        <v>102</v>
      </c>
      <c r="S52" s="53">
        <f t="shared" si="38"/>
        <v>0</v>
      </c>
      <c r="T52" s="51">
        <f t="shared" si="39"/>
        <v>0</v>
      </c>
      <c r="U52" s="88"/>
      <c r="V52" s="58">
        <f t="shared" si="40"/>
        <v>0</v>
      </c>
      <c r="W52" s="88"/>
      <c r="X52" s="59">
        <f t="shared" si="41"/>
        <v>0</v>
      </c>
      <c r="Y52" s="104"/>
      <c r="Z52" s="88"/>
      <c r="AA52" s="88"/>
      <c r="AB52" s="60">
        <f t="shared" si="42"/>
        <v>0</v>
      </c>
      <c r="AC52" s="61">
        <f t="shared" si="43"/>
        <v>0</v>
      </c>
    </row>
    <row r="53" spans="2:29" ht="18.95" customHeight="1">
      <c r="B53" s="32" t="s">
        <v>103</v>
      </c>
      <c r="C53" s="51">
        <f t="shared" si="35"/>
        <v>0</v>
      </c>
      <c r="D53" s="88"/>
      <c r="E53" s="88"/>
      <c r="F53" s="112"/>
      <c r="G53" s="101"/>
      <c r="H53" s="88"/>
      <c r="I53" s="88"/>
      <c r="J53" s="52">
        <f t="shared" si="36"/>
        <v>0</v>
      </c>
      <c r="K53" s="34">
        <f t="shared" si="37"/>
        <v>0</v>
      </c>
      <c r="O53" s="21"/>
      <c r="P53" s="20"/>
      <c r="Q53" s="20"/>
      <c r="R53" s="32" t="s">
        <v>103</v>
      </c>
      <c r="S53" s="53">
        <f t="shared" si="38"/>
        <v>0</v>
      </c>
      <c r="T53" s="51">
        <f t="shared" si="39"/>
        <v>0</v>
      </c>
      <c r="U53" s="88"/>
      <c r="V53" s="58">
        <f t="shared" si="40"/>
        <v>0</v>
      </c>
      <c r="W53" s="88"/>
      <c r="X53" s="59">
        <f t="shared" si="41"/>
        <v>0</v>
      </c>
      <c r="Y53" s="104"/>
      <c r="Z53" s="88"/>
      <c r="AA53" s="88"/>
      <c r="AB53" s="60">
        <f t="shared" si="42"/>
        <v>0</v>
      </c>
      <c r="AC53" s="61">
        <f t="shared" si="43"/>
        <v>0</v>
      </c>
    </row>
    <row r="54" spans="2:29" ht="18.95" customHeight="1" thickBot="1">
      <c r="B54" s="32" t="s">
        <v>99</v>
      </c>
      <c r="C54" s="51">
        <f t="shared" si="35"/>
        <v>0</v>
      </c>
      <c r="D54" s="89"/>
      <c r="E54" s="89"/>
      <c r="F54" s="113"/>
      <c r="G54" s="102"/>
      <c r="H54" s="89"/>
      <c r="I54" s="89"/>
      <c r="J54" s="52">
        <f t="shared" si="36"/>
        <v>0</v>
      </c>
      <c r="K54" s="34">
        <f t="shared" si="37"/>
        <v>0</v>
      </c>
      <c r="O54" s="21"/>
      <c r="P54" s="20"/>
      <c r="Q54" s="20"/>
      <c r="R54" s="32" t="s">
        <v>99</v>
      </c>
      <c r="S54" s="53">
        <f t="shared" si="38"/>
        <v>0</v>
      </c>
      <c r="T54" s="51">
        <f t="shared" si="39"/>
        <v>0</v>
      </c>
      <c r="U54" s="89"/>
      <c r="V54" s="58">
        <f t="shared" si="40"/>
        <v>0</v>
      </c>
      <c r="W54" s="89"/>
      <c r="X54" s="59">
        <f t="shared" si="41"/>
        <v>0</v>
      </c>
      <c r="Y54" s="105"/>
      <c r="Z54" s="89"/>
      <c r="AA54" s="89"/>
      <c r="AB54" s="60">
        <f t="shared" si="42"/>
        <v>0</v>
      </c>
      <c r="AC54" s="61">
        <f t="shared" si="43"/>
        <v>0</v>
      </c>
    </row>
    <row r="55" spans="2:29" ht="33" customHeight="1">
      <c r="I55" s="62" t="s">
        <v>24</v>
      </c>
      <c r="J55" s="48">
        <f>SUM(J43:J54)</f>
        <v>0</v>
      </c>
      <c r="K55" s="48">
        <f>SUM(K43:K54)</f>
        <v>0</v>
      </c>
      <c r="O55" s="21"/>
      <c r="P55" s="20"/>
      <c r="Q55" s="20"/>
      <c r="AA55" s="62" t="s">
        <v>24</v>
      </c>
      <c r="AB55" s="48">
        <f>SUM(AB43:AB54)</f>
        <v>0</v>
      </c>
      <c r="AC55" s="48">
        <f>SUM(AC43:AC54)</f>
        <v>0</v>
      </c>
    </row>
    <row r="56" spans="2:29" ht="24" customHeight="1">
      <c r="O56" s="21"/>
      <c r="P56" s="20"/>
      <c r="Q56" s="20"/>
    </row>
    <row r="57" spans="2:29" ht="66" customHeight="1">
      <c r="B57" s="25" t="s">
        <v>89</v>
      </c>
      <c r="C57" s="27" t="s">
        <v>52</v>
      </c>
      <c r="O57" s="21"/>
      <c r="P57" s="20"/>
      <c r="Q57" s="20"/>
    </row>
    <row r="58" spans="2:29" ht="36.950000000000003" customHeight="1">
      <c r="B58" s="63" t="s">
        <v>55</v>
      </c>
      <c r="E58" s="22"/>
      <c r="O58" s="21"/>
      <c r="P58" s="20"/>
      <c r="Q58" s="20"/>
    </row>
    <row r="59" spans="2:29" ht="63" customHeight="1" thickBot="1">
      <c r="B59" s="28" t="s">
        <v>49</v>
      </c>
      <c r="C59" s="28" t="s">
        <v>39</v>
      </c>
      <c r="D59" s="28" t="s">
        <v>33</v>
      </c>
      <c r="E59" s="28" t="s">
        <v>34</v>
      </c>
      <c r="F59" s="64" t="s">
        <v>28</v>
      </c>
      <c r="G59" s="29" t="s">
        <v>29</v>
      </c>
      <c r="H59" s="29" t="s">
        <v>84</v>
      </c>
      <c r="I59" s="28" t="s">
        <v>45</v>
      </c>
      <c r="J59" s="28" t="s">
        <v>46</v>
      </c>
      <c r="K59" s="29" t="s">
        <v>35</v>
      </c>
      <c r="L59" s="28" t="s">
        <v>85</v>
      </c>
      <c r="M59" s="28" t="s">
        <v>86</v>
      </c>
      <c r="O59" s="21"/>
      <c r="P59" s="20"/>
      <c r="Q59" s="20"/>
    </row>
    <row r="60" spans="2:29" ht="18.95" customHeight="1">
      <c r="B60" s="50" t="s">
        <v>43</v>
      </c>
      <c r="C60" s="37">
        <f t="shared" ref="C60:C71" si="44">E9</f>
        <v>0</v>
      </c>
      <c r="D60" s="120">
        <f>F43</f>
        <v>0</v>
      </c>
      <c r="E60" s="65">
        <f t="shared" ref="E60:E71" si="45">X43</f>
        <v>0</v>
      </c>
      <c r="F60" s="100"/>
      <c r="G60" s="87"/>
      <c r="H60" s="87"/>
      <c r="I60" s="66">
        <f t="shared" ref="I60:I71" si="46">C60*$D$60*$F$60*$H$60</f>
        <v>0</v>
      </c>
      <c r="J60" s="65">
        <f t="shared" ref="J60:J71" si="47">C60*E60*$F$60*$H$60</f>
        <v>0</v>
      </c>
      <c r="K60" s="87"/>
      <c r="L60" s="52">
        <f t="shared" ref="L60:L71" si="48">I60*$K$60*44/28</f>
        <v>0</v>
      </c>
      <c r="M60" s="34">
        <f t="shared" ref="M60:M71" si="49">J60*$K$60*44/28</f>
        <v>0</v>
      </c>
      <c r="O60" s="21"/>
      <c r="P60" s="20"/>
      <c r="Q60" s="20"/>
    </row>
    <row r="61" spans="2:29" ht="18.95" customHeight="1">
      <c r="B61" s="50" t="s">
        <v>42</v>
      </c>
      <c r="C61" s="37">
        <f t="shared" si="44"/>
        <v>0</v>
      </c>
      <c r="D61" s="121"/>
      <c r="E61" s="65">
        <f t="shared" si="45"/>
        <v>0</v>
      </c>
      <c r="F61" s="101"/>
      <c r="G61" s="88"/>
      <c r="H61" s="88"/>
      <c r="I61" s="66">
        <f t="shared" si="46"/>
        <v>0</v>
      </c>
      <c r="J61" s="65">
        <f t="shared" si="47"/>
        <v>0</v>
      </c>
      <c r="K61" s="88"/>
      <c r="L61" s="52">
        <f t="shared" si="48"/>
        <v>0</v>
      </c>
      <c r="M61" s="34">
        <f t="shared" si="49"/>
        <v>0</v>
      </c>
      <c r="O61" s="21"/>
      <c r="P61" s="20"/>
      <c r="Q61" s="20"/>
    </row>
    <row r="62" spans="2:29" ht="18.95" customHeight="1">
      <c r="B62" s="50" t="s">
        <v>41</v>
      </c>
      <c r="C62" s="37">
        <f t="shared" si="44"/>
        <v>0</v>
      </c>
      <c r="D62" s="121"/>
      <c r="E62" s="65">
        <f t="shared" si="45"/>
        <v>0</v>
      </c>
      <c r="F62" s="101"/>
      <c r="G62" s="88"/>
      <c r="H62" s="88"/>
      <c r="I62" s="66">
        <f t="shared" si="46"/>
        <v>0</v>
      </c>
      <c r="J62" s="65">
        <f t="shared" si="47"/>
        <v>0</v>
      </c>
      <c r="K62" s="88"/>
      <c r="L62" s="52">
        <f t="shared" si="48"/>
        <v>0</v>
      </c>
      <c r="M62" s="34">
        <f t="shared" si="49"/>
        <v>0</v>
      </c>
      <c r="O62" s="21"/>
      <c r="P62" s="20"/>
      <c r="Q62" s="20"/>
    </row>
    <row r="63" spans="2:29" ht="18.95" customHeight="1">
      <c r="B63" s="50" t="s">
        <v>40</v>
      </c>
      <c r="C63" s="37">
        <f t="shared" si="44"/>
        <v>0</v>
      </c>
      <c r="D63" s="121"/>
      <c r="E63" s="65">
        <f t="shared" si="45"/>
        <v>0</v>
      </c>
      <c r="F63" s="101"/>
      <c r="G63" s="88"/>
      <c r="H63" s="88"/>
      <c r="I63" s="66">
        <f t="shared" si="46"/>
        <v>0</v>
      </c>
      <c r="J63" s="65">
        <f t="shared" si="47"/>
        <v>0</v>
      </c>
      <c r="K63" s="88"/>
      <c r="L63" s="52">
        <f t="shared" si="48"/>
        <v>0</v>
      </c>
      <c r="M63" s="34">
        <f t="shared" si="49"/>
        <v>0</v>
      </c>
      <c r="O63" s="21"/>
      <c r="P63" s="20"/>
      <c r="Q63" s="20"/>
    </row>
    <row r="64" spans="2:29" ht="18.95" customHeight="1">
      <c r="B64" s="50" t="s">
        <v>64</v>
      </c>
      <c r="C64" s="37">
        <f t="shared" si="44"/>
        <v>0</v>
      </c>
      <c r="D64" s="121"/>
      <c r="E64" s="65">
        <f t="shared" si="45"/>
        <v>0</v>
      </c>
      <c r="F64" s="101"/>
      <c r="G64" s="88"/>
      <c r="H64" s="88"/>
      <c r="I64" s="66">
        <f t="shared" si="46"/>
        <v>0</v>
      </c>
      <c r="J64" s="65">
        <f t="shared" si="47"/>
        <v>0</v>
      </c>
      <c r="K64" s="88"/>
      <c r="L64" s="52">
        <f t="shared" si="48"/>
        <v>0</v>
      </c>
      <c r="M64" s="34">
        <f t="shared" si="49"/>
        <v>0</v>
      </c>
      <c r="O64" s="21"/>
      <c r="P64" s="20"/>
      <c r="Q64" s="20"/>
    </row>
    <row r="65" spans="2:17" ht="18.95" customHeight="1">
      <c r="B65" s="50" t="s">
        <v>65</v>
      </c>
      <c r="C65" s="37">
        <f t="shared" si="44"/>
        <v>0</v>
      </c>
      <c r="D65" s="121"/>
      <c r="E65" s="65">
        <f t="shared" si="45"/>
        <v>0</v>
      </c>
      <c r="F65" s="101"/>
      <c r="G65" s="88"/>
      <c r="H65" s="88"/>
      <c r="I65" s="66">
        <f t="shared" si="46"/>
        <v>0</v>
      </c>
      <c r="J65" s="65">
        <f t="shared" si="47"/>
        <v>0</v>
      </c>
      <c r="K65" s="88"/>
      <c r="L65" s="52">
        <f t="shared" si="48"/>
        <v>0</v>
      </c>
      <c r="M65" s="34">
        <f t="shared" si="49"/>
        <v>0</v>
      </c>
      <c r="O65" s="21"/>
      <c r="P65" s="20"/>
      <c r="Q65" s="20"/>
    </row>
    <row r="66" spans="2:17" ht="18.95" customHeight="1">
      <c r="B66" s="50" t="s">
        <v>66</v>
      </c>
      <c r="C66" s="37">
        <f t="shared" si="44"/>
        <v>0</v>
      </c>
      <c r="D66" s="121"/>
      <c r="E66" s="65">
        <f t="shared" si="45"/>
        <v>0</v>
      </c>
      <c r="F66" s="101"/>
      <c r="G66" s="88"/>
      <c r="H66" s="88"/>
      <c r="I66" s="66">
        <f t="shared" si="46"/>
        <v>0</v>
      </c>
      <c r="J66" s="65">
        <f t="shared" si="47"/>
        <v>0</v>
      </c>
      <c r="K66" s="88"/>
      <c r="L66" s="52">
        <f t="shared" si="48"/>
        <v>0</v>
      </c>
      <c r="M66" s="34">
        <f t="shared" si="49"/>
        <v>0</v>
      </c>
      <c r="O66" s="21"/>
      <c r="P66" s="20"/>
      <c r="Q66" s="20"/>
    </row>
    <row r="67" spans="2:17" ht="18.95" customHeight="1">
      <c r="B67" s="50" t="s">
        <v>67</v>
      </c>
      <c r="C67" s="37">
        <f t="shared" si="44"/>
        <v>0</v>
      </c>
      <c r="D67" s="121"/>
      <c r="E67" s="65">
        <f t="shared" si="45"/>
        <v>0</v>
      </c>
      <c r="F67" s="101"/>
      <c r="G67" s="88"/>
      <c r="H67" s="88"/>
      <c r="I67" s="66">
        <f t="shared" si="46"/>
        <v>0</v>
      </c>
      <c r="J67" s="65">
        <f t="shared" si="47"/>
        <v>0</v>
      </c>
      <c r="K67" s="88"/>
      <c r="L67" s="52">
        <f t="shared" si="48"/>
        <v>0</v>
      </c>
      <c r="M67" s="34">
        <f t="shared" si="49"/>
        <v>0</v>
      </c>
      <c r="O67" s="21"/>
      <c r="P67" s="20"/>
      <c r="Q67" s="20"/>
    </row>
    <row r="68" spans="2:17" ht="18.95" customHeight="1">
      <c r="B68" s="32" t="s">
        <v>98</v>
      </c>
      <c r="C68" s="37">
        <f t="shared" si="44"/>
        <v>0</v>
      </c>
      <c r="D68" s="121"/>
      <c r="E68" s="65">
        <f t="shared" si="45"/>
        <v>0</v>
      </c>
      <c r="F68" s="101"/>
      <c r="G68" s="88"/>
      <c r="H68" s="88"/>
      <c r="I68" s="66">
        <f t="shared" si="46"/>
        <v>0</v>
      </c>
      <c r="J68" s="65">
        <f t="shared" si="47"/>
        <v>0</v>
      </c>
      <c r="K68" s="88"/>
      <c r="L68" s="52">
        <f t="shared" si="48"/>
        <v>0</v>
      </c>
      <c r="M68" s="34">
        <f t="shared" si="49"/>
        <v>0</v>
      </c>
      <c r="O68" s="21"/>
      <c r="P68" s="20"/>
      <c r="Q68" s="20"/>
    </row>
    <row r="69" spans="2:17" ht="18.95" customHeight="1">
      <c r="B69" s="32" t="s">
        <v>102</v>
      </c>
      <c r="C69" s="37">
        <f t="shared" si="44"/>
        <v>0</v>
      </c>
      <c r="D69" s="121"/>
      <c r="E69" s="65">
        <f t="shared" si="45"/>
        <v>0</v>
      </c>
      <c r="F69" s="101"/>
      <c r="G69" s="88"/>
      <c r="H69" s="88"/>
      <c r="I69" s="66">
        <f t="shared" si="46"/>
        <v>0</v>
      </c>
      <c r="J69" s="65">
        <f t="shared" si="47"/>
        <v>0</v>
      </c>
      <c r="K69" s="88"/>
      <c r="L69" s="52">
        <f t="shared" si="48"/>
        <v>0</v>
      </c>
      <c r="M69" s="34">
        <f t="shared" si="49"/>
        <v>0</v>
      </c>
      <c r="O69" s="21"/>
      <c r="P69" s="20"/>
      <c r="Q69" s="20"/>
    </row>
    <row r="70" spans="2:17" ht="18.95" customHeight="1">
      <c r="B70" s="32" t="s">
        <v>103</v>
      </c>
      <c r="C70" s="37">
        <f t="shared" si="44"/>
        <v>0</v>
      </c>
      <c r="D70" s="121"/>
      <c r="E70" s="65">
        <f t="shared" si="45"/>
        <v>0</v>
      </c>
      <c r="F70" s="101"/>
      <c r="G70" s="88"/>
      <c r="H70" s="88"/>
      <c r="I70" s="66">
        <f t="shared" si="46"/>
        <v>0</v>
      </c>
      <c r="J70" s="65">
        <f t="shared" si="47"/>
        <v>0</v>
      </c>
      <c r="K70" s="88"/>
      <c r="L70" s="52">
        <f t="shared" si="48"/>
        <v>0</v>
      </c>
      <c r="M70" s="34">
        <f t="shared" si="49"/>
        <v>0</v>
      </c>
      <c r="O70" s="21"/>
      <c r="P70" s="20"/>
      <c r="Q70" s="20"/>
    </row>
    <row r="71" spans="2:17" ht="18.95" customHeight="1" thickBot="1">
      <c r="B71" s="32" t="s">
        <v>99</v>
      </c>
      <c r="C71" s="37">
        <f t="shared" si="44"/>
        <v>0</v>
      </c>
      <c r="D71" s="122"/>
      <c r="E71" s="65">
        <f t="shared" si="45"/>
        <v>0</v>
      </c>
      <c r="F71" s="102"/>
      <c r="G71" s="89"/>
      <c r="H71" s="89"/>
      <c r="I71" s="66">
        <f t="shared" si="46"/>
        <v>0</v>
      </c>
      <c r="J71" s="65">
        <f t="shared" si="47"/>
        <v>0</v>
      </c>
      <c r="K71" s="89"/>
      <c r="L71" s="52">
        <f t="shared" si="48"/>
        <v>0</v>
      </c>
      <c r="M71" s="34">
        <f t="shared" si="49"/>
        <v>0</v>
      </c>
      <c r="O71" s="21"/>
      <c r="P71" s="20"/>
      <c r="Q71" s="20"/>
    </row>
    <row r="72" spans="2:17" ht="33" customHeight="1">
      <c r="I72" s="67"/>
      <c r="J72" s="67"/>
      <c r="K72" s="62" t="s">
        <v>24</v>
      </c>
      <c r="L72" s="48">
        <f>SUM(L60:L71)</f>
        <v>0</v>
      </c>
      <c r="M72" s="48">
        <f>SUM(M60:M71)</f>
        <v>0</v>
      </c>
      <c r="O72" s="21"/>
      <c r="P72" s="20"/>
      <c r="Q72" s="20"/>
    </row>
    <row r="73" spans="2:17" ht="36" customHeight="1">
      <c r="B73" s="63" t="s">
        <v>56</v>
      </c>
      <c r="O73" s="21"/>
      <c r="P73" s="20"/>
      <c r="Q73" s="20"/>
    </row>
    <row r="74" spans="2:17" ht="63" customHeight="1" thickBot="1">
      <c r="B74" s="28" t="s">
        <v>49</v>
      </c>
      <c r="C74" s="28" t="s">
        <v>39</v>
      </c>
      <c r="D74" s="28" t="s">
        <v>33</v>
      </c>
      <c r="E74" s="28" t="s">
        <v>34</v>
      </c>
      <c r="F74" s="64" t="s">
        <v>28</v>
      </c>
      <c r="G74" s="29" t="s">
        <v>29</v>
      </c>
      <c r="H74" s="29" t="s">
        <v>36</v>
      </c>
      <c r="I74" s="28" t="s">
        <v>47</v>
      </c>
      <c r="J74" s="28" t="s">
        <v>48</v>
      </c>
      <c r="K74" s="29" t="s">
        <v>37</v>
      </c>
      <c r="L74" s="28" t="s">
        <v>53</v>
      </c>
      <c r="M74" s="28" t="s">
        <v>54</v>
      </c>
      <c r="N74" s="28" t="s">
        <v>106</v>
      </c>
      <c r="O74" s="28" t="s">
        <v>107</v>
      </c>
      <c r="P74" s="20"/>
      <c r="Q74" s="20"/>
    </row>
    <row r="75" spans="2:17" ht="23.25" customHeight="1">
      <c r="B75" s="50" t="s">
        <v>43</v>
      </c>
      <c r="C75" s="37">
        <f t="shared" ref="C75:C86" si="50">C60</f>
        <v>0</v>
      </c>
      <c r="D75" s="117">
        <f>F43</f>
        <v>0</v>
      </c>
      <c r="E75" s="42">
        <f t="shared" ref="E75:E86" si="51">X43</f>
        <v>0</v>
      </c>
      <c r="F75" s="103"/>
      <c r="G75" s="87"/>
      <c r="H75" s="87"/>
      <c r="I75" s="36">
        <f t="shared" ref="I75:I86" si="52">C75*$D$75*$F$75*$H$75</f>
        <v>0</v>
      </c>
      <c r="J75" s="42">
        <f t="shared" ref="J75:J86" si="53">C75*$E$75*$F$75*$H$75</f>
        <v>0</v>
      </c>
      <c r="K75" s="87"/>
      <c r="L75" s="52">
        <f t="shared" ref="L75:L86" si="54">I75*$K$75*44/28</f>
        <v>0</v>
      </c>
      <c r="M75" s="34">
        <f t="shared" ref="M75:M86" si="55">J75*$K$75*44/28</f>
        <v>0</v>
      </c>
      <c r="N75" s="34">
        <f t="shared" ref="N75:N86" si="56">(L60+L75)*$J$11/1000000</f>
        <v>0</v>
      </c>
      <c r="O75" s="34">
        <f t="shared" ref="O75:O86" si="57">(M60+M75)*$J$11/1000000</f>
        <v>0</v>
      </c>
      <c r="P75" s="68"/>
      <c r="Q75" s="20"/>
    </row>
    <row r="76" spans="2:17" ht="23.25" customHeight="1">
      <c r="B76" s="50" t="s">
        <v>42</v>
      </c>
      <c r="C76" s="37">
        <f t="shared" si="50"/>
        <v>0</v>
      </c>
      <c r="D76" s="118"/>
      <c r="E76" s="42">
        <f t="shared" si="51"/>
        <v>0</v>
      </c>
      <c r="F76" s="104"/>
      <c r="G76" s="88"/>
      <c r="H76" s="88"/>
      <c r="I76" s="36">
        <f t="shared" si="52"/>
        <v>0</v>
      </c>
      <c r="J76" s="42">
        <f t="shared" si="53"/>
        <v>0</v>
      </c>
      <c r="K76" s="88"/>
      <c r="L76" s="52">
        <f t="shared" si="54"/>
        <v>0</v>
      </c>
      <c r="M76" s="34">
        <f t="shared" si="55"/>
        <v>0</v>
      </c>
      <c r="N76" s="34">
        <f t="shared" si="56"/>
        <v>0</v>
      </c>
      <c r="O76" s="34">
        <f t="shared" si="57"/>
        <v>0</v>
      </c>
      <c r="P76" s="68"/>
      <c r="Q76" s="20"/>
    </row>
    <row r="77" spans="2:17" ht="23.25" customHeight="1">
      <c r="B77" s="50" t="s">
        <v>41</v>
      </c>
      <c r="C77" s="37">
        <f t="shared" si="50"/>
        <v>0</v>
      </c>
      <c r="D77" s="118"/>
      <c r="E77" s="42">
        <f t="shared" si="51"/>
        <v>0</v>
      </c>
      <c r="F77" s="104"/>
      <c r="G77" s="88"/>
      <c r="H77" s="88"/>
      <c r="I77" s="36">
        <f t="shared" si="52"/>
        <v>0</v>
      </c>
      <c r="J77" s="42">
        <f t="shared" si="53"/>
        <v>0</v>
      </c>
      <c r="K77" s="88"/>
      <c r="L77" s="52">
        <f t="shared" si="54"/>
        <v>0</v>
      </c>
      <c r="M77" s="34">
        <f t="shared" si="55"/>
        <v>0</v>
      </c>
      <c r="N77" s="34">
        <f t="shared" si="56"/>
        <v>0</v>
      </c>
      <c r="O77" s="34">
        <f t="shared" si="57"/>
        <v>0</v>
      </c>
      <c r="P77" s="68"/>
      <c r="Q77" s="20"/>
    </row>
    <row r="78" spans="2:17" ht="23.1" customHeight="1">
      <c r="B78" s="50" t="s">
        <v>40</v>
      </c>
      <c r="C78" s="37">
        <f t="shared" si="50"/>
        <v>0</v>
      </c>
      <c r="D78" s="118"/>
      <c r="E78" s="42">
        <f t="shared" si="51"/>
        <v>0</v>
      </c>
      <c r="F78" s="104"/>
      <c r="G78" s="88"/>
      <c r="H78" s="88"/>
      <c r="I78" s="36">
        <f t="shared" si="52"/>
        <v>0</v>
      </c>
      <c r="J78" s="42">
        <f t="shared" si="53"/>
        <v>0</v>
      </c>
      <c r="K78" s="88"/>
      <c r="L78" s="52">
        <f t="shared" si="54"/>
        <v>0</v>
      </c>
      <c r="M78" s="34">
        <f t="shared" si="55"/>
        <v>0</v>
      </c>
      <c r="N78" s="34">
        <f t="shared" si="56"/>
        <v>0</v>
      </c>
      <c r="O78" s="34">
        <f t="shared" si="57"/>
        <v>0</v>
      </c>
      <c r="P78" s="68"/>
      <c r="Q78" s="20"/>
    </row>
    <row r="79" spans="2:17" ht="23.1" customHeight="1">
      <c r="B79" s="50" t="s">
        <v>64</v>
      </c>
      <c r="C79" s="37">
        <f t="shared" si="50"/>
        <v>0</v>
      </c>
      <c r="D79" s="118"/>
      <c r="E79" s="42">
        <f t="shared" si="51"/>
        <v>0</v>
      </c>
      <c r="F79" s="104"/>
      <c r="G79" s="88"/>
      <c r="H79" s="88"/>
      <c r="I79" s="36">
        <f t="shared" si="52"/>
        <v>0</v>
      </c>
      <c r="J79" s="42">
        <f t="shared" si="53"/>
        <v>0</v>
      </c>
      <c r="K79" s="88"/>
      <c r="L79" s="52">
        <f t="shared" si="54"/>
        <v>0</v>
      </c>
      <c r="M79" s="34">
        <f t="shared" si="55"/>
        <v>0</v>
      </c>
      <c r="N79" s="34">
        <f t="shared" si="56"/>
        <v>0</v>
      </c>
      <c r="O79" s="34">
        <f t="shared" si="57"/>
        <v>0</v>
      </c>
      <c r="P79" s="68"/>
      <c r="Q79" s="20"/>
    </row>
    <row r="80" spans="2:17" ht="23.1" customHeight="1">
      <c r="B80" s="50" t="s">
        <v>65</v>
      </c>
      <c r="C80" s="37">
        <f t="shared" si="50"/>
        <v>0</v>
      </c>
      <c r="D80" s="118"/>
      <c r="E80" s="42">
        <f t="shared" si="51"/>
        <v>0</v>
      </c>
      <c r="F80" s="104"/>
      <c r="G80" s="88"/>
      <c r="H80" s="88"/>
      <c r="I80" s="36">
        <f t="shared" si="52"/>
        <v>0</v>
      </c>
      <c r="J80" s="42">
        <f t="shared" si="53"/>
        <v>0</v>
      </c>
      <c r="K80" s="88"/>
      <c r="L80" s="52">
        <f t="shared" si="54"/>
        <v>0</v>
      </c>
      <c r="M80" s="34">
        <f t="shared" si="55"/>
        <v>0</v>
      </c>
      <c r="N80" s="34">
        <f t="shared" si="56"/>
        <v>0</v>
      </c>
      <c r="O80" s="34">
        <f t="shared" si="57"/>
        <v>0</v>
      </c>
      <c r="P80" s="68"/>
      <c r="Q80" s="20"/>
    </row>
    <row r="81" spans="2:17" ht="23.1" customHeight="1">
      <c r="B81" s="50" t="s">
        <v>66</v>
      </c>
      <c r="C81" s="37">
        <f t="shared" si="50"/>
        <v>0</v>
      </c>
      <c r="D81" s="118"/>
      <c r="E81" s="42">
        <f t="shared" si="51"/>
        <v>0</v>
      </c>
      <c r="F81" s="104"/>
      <c r="G81" s="88"/>
      <c r="H81" s="88"/>
      <c r="I81" s="36">
        <f t="shared" si="52"/>
        <v>0</v>
      </c>
      <c r="J81" s="42">
        <f t="shared" si="53"/>
        <v>0</v>
      </c>
      <c r="K81" s="88"/>
      <c r="L81" s="52">
        <f t="shared" si="54"/>
        <v>0</v>
      </c>
      <c r="M81" s="34">
        <f t="shared" si="55"/>
        <v>0</v>
      </c>
      <c r="N81" s="34">
        <f t="shared" si="56"/>
        <v>0</v>
      </c>
      <c r="O81" s="34">
        <f t="shared" si="57"/>
        <v>0</v>
      </c>
      <c r="P81" s="68"/>
      <c r="Q81" s="20"/>
    </row>
    <row r="82" spans="2:17" ht="23.1" customHeight="1">
      <c r="B82" s="50" t="s">
        <v>67</v>
      </c>
      <c r="C82" s="37">
        <f t="shared" si="50"/>
        <v>0</v>
      </c>
      <c r="D82" s="118"/>
      <c r="E82" s="42">
        <f t="shared" si="51"/>
        <v>0</v>
      </c>
      <c r="F82" s="104"/>
      <c r="G82" s="88"/>
      <c r="H82" s="88"/>
      <c r="I82" s="36">
        <f t="shared" si="52"/>
        <v>0</v>
      </c>
      <c r="J82" s="42">
        <f t="shared" si="53"/>
        <v>0</v>
      </c>
      <c r="K82" s="88"/>
      <c r="L82" s="52">
        <f t="shared" si="54"/>
        <v>0</v>
      </c>
      <c r="M82" s="34">
        <f t="shared" si="55"/>
        <v>0</v>
      </c>
      <c r="N82" s="34">
        <f t="shared" si="56"/>
        <v>0</v>
      </c>
      <c r="O82" s="34">
        <f t="shared" si="57"/>
        <v>0</v>
      </c>
      <c r="P82" s="68"/>
      <c r="Q82" s="20"/>
    </row>
    <row r="83" spans="2:17" ht="23.1" customHeight="1">
      <c r="B83" s="32" t="s">
        <v>98</v>
      </c>
      <c r="C83" s="37">
        <f t="shared" si="50"/>
        <v>0</v>
      </c>
      <c r="D83" s="118"/>
      <c r="E83" s="42">
        <f t="shared" si="51"/>
        <v>0</v>
      </c>
      <c r="F83" s="104"/>
      <c r="G83" s="88"/>
      <c r="H83" s="88"/>
      <c r="I83" s="36">
        <f t="shared" si="52"/>
        <v>0</v>
      </c>
      <c r="J83" s="42">
        <f t="shared" si="53"/>
        <v>0</v>
      </c>
      <c r="K83" s="88"/>
      <c r="L83" s="52">
        <f t="shared" si="54"/>
        <v>0</v>
      </c>
      <c r="M83" s="34">
        <f t="shared" si="55"/>
        <v>0</v>
      </c>
      <c r="N83" s="34">
        <f t="shared" si="56"/>
        <v>0</v>
      </c>
      <c r="O83" s="34">
        <f t="shared" si="57"/>
        <v>0</v>
      </c>
      <c r="P83" s="68"/>
      <c r="Q83" s="20"/>
    </row>
    <row r="84" spans="2:17" ht="23.1" customHeight="1">
      <c r="B84" s="32" t="s">
        <v>102</v>
      </c>
      <c r="C84" s="37">
        <f t="shared" si="50"/>
        <v>0</v>
      </c>
      <c r="D84" s="118"/>
      <c r="E84" s="42">
        <f t="shared" si="51"/>
        <v>0</v>
      </c>
      <c r="F84" s="104"/>
      <c r="G84" s="88"/>
      <c r="H84" s="88"/>
      <c r="I84" s="36">
        <f t="shared" si="52"/>
        <v>0</v>
      </c>
      <c r="J84" s="42">
        <f t="shared" si="53"/>
        <v>0</v>
      </c>
      <c r="K84" s="88"/>
      <c r="L84" s="52">
        <f t="shared" si="54"/>
        <v>0</v>
      </c>
      <c r="M84" s="34">
        <f t="shared" si="55"/>
        <v>0</v>
      </c>
      <c r="N84" s="34">
        <f t="shared" si="56"/>
        <v>0</v>
      </c>
      <c r="O84" s="34">
        <f t="shared" si="57"/>
        <v>0</v>
      </c>
      <c r="P84" s="68"/>
      <c r="Q84" s="20"/>
    </row>
    <row r="85" spans="2:17" ht="23.1" customHeight="1">
      <c r="B85" s="32" t="s">
        <v>103</v>
      </c>
      <c r="C85" s="37">
        <f t="shared" si="50"/>
        <v>0</v>
      </c>
      <c r="D85" s="118"/>
      <c r="E85" s="42">
        <f t="shared" si="51"/>
        <v>0</v>
      </c>
      <c r="F85" s="104"/>
      <c r="G85" s="88"/>
      <c r="H85" s="88"/>
      <c r="I85" s="36">
        <f t="shared" si="52"/>
        <v>0</v>
      </c>
      <c r="J85" s="42">
        <f t="shared" si="53"/>
        <v>0</v>
      </c>
      <c r="K85" s="88"/>
      <c r="L85" s="52">
        <f t="shared" si="54"/>
        <v>0</v>
      </c>
      <c r="M85" s="34">
        <f t="shared" si="55"/>
        <v>0</v>
      </c>
      <c r="N85" s="34">
        <f t="shared" si="56"/>
        <v>0</v>
      </c>
      <c r="O85" s="34">
        <f t="shared" si="57"/>
        <v>0</v>
      </c>
      <c r="P85" s="68"/>
      <c r="Q85" s="20"/>
    </row>
    <row r="86" spans="2:17" ht="21" customHeight="1" thickBot="1">
      <c r="B86" s="32" t="s">
        <v>99</v>
      </c>
      <c r="C86" s="37">
        <f t="shared" si="50"/>
        <v>0</v>
      </c>
      <c r="D86" s="119"/>
      <c r="E86" s="42">
        <f t="shared" si="51"/>
        <v>0</v>
      </c>
      <c r="F86" s="105"/>
      <c r="G86" s="89"/>
      <c r="H86" s="89"/>
      <c r="I86" s="36">
        <f t="shared" si="52"/>
        <v>0</v>
      </c>
      <c r="J86" s="42">
        <f t="shared" si="53"/>
        <v>0</v>
      </c>
      <c r="K86" s="89"/>
      <c r="L86" s="52">
        <f t="shared" si="54"/>
        <v>0</v>
      </c>
      <c r="M86" s="34">
        <f t="shared" si="55"/>
        <v>0</v>
      </c>
      <c r="N86" s="34">
        <f t="shared" si="56"/>
        <v>0</v>
      </c>
      <c r="O86" s="34">
        <f t="shared" si="57"/>
        <v>0</v>
      </c>
      <c r="P86" s="20"/>
      <c r="Q86" s="20"/>
    </row>
    <row r="87" spans="2:17" ht="32.1" customHeight="1">
      <c r="K87" s="62" t="s">
        <v>24</v>
      </c>
      <c r="L87" s="48">
        <f>SUM(L75:L86)</f>
        <v>0</v>
      </c>
      <c r="M87" s="48">
        <f>SUM(M75:M86)</f>
        <v>0</v>
      </c>
      <c r="N87" s="48">
        <f>SUM(N75:N86)</f>
        <v>0</v>
      </c>
      <c r="O87" s="48">
        <f>SUM(O75:O86)</f>
        <v>0</v>
      </c>
      <c r="P87" s="20"/>
      <c r="Q87" s="20"/>
    </row>
    <row r="88" spans="2:17" ht="23.1" customHeight="1">
      <c r="O88" s="21"/>
      <c r="P88" s="20"/>
      <c r="Q88" s="20"/>
    </row>
    <row r="89" spans="2:17" ht="23.1" customHeight="1">
      <c r="O89" s="21"/>
      <c r="P89" s="20"/>
      <c r="Q89" s="20"/>
    </row>
    <row r="90" spans="2:17" ht="23.1" customHeight="1">
      <c r="O90" s="21"/>
      <c r="P90" s="20"/>
      <c r="Q90" s="20"/>
    </row>
    <row r="91" spans="2:17" ht="23.25" hidden="1" customHeight="1">
      <c r="O91" s="21"/>
      <c r="P91" s="21"/>
      <c r="Q91" s="21"/>
    </row>
    <row r="92" spans="2:17" ht="23.25" hidden="1" customHeight="1">
      <c r="O92" s="21"/>
      <c r="P92" s="21"/>
      <c r="Q92" s="21"/>
    </row>
    <row r="93" spans="2:17" ht="33" hidden="1" customHeight="1">
      <c r="B93" s="69"/>
      <c r="O93" s="21"/>
      <c r="P93" s="21"/>
      <c r="Q93" s="21"/>
    </row>
    <row r="94" spans="2:17" ht="23.25" hidden="1" customHeight="1">
      <c r="O94" s="21"/>
      <c r="P94" s="21"/>
      <c r="Q94" s="21"/>
    </row>
    <row r="95" spans="2:17" ht="23.25" hidden="1" customHeight="1">
      <c r="O95" s="21"/>
      <c r="P95" s="21"/>
      <c r="Q95" s="21"/>
    </row>
    <row r="96" spans="2:17" ht="23.25" hidden="1" customHeight="1"/>
    <row r="97" spans="35:37" ht="23.25" hidden="1" customHeight="1"/>
    <row r="104" spans="35:37" ht="23.25" hidden="1" customHeight="1"/>
    <row r="105" spans="35:37" ht="23.25" hidden="1" customHeight="1"/>
    <row r="106" spans="35:37" ht="23.25" hidden="1" customHeight="1"/>
    <row r="107" spans="35:37" ht="23.25" hidden="1" customHeight="1"/>
    <row r="108" spans="35:37" ht="23.25" hidden="1" customHeight="1"/>
    <row r="109" spans="35:37" ht="23.25" hidden="1" customHeight="1">
      <c r="AI109" s="70"/>
      <c r="AJ109" s="70"/>
      <c r="AK109" s="70"/>
    </row>
    <row r="110" spans="35:37" ht="23.25" hidden="1" customHeight="1"/>
    <row r="111" spans="35:37" ht="23.25" hidden="1" customHeight="1"/>
    <row r="112" spans="35:37" ht="23.25" hidden="1" customHeight="1"/>
  </sheetData>
  <sheetProtection algorithmName="SHA-512" hashValue="yToOZGkSC7zOJvNrtEiS6sDvuYNJNVLLTUft51/LgixQC2klHjEXlaDP89ukStBXMeqi4hOlCxXrA0exkzWpUA==" saltValue="THr8flRCUCijI3/owgyudQ==" spinCount="100000" sheet="1" objects="1" scenarios="1" selectLockedCells="1"/>
  <mergeCells count="46">
    <mergeCell ref="AA43:AA54"/>
    <mergeCell ref="V26:V37"/>
    <mergeCell ref="W26:W37"/>
    <mergeCell ref="X26:X37"/>
    <mergeCell ref="K75:K86"/>
    <mergeCell ref="K60:K71"/>
    <mergeCell ref="H60:H71"/>
    <mergeCell ref="G60:G71"/>
    <mergeCell ref="H43:H54"/>
    <mergeCell ref="G43:G54"/>
    <mergeCell ref="L17:L18"/>
    <mergeCell ref="M17:M18"/>
    <mergeCell ref="AH24:AI24"/>
    <mergeCell ref="AJ24:AK24"/>
    <mergeCell ref="AM24:AN24"/>
    <mergeCell ref="F43:F54"/>
    <mergeCell ref="I43:I54"/>
    <mergeCell ref="H26:H37"/>
    <mergeCell ref="D75:D86"/>
    <mergeCell ref="D60:D71"/>
    <mergeCell ref="D26:D37"/>
    <mergeCell ref="E26:E37"/>
    <mergeCell ref="F26:F37"/>
    <mergeCell ref="D43:D54"/>
    <mergeCell ref="E43:E54"/>
    <mergeCell ref="F60:F71"/>
    <mergeCell ref="F75:F86"/>
    <mergeCell ref="G75:G86"/>
    <mergeCell ref="H75:H86"/>
    <mergeCell ref="G26:G37"/>
    <mergeCell ref="L8:M8"/>
    <mergeCell ref="Z43:Z54"/>
    <mergeCell ref="T26:T37"/>
    <mergeCell ref="U26:U37"/>
    <mergeCell ref="L9:M10"/>
    <mergeCell ref="L11:L12"/>
    <mergeCell ref="M11:M12"/>
    <mergeCell ref="U43:U54"/>
    <mergeCell ref="W24:X24"/>
    <mergeCell ref="Y26:Y37"/>
    <mergeCell ref="Y43:Y54"/>
    <mergeCell ref="W43:W54"/>
    <mergeCell ref="L13:L14"/>
    <mergeCell ref="M13:M14"/>
    <mergeCell ref="L15:L16"/>
    <mergeCell ref="M15:M16"/>
  </mergeCells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BEEF_TIER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Stephanos Azoukis</dc:creator>
  <cp:lastModifiedBy>GEORGE LALIOTIS</cp:lastModifiedBy>
  <dcterms:created xsi:type="dcterms:W3CDTF">2023-05-25T12:15:18Z</dcterms:created>
  <dcterms:modified xsi:type="dcterms:W3CDTF">2023-08-09T15:27:16Z</dcterms:modified>
</cp:coreProperties>
</file>