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202300"/>
  <mc:AlternateContent xmlns:mc="http://schemas.openxmlformats.org/markup-compatibility/2006">
    <mc:Choice Requires="x15">
      <x15ac:absPath xmlns:x15ac="http://schemas.microsoft.com/office/spreadsheetml/2010/11/ac" url="/Users/cull0122/Documents/PROJECTS/R parkeri vaccine DoD project/Manuscript 2024/Figures/Final files/"/>
    </mc:Choice>
  </mc:AlternateContent>
  <xr:revisionPtr revIDLastSave="0" documentId="13_ncr:1_{1F4C1FAA-BD61-2B4F-96BD-500DDC517C31}" xr6:coauthVersionLast="47" xr6:coauthVersionMax="47" xr10:uidLastSave="{00000000-0000-0000-0000-000000000000}"/>
  <bookViews>
    <workbookView xWindow="9300" yWindow="500" windowWidth="23820" windowHeight="19320" activeTab="2" xr2:uid="{7FF9FB5D-82F7-1841-8F3F-D7E1584F45A4}"/>
  </bookViews>
  <sheets>
    <sheet name="Table S1 primers" sheetId="3" r:id="rId1"/>
    <sheet name="Table S2 mutant library" sheetId="1" r:id="rId2"/>
    <sheet name="Table S3 WB densitometry" sheetId="4" r:id="rId3"/>
  </sheets>
  <externalReferences>
    <externalReference r:id="rId4"/>
  </externalReferences>
  <definedNames>
    <definedName name="_xlnm._FilterDatabase" localSheetId="1" hidden="1">'Table S2 mutant library'!$A$1:$C$81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8" i="4" l="1"/>
  <c r="C88" i="4"/>
  <c r="E88" i="4" s="1"/>
  <c r="E87" i="4"/>
  <c r="D87" i="4"/>
  <c r="C87" i="4"/>
  <c r="D86" i="4"/>
  <c r="E86" i="4" s="1"/>
  <c r="C86" i="4"/>
  <c r="D85" i="4"/>
  <c r="C85" i="4"/>
  <c r="E85" i="4" s="1"/>
  <c r="D84" i="4"/>
  <c r="C84" i="4"/>
  <c r="E84" i="4" s="1"/>
  <c r="E83" i="4"/>
  <c r="D83" i="4"/>
  <c r="C83" i="4"/>
  <c r="D82" i="4"/>
  <c r="E82" i="4" s="1"/>
  <c r="C82" i="4"/>
  <c r="D81" i="4"/>
  <c r="C81" i="4"/>
  <c r="E81" i="4" s="1"/>
  <c r="C78" i="4"/>
  <c r="D78" i="4" s="1"/>
  <c r="C77" i="4"/>
  <c r="D77" i="4" s="1"/>
  <c r="C76" i="4"/>
  <c r="D76" i="4" s="1"/>
  <c r="C75" i="4"/>
  <c r="D75" i="4" s="1"/>
  <c r="C74" i="4"/>
  <c r="D74" i="4" s="1"/>
  <c r="C73" i="4"/>
  <c r="D73" i="4" s="1"/>
  <c r="C72" i="4"/>
  <c r="D72" i="4" s="1"/>
  <c r="C71" i="4"/>
  <c r="D71" i="4" s="1"/>
  <c r="C70" i="4"/>
  <c r="D70" i="4" s="1"/>
  <c r="D48" i="4"/>
  <c r="E48" i="4" s="1"/>
  <c r="C48" i="4"/>
  <c r="D47" i="4"/>
  <c r="C47" i="4"/>
  <c r="E47" i="4" s="1"/>
  <c r="D46" i="4"/>
  <c r="C46" i="4"/>
  <c r="E46" i="4" s="1"/>
  <c r="E45" i="4"/>
  <c r="D45" i="4"/>
  <c r="C45" i="4"/>
  <c r="D44" i="4"/>
  <c r="E44" i="4" s="1"/>
  <c r="C44" i="4"/>
  <c r="D43" i="4"/>
  <c r="C43" i="4"/>
  <c r="E43" i="4" s="1"/>
  <c r="D42" i="4"/>
  <c r="C42" i="4"/>
  <c r="E42" i="4" s="1"/>
  <c r="E41" i="4"/>
  <c r="D41" i="4"/>
  <c r="C41" i="4"/>
  <c r="D38" i="4"/>
  <c r="E38" i="4" s="1"/>
  <c r="C38" i="4"/>
  <c r="D37" i="4"/>
  <c r="C37" i="4"/>
  <c r="E37" i="4" s="1"/>
  <c r="D36" i="4"/>
  <c r="C36" i="4"/>
  <c r="E36" i="4" s="1"/>
  <c r="E35" i="4"/>
  <c r="D35" i="4"/>
  <c r="C35" i="4"/>
  <c r="D34" i="4"/>
  <c r="E34" i="4" s="1"/>
  <c r="C34" i="4"/>
  <c r="C31" i="4"/>
  <c r="C30" i="4"/>
  <c r="D30" i="4" s="1"/>
  <c r="C29" i="4"/>
  <c r="D29" i="4" s="1"/>
  <c r="C28" i="4"/>
  <c r="D28" i="4" s="1"/>
  <c r="C27" i="4"/>
  <c r="D27" i="4" s="1"/>
  <c r="C26" i="4"/>
  <c r="D26" i="4" s="1"/>
  <c r="J9" i="4"/>
  <c r="I9" i="4"/>
  <c r="H9" i="4"/>
  <c r="F9" i="4"/>
  <c r="E9" i="4"/>
  <c r="D9" i="4"/>
  <c r="B9" i="4"/>
  <c r="L8" i="4"/>
  <c r="K8" i="4"/>
  <c r="K9" i="4" s="1"/>
  <c r="J8" i="4"/>
  <c r="I8" i="4"/>
  <c r="H8" i="4"/>
  <c r="G8" i="4"/>
  <c r="G9" i="4" s="1"/>
  <c r="F8" i="4"/>
  <c r="E8" i="4"/>
  <c r="D8" i="4"/>
  <c r="C8" i="4"/>
  <c r="C9" i="4" s="1"/>
  <c r="B8" i="4"/>
</calcChain>
</file>

<file path=xl/sharedStrings.xml><?xml version="1.0" encoding="utf-8"?>
<sst xmlns="http://schemas.openxmlformats.org/spreadsheetml/2006/main" count="304" uniqueCount="176">
  <si>
    <t>Insertion</t>
  </si>
  <si>
    <t>Annotation of Gene(s)</t>
  </si>
  <si>
    <t>Intragenic</t>
  </si>
  <si>
    <t>RPATATE_0957 (tRNA delta(2)-isopentylpyrophosphate transferase domain protein)</t>
  </si>
  <si>
    <t>Intergenic</t>
  </si>
  <si>
    <t>Between virB9 (P-type conjugative transfer protein VirB9) and RPATATE_1276 (NADH-ubiquinone/plastoquinone oxidoreductase chain 4L family protein)</t>
  </si>
  <si>
    <t>Insertion Site (Tate's Hell genome)</t>
  </si>
  <si>
    <t>Between RPATATE_0008 (hypothetical gene) and kdsA (3-deoxy-8-phosphooctulonate synthase)</t>
  </si>
  <si>
    <t>RPATATE_0013 (CobQ/CobB/MinD/ParA nucleotide-binding domain protein)</t>
  </si>
  <si>
    <t>RPATATE_0023 (hypothetical protein)</t>
  </si>
  <si>
    <t>RPATATE_0091 (autotransporter beta-domain protein)</t>
  </si>
  <si>
    <t>gltA (citrate synthase)</t>
  </si>
  <si>
    <t>atpA (ATP synthase F1, alpha subunit)</t>
  </si>
  <si>
    <t>Between two hypothetical genes RPATATE_0353 and RPATATE_0354</t>
  </si>
  <si>
    <t>RPATATE_0416 (Stringent starvation family B protein)</t>
  </si>
  <si>
    <t>ompB (outer membrane protein B)</t>
  </si>
  <si>
    <t>RPATATE_0608 (hypothetical protein)</t>
  </si>
  <si>
    <t>RPATATE_0620 (radical SAM superfamily protein)</t>
  </si>
  <si>
    <t>between RPATATE_0630 (Putative bicyclomycin resistance (Bcr1)-like protein) and RPATATE_0631 (hypothetical protein)</t>
  </si>
  <si>
    <t>between RPATATE_0698 (hypothetical protein) and uvrC (excinuclease ABC subunit C)</t>
  </si>
  <si>
    <t>RPATATE_0790 (hypothetical protein)</t>
  </si>
  <si>
    <t>RPATATE_0796 (DNA-binding regulatory, YebC/pmpR family protein)</t>
  </si>
  <si>
    <t>RPATATE_0811 (3'-5' exonuclease family protein)</t>
  </si>
  <si>
    <t>RPATATE_0813 (RPE2 domain protein)</t>
  </si>
  <si>
    <t>RPATATE_0876 (AAA domain protein)</t>
  </si>
  <si>
    <t>Between RPATATE_0888 (hypothetical protein) and clpP (ATP-dependent Clp endopeptidase, proteolytic subunit ClpP)</t>
  </si>
  <si>
    <t>RPATATE_0942 (Helix-Turn-Helix family Protein)</t>
  </si>
  <si>
    <t>Between 2 hypothetical genes RPATATE_1063 and RPATATE_1064</t>
  </si>
  <si>
    <t>RPATATE_1170 (asmA family protein)</t>
  </si>
  <si>
    <t>RPATATE_1266 (ppx/Gppa phosphatase family protein)</t>
  </si>
  <si>
    <t>virB11 (P-type DNA transfer ATPase VirB11)</t>
  </si>
  <si>
    <t>RPATATE_1280 (PIN domain protein)</t>
  </si>
  <si>
    <t>petB (cytochrome b)</t>
  </si>
  <si>
    <t>petA (ubiquinol-cytochrome c reductase, iron-sulfur subunit)</t>
  </si>
  <si>
    <t>between RPATATE_1360 (ankyrin repeats family protein) and RPATATE_1361 (hypothetical protein)</t>
  </si>
  <si>
    <t>RPATATE_1375 (peptidase M16 inactive domain protein)</t>
  </si>
  <si>
    <t>cydB (cytochrome d ubiquinol oxidase, subunit II)</t>
  </si>
  <si>
    <t>RPATATE_1384 (hypothetical protein)</t>
  </si>
  <si>
    <t>RPATATE_1388 (hypothetical protein)</t>
  </si>
  <si>
    <t>Between 2 hypothetical genes RPATATE_1398 and RPATATE_1399</t>
  </si>
  <si>
    <t>RPATATE_1457 (hypothetical protein)</t>
  </si>
  <si>
    <t>Between RPATATE_1545 (Phosphate acetyl/butaryl transferase family protein) and RPATATE_1546 (trbL/VirB6 plasmid conjugal transfer family protein)</t>
  </si>
  <si>
    <t>secG (preprotein translocase, SecG subunit)</t>
  </si>
  <si>
    <r>
      <t xml:space="preserve">RPATATE_0245 (phage integrase family protein) </t>
    </r>
    <r>
      <rPr>
        <b/>
        <sz val="10"/>
        <color theme="1"/>
        <rFont val="Arial"/>
        <family val="2"/>
      </rPr>
      <t>3A2 mutant</t>
    </r>
  </si>
  <si>
    <t>RPATATE_0228 (putative adhesin)</t>
  </si>
  <si>
    <t>RPATATE_0343 (putative membrane protein)</t>
  </si>
  <si>
    <t>between RPATATE_1163 (DNA-3-methyladenine glycosylase family protein) and RPATATE_1164 (hypothetical protein)</t>
  </si>
  <si>
    <t>RPATATE_1240 (hypothetical protein)</t>
  </si>
  <si>
    <t>between RPATATE_1278 (NADH-Ubiquinone/plastoquinone (complex I), various chains family protein) and RPATATE_1279 (hypothetical protein)</t>
  </si>
  <si>
    <t>RPATATE_0658 (traX family protein)</t>
  </si>
  <si>
    <t>between RPATATE_0517 (cold-shock DNA-binding domain protein) and RPATATE_0518 (helicase domain protein)</t>
  </si>
  <si>
    <t>RPATATE_0871 (Type IV Secretory system conjugative DNA transfer family protein)</t>
  </si>
  <si>
    <t>mutS (DNA mismatch repair protein MutS)</t>
  </si>
  <si>
    <r>
      <t>between RPATATE_1545 (phosphate acetyl/butaryl transferase family protein) and RPATATE_1546 (trbL/VirB6 plasmid conjugal transfer family protein)</t>
    </r>
    <r>
      <rPr>
        <b/>
        <sz val="10"/>
        <color rgb="FF000000"/>
        <rFont val="Arial"/>
        <family val="2"/>
      </rPr>
      <t xml:space="preserve"> 4F5 mutant</t>
    </r>
  </si>
  <si>
    <t>rickA (Arp2/3 complex-activating protein RickA)</t>
  </si>
  <si>
    <t>RPATATE_0905 (Bacterial DNA-binding family protein)</t>
  </si>
  <si>
    <t>mutL (DNA mismatch repair MutL family protein)</t>
  </si>
  <si>
    <t>RPATATE_1585 (putative membrane protein)</t>
  </si>
  <si>
    <t>between RPATATE_0473 (RmuC family protein) and RPATATE_0474 (archaeal ATPase family protein)</t>
  </si>
  <si>
    <t>clpP (ATP-dependent Clp endopeptidase, proteolytic subunit ClpP)</t>
  </si>
  <si>
    <t>between RPATATE_0611 (hypothetical protein) and RPATATE_0612 (hypothetical protein)</t>
  </si>
  <si>
    <t>RPATATE_0501 (archaeal ATPase family protein)</t>
  </si>
  <si>
    <t>RPATATE_0694 (helix-turn-helix domain protein)</t>
  </si>
  <si>
    <t>RPATATE-1324 (beta-lactamase family protein)</t>
  </si>
  <si>
    <t>between RPATATE_0500 (hypothetical protein) and RPATATE_0501 (archaeal ATPase family protein)</t>
  </si>
  <si>
    <t>RPATATE_0626 (50S ribosome-binding GTPase family protein)</t>
  </si>
  <si>
    <t>between RPATATE_0207 (tRNA-Arg) and RPATATE_0208 (hypothetical protein)</t>
  </si>
  <si>
    <t>between RPATATE_0088 (hypothetical protein) and RPATATE_0090 (tRNA-Glu)</t>
  </si>
  <si>
    <t>RPATATE_0432 (hypothetical protein)</t>
  </si>
  <si>
    <t>RPATATE_1386 (AAA domain family protein)</t>
  </si>
  <si>
    <t>between RPATATE_1438 (Hypothetical protein) and RPATATE_1439 (ubiquinone biosynthesis COQ7 family protein)</t>
  </si>
  <si>
    <t>Between RPATATE_0666 (hypothetical protein) and RPATATE_0667 (tRNA-Gly)</t>
  </si>
  <si>
    <t>between RPATATE_1580 (hypothetical protein) and tsf (translation elongation factor Ts)</t>
  </si>
  <si>
    <t>between RPATATE_1589 (hypothetical protein) and RPATATE_1590 (sugar (and other) transporter family protein)</t>
  </si>
  <si>
    <t>RPATATE_0492 (RPE1 domain protein)</t>
  </si>
  <si>
    <t>RPATATE_0054 (hypothetical protein)</t>
  </si>
  <si>
    <t>RPATATE_0848 (lysM domain protein)</t>
  </si>
  <si>
    <t>RPATATE_0882 (secA DEAD-like domain protein)</t>
  </si>
  <si>
    <t>331447*</t>
  </si>
  <si>
    <t>341328*</t>
  </si>
  <si>
    <t>478511*</t>
  </si>
  <si>
    <t>620845*</t>
  </si>
  <si>
    <t>901260*</t>
  </si>
  <si>
    <t>1031115*</t>
  </si>
  <si>
    <t>1082899*</t>
  </si>
  <si>
    <t>1102922*</t>
  </si>
  <si>
    <t>1105019*</t>
  </si>
  <si>
    <t>1106411*</t>
  </si>
  <si>
    <t>1142077*</t>
  </si>
  <si>
    <t>Between two hypothetical genes RPATATE_0485 and RPATATE_0485</t>
  </si>
  <si>
    <t>391454*</t>
  </si>
  <si>
    <t>mutants with insertion site in red and starred are mutants with GFPuv/rifampicin resistance.</t>
  </si>
  <si>
    <t>between RPATATE_0604 (rRNA) and RPATATE_0608 (hypothetical protein)</t>
  </si>
  <si>
    <t>between RPATATE_0622 (hypothetical protein) and RPATATE_0623 (peptidyl-tRNA hydrolase pth)</t>
  </si>
  <si>
    <t xml:space="preserve">mutants with insertion site in black are mutants with mCherry/spectomycin resistance. </t>
  </si>
  <si>
    <r>
      <t xml:space="preserve">RPATATE_1142 (N-acetylmuramoyl-L-alanine amidase family protein) </t>
    </r>
    <r>
      <rPr>
        <b/>
        <sz val="10"/>
        <color theme="1"/>
        <rFont val="Arial"/>
        <family val="2"/>
      </rPr>
      <t>G8 mutant</t>
    </r>
  </si>
  <si>
    <t>Those in bold have been studied in this paper or in Arroyave et al. (2021).</t>
  </si>
  <si>
    <t>* For PCR</t>
  </si>
  <si>
    <t>﻿AGGTTTGCCCTCACCTTCAG</t>
  </si>
  <si>
    <t>﻿CCTATACTTCGATGTCATGACCACT</t>
  </si>
  <si>
    <t>Varies w/ construct</t>
  </si>
  <si>
    <t>RPATATE_1142 F2/ mKATE Up &amp; Out2*</t>
  </si>
  <si>
    <t>﻿GACCTTCAAGACCAGATAGTGAC</t>
  </si>
  <si>
    <t>RPATATE_1142 F2/ rif Up &amp; Out*</t>
  </si>
  <si>
    <t>﻿ATCAAGGACTATGGAAAGAGCACTT</t>
  </si>
  <si>
    <t>3152 for G8</t>
  </si>
  <si>
    <t>RPATATE_1142 F2/ ID2*</t>
  </si>
  <si>
    <t>CAAAGCATAGTGACAGCC</t>
  </si>
  <si>
    <t>GTAAAACGACGGCCAG</t>
  </si>
  <si>
    <t>M13F/MCS193R*</t>
  </si>
  <si>
    <t>﻿GCGTCTTGTAGTTCCCGTCATCTTTG</t>
  </si>
  <si>
    <t>﻿ACTTTCTCTTATGGTGTTCAATGCTTTTCC</t>
  </si>
  <si>
    <t>GFPuv F2/R2</t>
  </si>
  <si>
    <t>﻿GTCCGCCTTCAACTGCCTTA</t>
  </si>
  <si>
    <t>AGGGGCACACTAATATGCTCATAGA</t>
  </si>
  <si>
    <t>VirB9 F1/qFR R4</t>
  </si>
  <si>
    <t>ATTTTCAGGTAATGGTGCCAGAAGT</t>
  </si>
  <si>
    <t>Asp62 F1/qFR R4</t>
  </si>
  <si>
    <t>TGGGGAGAATACGTTGAAGGATTTG</t>
  </si>
  <si>
    <t>Asp55 F2/qFR R4</t>
  </si>
  <si>
    <t>TAATACTAGATGCAGCACCTCCACT</t>
  </si>
  <si>
    <t>TTGAAGGATTTGGTTGTAGGAGTCG</t>
  </si>
  <si>
    <t>Asp55 F1/All R</t>
  </si>
  <si>
    <t>AGTGATGGACTAGGACCTGCTAATG</t>
  </si>
  <si>
    <t>VirB9 F1/R3</t>
  </si>
  <si>
    <t>TATTAGTATTTGCACGCTCTCCACC</t>
  </si>
  <si>
    <t>Asp55 F2/R3</t>
  </si>
  <si>
    <t>ATGGTGCAGATTTTCAGGTAATGGT</t>
  </si>
  <si>
    <t>Asp62 F2/ VirB9 R3</t>
  </si>
  <si>
    <t>CCTGCCCTACTACCTCTGTTTATGA</t>
  </si>
  <si>
    <t>Asp55 F1/Asp62 R2</t>
  </si>
  <si>
    <t>Asp55 F1/ All R</t>
  </si>
  <si>
    <r>
      <t>﻿</t>
    </r>
    <r>
      <rPr>
        <sz val="12"/>
        <color rgb="FF000000"/>
        <rFont val="Aptos Narrow"/>
        <family val="2"/>
        <scheme val="minor"/>
      </rPr>
      <t>TAGGTGAGGATAAACCTGCAAGAGT</t>
    </r>
  </si>
  <si>
    <t>YchF For/All R</t>
  </si>
  <si>
    <t>YchF For/Asp62 R2</t>
  </si>
  <si>
    <t>ACCAAATCCTTCAACGTATTCTCCC</t>
  </si>
  <si>
    <t>YchF For/Asp55 R2</t>
  </si>
  <si>
    <t>Reverse</t>
  </si>
  <si>
    <t>Forward</t>
  </si>
  <si>
    <t>Predicted size (bp)</t>
  </si>
  <si>
    <t>Primer Pair</t>
  </si>
  <si>
    <t>Western blot densitometry data</t>
  </si>
  <si>
    <t>Density of Western blot bands was measured using the FIJI ImageJ software. The area of the observed or expected band was measured and adjusted to the background of the blot (a nearby area with no protein band present).</t>
  </si>
  <si>
    <t>Figure 3B</t>
  </si>
  <si>
    <t>lane</t>
  </si>
  <si>
    <t>background</t>
  </si>
  <si>
    <t>density</t>
  </si>
  <si>
    <t>inverted density</t>
  </si>
  <si>
    <t>adjusted to background</t>
  </si>
  <si>
    <t>Figure 5A - GFPuv</t>
  </si>
  <si>
    <t>ompA[virB9-mKate]</t>
  </si>
  <si>
    <t>ompA[Asp55-Asp62-virB9]</t>
  </si>
  <si>
    <t>ompA[Asp55-Asp62-virB9-mKate]</t>
  </si>
  <si>
    <t>ompB[virB9]</t>
  </si>
  <si>
    <t>ompB[Asp55-Asp62-virB9]</t>
  </si>
  <si>
    <t>Figure 5B - mKate</t>
  </si>
  <si>
    <t>background (inverted)</t>
  </si>
  <si>
    <t>Figure 5C - mKate</t>
  </si>
  <si>
    <t>[mKate] P</t>
  </si>
  <si>
    <t>[mKate] S</t>
  </si>
  <si>
    <t>[virB9-mKate] P</t>
  </si>
  <si>
    <t>[virB9-mKate] S</t>
  </si>
  <si>
    <t>[Asp62-virB9-mKate] P</t>
  </si>
  <si>
    <t>[Asp62-virB9-mKate] S</t>
  </si>
  <si>
    <t>[Asp62-mKate] P</t>
  </si>
  <si>
    <t>[Asp62-mKate] S</t>
  </si>
  <si>
    <t>Figure 6B - GFPuv</t>
  </si>
  <si>
    <t>vB9</t>
  </si>
  <si>
    <t>A55</t>
  </si>
  <si>
    <t>A55-vB9</t>
  </si>
  <si>
    <t>A55-A62</t>
  </si>
  <si>
    <t>A62-vB9</t>
  </si>
  <si>
    <t>A62</t>
  </si>
  <si>
    <t>lox vB9</t>
  </si>
  <si>
    <t>lox A62</t>
  </si>
  <si>
    <t>Figure 6B - mKate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</si>
</sst>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Aptos Narrow"/>
      <family val="2"/>
      <scheme val="minor"/>
    </font>
    <font>
      <b/>
      <sz val="10"/>
      <color theme="1"/>
      <name val="Arial"/>
      <family val="2"/>
    </font>
    <font>
      <sz val="10"/>
      <color theme="1"/>
      <name val="Arial"/>
      <family val="2"/>
    </font>
    <font>
      <sz val="10"/>
      <color rgb="FF000000"/>
      <name val="Arial"/>
      <family val="2"/>
    </font>
    <font>
      <b/>
      <sz val="10"/>
      <color rgb="FF000000"/>
      <name val="Arial"/>
      <family val="2"/>
    </font>
    <font>
      <sz val="10"/>
      <color rgb="FFFF0000"/>
      <name val="Arial"/>
      <family val="2"/>
    </font>
    <font>
      <b/>
      <sz val="10"/>
      <color rgb="FFFF0000"/>
      <name val="Arial"/>
      <family val="2"/>
    </font>
    <font>
      <sz val="12"/>
      <color rgb="FFFF0000"/>
      <name val="Aptos Narrow"/>
      <family val="2"/>
      <scheme val="minor"/>
    </font>
    <font>
      <b/>
      <sz val="12"/>
      <color theme="1"/>
      <name val="Aptos Narrow"/>
      <family val="2"/>
      <scheme val="minor"/>
    </font>
    <font>
      <b/>
      <sz val="12"/>
      <color theme="1"/>
      <name val="Aptos Narrow"/>
      <scheme val="minor"/>
    </font>
    <font>
      <b/>
      <sz val="12"/>
      <color rgb="FF000000"/>
      <name val="Aptos Narrow"/>
      <family val="2"/>
      <scheme val="minor"/>
    </font>
    <font>
      <sz val="12"/>
      <color rgb="FF000000"/>
      <name val="Aptos Narrow"/>
      <family val="2"/>
      <scheme val="minor"/>
    </font>
    <font>
      <sz val="11"/>
      <color rgb="FF000000"/>
      <name val="Aptos Narrow"/>
      <family val="2"/>
      <scheme val="minor"/>
    </font>
    <font>
      <sz val="12"/>
      <color theme="1"/>
      <name val="Aptos Narrow"/>
      <scheme val="minor"/>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51">
    <xf numFmtId="0" fontId="0" fillId="0" borderId="0" xfId="0"/>
    <xf numFmtId="0" fontId="3" fillId="0" borderId="1" xfId="0" applyFont="1" applyBorder="1" applyAlignment="1">
      <alignment vertical="center"/>
    </xf>
    <xf numFmtId="0" fontId="2" fillId="0" borderId="1" xfId="0" applyFont="1" applyBorder="1" applyAlignment="1">
      <alignment vertical="center"/>
    </xf>
    <xf numFmtId="0" fontId="2" fillId="0" borderId="1" xfId="0" applyFont="1" applyBorder="1"/>
    <xf numFmtId="0" fontId="3" fillId="2" borderId="1" xfId="0" applyFont="1" applyFill="1" applyBorder="1" applyAlignment="1">
      <alignment vertical="center"/>
    </xf>
    <xf numFmtId="0" fontId="1" fillId="0" borderId="1" xfId="0" applyFont="1" applyBorder="1" applyAlignment="1">
      <alignment vertical="center"/>
    </xf>
    <xf numFmtId="0" fontId="1"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vertical="center" wrapText="1"/>
    </xf>
    <xf numFmtId="0" fontId="2" fillId="3" borderId="1" xfId="0" applyFont="1" applyFill="1" applyBorder="1" applyAlignment="1">
      <alignment vertical="center"/>
    </xf>
    <xf numFmtId="0" fontId="3" fillId="3" borderId="1" xfId="0" applyFont="1" applyFill="1" applyBorder="1" applyAlignment="1">
      <alignment vertical="center"/>
    </xf>
    <xf numFmtId="0" fontId="2" fillId="3" borderId="1" xfId="0" applyFont="1" applyFill="1" applyBorder="1"/>
    <xf numFmtId="0" fontId="3" fillId="0" borderId="1" xfId="0" applyFont="1" applyBorder="1" applyAlignment="1">
      <alignment horizontal="center"/>
    </xf>
    <xf numFmtId="0" fontId="2" fillId="0" borderId="1" xfId="0" applyFont="1" applyBorder="1" applyAlignment="1">
      <alignment horizontal="center"/>
    </xf>
    <xf numFmtId="0" fontId="4" fillId="0" borderId="1" xfId="0" applyFont="1" applyBorder="1" applyAlignment="1">
      <alignment horizontal="center"/>
    </xf>
    <xf numFmtId="0" fontId="5" fillId="0" borderId="1" xfId="0" applyFont="1" applyBorder="1" applyAlignment="1">
      <alignment horizontal="center"/>
    </xf>
    <xf numFmtId="0" fontId="0" fillId="0" borderId="0" xfId="0" applyAlignment="1">
      <alignment horizontal="left"/>
    </xf>
    <xf numFmtId="0" fontId="6" fillId="0" borderId="1" xfId="0" applyFont="1" applyBorder="1" applyAlignment="1">
      <alignment horizontal="center"/>
    </xf>
    <xf numFmtId="0" fontId="7" fillId="0" borderId="0" xfId="0" applyFont="1" applyAlignment="1">
      <alignment horizontal="left"/>
    </xf>
    <xf numFmtId="0" fontId="9" fillId="0" borderId="0" xfId="0" applyFont="1" applyAlignment="1">
      <alignment horizontal="left"/>
    </xf>
    <xf numFmtId="0" fontId="10" fillId="0" borderId="2" xfId="0" applyFont="1" applyBorder="1" applyAlignment="1">
      <alignment horizontal="left"/>
    </xf>
    <xf numFmtId="0" fontId="0" fillId="0" borderId="3" xfId="0" applyBorder="1" applyAlignment="1">
      <alignment horizontal="center"/>
    </xf>
    <xf numFmtId="0" fontId="0" fillId="0" borderId="4" xfId="0" applyBorder="1" applyAlignment="1">
      <alignment horizontal="center"/>
    </xf>
    <xf numFmtId="0" fontId="0" fillId="0" borderId="4" xfId="0" applyBorder="1"/>
    <xf numFmtId="0" fontId="10" fillId="0" borderId="5" xfId="0" applyFont="1" applyBorder="1" applyAlignment="1">
      <alignment horizontal="center"/>
    </xf>
    <xf numFmtId="0" fontId="0" fillId="0" borderId="6" xfId="0" applyBorder="1" applyAlignment="1">
      <alignment horizontal="center"/>
    </xf>
    <xf numFmtId="0" fontId="0" fillId="0" borderId="1" xfId="0" applyBorder="1" applyAlignment="1">
      <alignment horizontal="center"/>
    </xf>
    <xf numFmtId="0" fontId="8" fillId="0" borderId="1" xfId="0" applyFont="1" applyBorder="1" applyAlignment="1">
      <alignment horizontal="center"/>
    </xf>
    <xf numFmtId="0" fontId="10" fillId="0" borderId="7" xfId="0" applyFont="1" applyBorder="1" applyAlignment="1">
      <alignment horizontal="center"/>
    </xf>
    <xf numFmtId="0" fontId="0" fillId="0" borderId="1" xfId="0" applyBorder="1"/>
    <xf numFmtId="0" fontId="0" fillId="0" borderId="8" xfId="0" applyBorder="1" applyAlignment="1">
      <alignment horizontal="center"/>
    </xf>
    <xf numFmtId="0" fontId="8" fillId="0" borderId="9" xfId="0" applyFont="1" applyBorder="1" applyAlignment="1">
      <alignment horizontal="center"/>
    </xf>
    <xf numFmtId="0" fontId="0" fillId="0" borderId="10" xfId="0" applyBorder="1" applyAlignment="1">
      <alignment horizontal="center"/>
    </xf>
    <xf numFmtId="0" fontId="11" fillId="0" borderId="1" xfId="0" applyFont="1" applyBorder="1" applyAlignment="1">
      <alignment horizontal="center" wrapText="1"/>
    </xf>
    <xf numFmtId="0" fontId="8" fillId="0" borderId="11" xfId="0" applyFont="1" applyBorder="1" applyAlignment="1">
      <alignment horizontal="center"/>
    </xf>
    <xf numFmtId="0" fontId="0" fillId="0" borderId="12" xfId="0" applyBorder="1" applyAlignment="1">
      <alignment horizontal="center"/>
    </xf>
    <xf numFmtId="0" fontId="8" fillId="0" borderId="7" xfId="0" applyFont="1" applyBorder="1" applyAlignment="1">
      <alignment horizontal="center"/>
    </xf>
    <xf numFmtId="0" fontId="11" fillId="0" borderId="10" xfId="0" applyFont="1" applyBorder="1" applyAlignment="1">
      <alignment horizontal="center"/>
    </xf>
    <xf numFmtId="0" fontId="12" fillId="0" borderId="1" xfId="0" applyFont="1" applyBorder="1" applyAlignment="1">
      <alignment horizontal="center" wrapText="1"/>
    </xf>
    <xf numFmtId="0" fontId="11" fillId="0" borderId="10" xfId="0" applyFont="1" applyBorder="1" applyAlignment="1">
      <alignment horizontal="center" wrapText="1"/>
    </xf>
    <xf numFmtId="0" fontId="11" fillId="0" borderId="13" xfId="0" applyFont="1" applyBorder="1" applyAlignment="1">
      <alignment horizontal="center" wrapText="1"/>
    </xf>
    <xf numFmtId="0" fontId="12" fillId="0" borderId="14" xfId="0" applyFont="1" applyBorder="1" applyAlignment="1">
      <alignment horizontal="center" wrapText="1"/>
    </xf>
    <xf numFmtId="0" fontId="8" fillId="0" borderId="15" xfId="0" applyFont="1" applyBorder="1" applyAlignment="1">
      <alignment horizontal="center"/>
    </xf>
    <xf numFmtId="0" fontId="10" fillId="0" borderId="16" xfId="0" applyFont="1" applyBorder="1" applyAlignment="1">
      <alignment horizontal="center"/>
    </xf>
    <xf numFmtId="0" fontId="8" fillId="0" borderId="17" xfId="0" applyFont="1" applyBorder="1" applyAlignment="1">
      <alignment horizontal="center"/>
    </xf>
    <xf numFmtId="0" fontId="8" fillId="0" borderId="18" xfId="0" applyFont="1" applyBorder="1"/>
    <xf numFmtId="0" fontId="10" fillId="0" borderId="17" xfId="0" applyFont="1" applyBorder="1" applyAlignment="1">
      <alignment horizontal="center"/>
    </xf>
    <xf numFmtId="0" fontId="9" fillId="0" borderId="9" xfId="0" applyFont="1" applyBorder="1"/>
    <xf numFmtId="0" fontId="13" fillId="0" borderId="0" xfId="0" applyFont="1"/>
    <xf numFmtId="0" fontId="9" fillId="0" borderId="0" xfId="0" applyFont="1"/>
    <xf numFmtId="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Figure 3B His-tagged epitope expression</a:t>
            </a:r>
          </a:p>
        </c:rich>
      </c:tx>
      <c:overlay val="1"/>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val>
            <c:numRef>
              <c:f>[1]Sheet1!$B$9:$K$9</c:f>
              <c:numCache>
                <c:formatCode>General</c:formatCode>
                <c:ptCount val="10"/>
                <c:pt idx="0">
                  <c:v>20</c:v>
                </c:pt>
                <c:pt idx="1">
                  <c:v>31</c:v>
                </c:pt>
                <c:pt idx="2">
                  <c:v>43</c:v>
                </c:pt>
                <c:pt idx="3">
                  <c:v>59</c:v>
                </c:pt>
                <c:pt idx="4">
                  <c:v>21</c:v>
                </c:pt>
                <c:pt idx="5">
                  <c:v>54</c:v>
                </c:pt>
                <c:pt idx="6">
                  <c:v>21</c:v>
                </c:pt>
                <c:pt idx="7">
                  <c:v>47</c:v>
                </c:pt>
                <c:pt idx="8">
                  <c:v>17</c:v>
                </c:pt>
                <c:pt idx="9">
                  <c:v>51</c:v>
                </c:pt>
              </c:numCache>
            </c:numRef>
          </c:val>
          <c:extLst>
            <c:ext xmlns:c16="http://schemas.microsoft.com/office/drawing/2014/chart" uri="{C3380CC4-5D6E-409C-BE32-E72D297353CC}">
              <c16:uniqueId val="{00000000-9A16-F844-B6BB-14F4E8B77197}"/>
            </c:ext>
          </c:extLst>
        </c:ser>
        <c:dLbls>
          <c:showLegendKey val="0"/>
          <c:showVal val="0"/>
          <c:showCatName val="0"/>
          <c:showSerName val="0"/>
          <c:showPercent val="0"/>
          <c:showBubbleSize val="0"/>
        </c:dLbls>
        <c:gapWidth val="100"/>
        <c:overlap val="-27"/>
        <c:axId val="142915455"/>
        <c:axId val="142695167"/>
      </c:barChart>
      <c:catAx>
        <c:axId val="142915455"/>
        <c:scaling>
          <c:orientation val="minMax"/>
        </c:scaling>
        <c:delete val="0"/>
        <c:axPos val="b"/>
        <c:title>
          <c:tx>
            <c:rich>
              <a:bodyPr rot="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Arial" panose="020B0604020202020204" pitchFamily="34" charset="0"/>
                  </a:defRPr>
                </a:pPr>
                <a:r>
                  <a:rPr lang="en-US"/>
                  <a:t>Lane number</a:t>
                </a:r>
              </a:p>
            </c:rich>
          </c:tx>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42695167"/>
        <c:crosses val="autoZero"/>
        <c:auto val="1"/>
        <c:lblAlgn val="ctr"/>
        <c:lblOffset val="100"/>
        <c:noMultiLvlLbl val="0"/>
      </c:catAx>
      <c:valAx>
        <c:axId val="142695167"/>
        <c:scaling>
          <c:orientation val="minMax"/>
          <c:max val="80"/>
        </c:scaling>
        <c:delete val="0"/>
        <c:axPos val="l"/>
        <c:title>
          <c:tx>
            <c:rich>
              <a:bodyPr rot="-54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Arial" panose="020B0604020202020204" pitchFamily="34" charset="0"/>
                  </a:defRPr>
                </a:pPr>
                <a:r>
                  <a:rPr lang="en-US"/>
                  <a:t>Density </a:t>
                </a:r>
              </a:p>
              <a:p>
                <a:pPr>
                  <a:defRPr/>
                </a:pPr>
                <a:r>
                  <a:rPr lang="en-US"/>
                  <a:t>(adjusted to background)</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42915455"/>
        <c:crosses val="autoZero"/>
        <c:crossBetween val="between"/>
        <c:majorUnit val="1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Figure 5A GFPuv densitometry</a:t>
            </a:r>
          </a:p>
        </c:rich>
      </c:tx>
      <c:layout>
        <c:manualLayout>
          <c:xMode val="edge"/>
          <c:yMode val="edge"/>
          <c:x val="0.39506368361178651"/>
          <c:y val="2.575107296137339E-2"/>
        </c:manualLayout>
      </c:layout>
      <c:overlay val="1"/>
      <c:spPr>
        <a:noFill/>
        <a:ln>
          <a:noFill/>
        </a:ln>
        <a:effectLst/>
      </c:spPr>
      <c:txPr>
        <a:bodyPr rot="0" spcFirstLastPara="1" vertOverflow="ellipsis" vert="horz" wrap="square" anchor="ctr" anchorCtr="1"/>
        <a:lstStyle/>
        <a:p>
          <a:pPr>
            <a:defRPr sz="126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rgbClr val="00B050"/>
            </a:solidFill>
            <a:ln>
              <a:noFill/>
            </a:ln>
            <a:effectLst/>
          </c:spPr>
          <c:invertIfNegative val="0"/>
          <c:cat>
            <c:strRef>
              <c:f>[1]Sheet1!$A$26:$A$30</c:f>
              <c:strCache>
                <c:ptCount val="5"/>
                <c:pt idx="0">
                  <c:v>ompA[virB9-mKate]</c:v>
                </c:pt>
                <c:pt idx="1">
                  <c:v>ompA[Asp55-Asp62-virB9]</c:v>
                </c:pt>
                <c:pt idx="2">
                  <c:v>ompA[Asp55-Asp62-virB9-mKate]</c:v>
                </c:pt>
                <c:pt idx="3">
                  <c:v>ompB[virB9]</c:v>
                </c:pt>
                <c:pt idx="4">
                  <c:v>ompB[Asp55-Asp62-virB9]</c:v>
                </c:pt>
              </c:strCache>
            </c:strRef>
          </c:cat>
          <c:val>
            <c:numRef>
              <c:f>[1]Sheet1!$D$26:$D$30</c:f>
              <c:numCache>
                <c:formatCode>0</c:formatCode>
                <c:ptCount val="5"/>
                <c:pt idx="0">
                  <c:v>124.435</c:v>
                </c:pt>
                <c:pt idx="1">
                  <c:v>108.47300000000001</c:v>
                </c:pt>
                <c:pt idx="2">
                  <c:v>116.08600000000001</c:v>
                </c:pt>
                <c:pt idx="3">
                  <c:v>99.207999999999998</c:v>
                </c:pt>
                <c:pt idx="4">
                  <c:v>104.14699999999999</c:v>
                </c:pt>
              </c:numCache>
            </c:numRef>
          </c:val>
          <c:extLst>
            <c:ext xmlns:c16="http://schemas.microsoft.com/office/drawing/2014/chart" uri="{C3380CC4-5D6E-409C-BE32-E72D297353CC}">
              <c16:uniqueId val="{00000000-CA3C-5E48-9677-FA7D0B7E03B0}"/>
            </c:ext>
          </c:extLst>
        </c:ser>
        <c:dLbls>
          <c:showLegendKey val="0"/>
          <c:showVal val="0"/>
          <c:showCatName val="0"/>
          <c:showSerName val="0"/>
          <c:showPercent val="0"/>
          <c:showBubbleSize val="0"/>
        </c:dLbls>
        <c:gapWidth val="219"/>
        <c:overlap val="-27"/>
        <c:axId val="105980847"/>
        <c:axId val="146138479"/>
      </c:barChart>
      <c:catAx>
        <c:axId val="10598084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46138479"/>
        <c:crosses val="autoZero"/>
        <c:auto val="1"/>
        <c:lblAlgn val="ctr"/>
        <c:lblOffset val="100"/>
        <c:noMultiLvlLbl val="0"/>
      </c:catAx>
      <c:valAx>
        <c:axId val="146138479"/>
        <c:scaling>
          <c:orientation val="minMax"/>
        </c:scaling>
        <c:delete val="0"/>
        <c:axPos val="l"/>
        <c:title>
          <c:tx>
            <c:rich>
              <a:bodyPr rot="-54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r>
                  <a:rPr lang="en-US"/>
                  <a:t>Density</a:t>
                </a:r>
              </a:p>
              <a:p>
                <a:pPr>
                  <a:defRPr/>
                </a:pPr>
                <a:r>
                  <a:rPr lang="en-US"/>
                  <a:t>(adjusted to background)</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0598084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Figure 5B mKate </a:t>
            </a:r>
          </a:p>
          <a:p>
            <a:pPr>
              <a:defRPr sz="1200"/>
            </a:pPr>
            <a:r>
              <a:rPr lang="en-US" sz="1200"/>
              <a:t>densitometry</a:t>
            </a:r>
          </a:p>
        </c:rich>
      </c:tx>
      <c:layout>
        <c:manualLayout>
          <c:xMode val="edge"/>
          <c:yMode val="edge"/>
          <c:x val="0.20207238982629708"/>
          <c:y val="3.3195020746887967E-2"/>
        </c:manualLayout>
      </c:layout>
      <c:overlay val="1"/>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rgbClr val="FF0000"/>
            </a:solidFill>
            <a:ln>
              <a:noFill/>
            </a:ln>
            <a:effectLst/>
          </c:spPr>
          <c:invertIfNegative val="0"/>
          <c:cat>
            <c:strRef>
              <c:f>[1]Sheet1!$A$34:$A$38</c:f>
              <c:strCache>
                <c:ptCount val="5"/>
                <c:pt idx="0">
                  <c:v>ompA[Asp55-Asp62-virB9]</c:v>
                </c:pt>
                <c:pt idx="1">
                  <c:v>ompA[Asp55-Asp62-virB9-mKate]</c:v>
                </c:pt>
                <c:pt idx="2">
                  <c:v>ompA[virB9-mKate]</c:v>
                </c:pt>
                <c:pt idx="3">
                  <c:v>ompB[Asp55-Asp62-virB9]</c:v>
                </c:pt>
                <c:pt idx="4">
                  <c:v>ompB[virB9]</c:v>
                </c:pt>
              </c:strCache>
            </c:strRef>
          </c:cat>
          <c:val>
            <c:numRef>
              <c:f>[1]Sheet1!$E$34:$E$38</c:f>
              <c:numCache>
                <c:formatCode>0</c:formatCode>
                <c:ptCount val="5"/>
                <c:pt idx="0">
                  <c:v>5.6829999999999927</c:v>
                </c:pt>
                <c:pt idx="1">
                  <c:v>0.70300000000000296</c:v>
                </c:pt>
                <c:pt idx="2">
                  <c:v>63.115000000000009</c:v>
                </c:pt>
                <c:pt idx="3">
                  <c:v>1.1409999999999911</c:v>
                </c:pt>
                <c:pt idx="4">
                  <c:v>6.8100000000000023</c:v>
                </c:pt>
              </c:numCache>
            </c:numRef>
          </c:val>
          <c:extLst>
            <c:ext xmlns:c16="http://schemas.microsoft.com/office/drawing/2014/chart" uri="{C3380CC4-5D6E-409C-BE32-E72D297353CC}">
              <c16:uniqueId val="{00000000-00DD-EE44-9A64-4F1D89E0AAA2}"/>
            </c:ext>
          </c:extLst>
        </c:ser>
        <c:dLbls>
          <c:showLegendKey val="0"/>
          <c:showVal val="0"/>
          <c:showCatName val="0"/>
          <c:showSerName val="0"/>
          <c:showPercent val="0"/>
          <c:showBubbleSize val="0"/>
        </c:dLbls>
        <c:gapWidth val="219"/>
        <c:overlap val="-27"/>
        <c:axId val="150797167"/>
        <c:axId val="142896047"/>
      </c:barChart>
      <c:catAx>
        <c:axId val="15079716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42896047"/>
        <c:crosses val="autoZero"/>
        <c:auto val="1"/>
        <c:lblAlgn val="ctr"/>
        <c:lblOffset val="100"/>
        <c:noMultiLvlLbl val="0"/>
      </c:catAx>
      <c:valAx>
        <c:axId val="142896047"/>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sz="1000" b="0" i="0" u="none" strike="noStrike" kern="1200" baseline="0">
                    <a:solidFill>
                      <a:sysClr val="windowText" lastClr="000000"/>
                    </a:solidFill>
                    <a:latin typeface="Arial" panose="020B0604020202020204" pitchFamily="34" charset="0"/>
                    <a:cs typeface="Arial" panose="020B0604020202020204" pitchFamily="34" charset="0"/>
                  </a:rPr>
                  <a:t>Density</a:t>
                </a:r>
              </a:p>
              <a:p>
                <a:pPr>
                  <a:defRPr/>
                </a:pPr>
                <a:r>
                  <a:rPr lang="en-US" sz="1000" b="0" i="0" u="none" strike="noStrike" kern="1200" baseline="0">
                    <a:solidFill>
                      <a:sysClr val="windowText" lastClr="000000"/>
                    </a:solidFill>
                    <a:latin typeface="Arial" panose="020B0604020202020204" pitchFamily="34" charset="0"/>
                    <a:cs typeface="Arial" panose="020B0604020202020204" pitchFamily="34" charset="0"/>
                  </a:rPr>
                  <a:t>(adjusted to background)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507971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b="0" i="0" u="none" strike="noStrike" kern="1200" spc="0" baseline="0">
                <a:solidFill>
                  <a:sysClr val="windowText" lastClr="000000"/>
                </a:solidFill>
                <a:latin typeface="Arial" panose="020B0604020202020204" pitchFamily="34" charset="0"/>
                <a:cs typeface="Arial" panose="020B0604020202020204" pitchFamily="34" charset="0"/>
              </a:rPr>
              <a:t>Figure 5C mKate densitometry</a:t>
            </a:r>
          </a:p>
        </c:rich>
      </c:tx>
      <c:layout>
        <c:manualLayout>
          <c:xMode val="edge"/>
          <c:yMode val="edge"/>
          <c:x val="0.30729855643044618"/>
          <c:y val="2.3148148148148147E-2"/>
        </c:manualLayout>
      </c:layout>
      <c:overlay val="1"/>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rgbClr val="FF0000"/>
            </a:solidFill>
            <a:ln>
              <a:noFill/>
            </a:ln>
            <a:effectLst/>
          </c:spPr>
          <c:invertIfNegative val="0"/>
          <c:cat>
            <c:strRef>
              <c:f>[1]Sheet1!$A$41:$A$48</c:f>
              <c:strCache>
                <c:ptCount val="8"/>
                <c:pt idx="0">
                  <c:v>[mKate] P</c:v>
                </c:pt>
                <c:pt idx="1">
                  <c:v>[mKate] S</c:v>
                </c:pt>
                <c:pt idx="2">
                  <c:v>[virB9-mKate] P</c:v>
                </c:pt>
                <c:pt idx="3">
                  <c:v>[virB9-mKate] S</c:v>
                </c:pt>
                <c:pt idx="4">
                  <c:v>[Asp62-virB9-mKate] P</c:v>
                </c:pt>
                <c:pt idx="5">
                  <c:v>[Asp62-virB9-mKate] S</c:v>
                </c:pt>
                <c:pt idx="6">
                  <c:v>[Asp62-mKate] P</c:v>
                </c:pt>
                <c:pt idx="7">
                  <c:v>[Asp62-mKate] S</c:v>
                </c:pt>
              </c:strCache>
            </c:strRef>
          </c:cat>
          <c:val>
            <c:numRef>
              <c:f>[1]Sheet1!$E$41:$E$48</c:f>
              <c:numCache>
                <c:formatCode>0</c:formatCode>
                <c:ptCount val="8"/>
                <c:pt idx="0">
                  <c:v>66.669000000000011</c:v>
                </c:pt>
                <c:pt idx="1">
                  <c:v>64.920000000000016</c:v>
                </c:pt>
                <c:pt idx="2">
                  <c:v>127.291</c:v>
                </c:pt>
                <c:pt idx="3">
                  <c:v>134.244</c:v>
                </c:pt>
                <c:pt idx="4">
                  <c:v>8.9329999999999927</c:v>
                </c:pt>
                <c:pt idx="5">
                  <c:v>16.364000000000004</c:v>
                </c:pt>
                <c:pt idx="6">
                  <c:v>20.86099999999999</c:v>
                </c:pt>
                <c:pt idx="7">
                  <c:v>18.917000000000002</c:v>
                </c:pt>
              </c:numCache>
            </c:numRef>
          </c:val>
          <c:extLst>
            <c:ext xmlns:c16="http://schemas.microsoft.com/office/drawing/2014/chart" uri="{C3380CC4-5D6E-409C-BE32-E72D297353CC}">
              <c16:uniqueId val="{00000000-2AAB-E444-9875-283EA3E2D5A8}"/>
            </c:ext>
          </c:extLst>
        </c:ser>
        <c:dLbls>
          <c:showLegendKey val="0"/>
          <c:showVal val="0"/>
          <c:showCatName val="0"/>
          <c:showSerName val="0"/>
          <c:showPercent val="0"/>
          <c:showBubbleSize val="0"/>
        </c:dLbls>
        <c:gapWidth val="219"/>
        <c:overlap val="-27"/>
        <c:axId val="171172415"/>
        <c:axId val="236593199"/>
      </c:barChart>
      <c:catAx>
        <c:axId val="171172415"/>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36593199"/>
        <c:crosses val="autoZero"/>
        <c:auto val="1"/>
        <c:lblAlgn val="ctr"/>
        <c:lblOffset val="100"/>
        <c:noMultiLvlLbl val="0"/>
      </c:catAx>
      <c:valAx>
        <c:axId val="236593199"/>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a:t>Density</a:t>
                </a:r>
              </a:p>
              <a:p>
                <a:pPr>
                  <a:defRPr/>
                </a:pPr>
                <a:r>
                  <a:rPr lang="en-US"/>
                  <a:t>(adjusted to background)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1711724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a:t>Figure 6B GFPuv densitometry</a:t>
            </a:r>
          </a:p>
        </c:rich>
      </c:tx>
      <c:overlay val="1"/>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rgbClr val="00B050"/>
            </a:solidFill>
            <a:ln>
              <a:noFill/>
            </a:ln>
            <a:effectLst/>
          </c:spPr>
          <c:invertIfNegative val="0"/>
          <c:cat>
            <c:strRef>
              <c:f>[1]Sheet1!$A$70:$A$77</c:f>
              <c:strCache>
                <c:ptCount val="8"/>
                <c:pt idx="0">
                  <c:v>vB9</c:v>
                </c:pt>
                <c:pt idx="1">
                  <c:v>A55</c:v>
                </c:pt>
                <c:pt idx="2">
                  <c:v>A55-vB9</c:v>
                </c:pt>
                <c:pt idx="3">
                  <c:v>A55-A62</c:v>
                </c:pt>
                <c:pt idx="4">
                  <c:v>A62-vB9</c:v>
                </c:pt>
                <c:pt idx="5">
                  <c:v>A62</c:v>
                </c:pt>
                <c:pt idx="6">
                  <c:v>lox vB9</c:v>
                </c:pt>
                <c:pt idx="7">
                  <c:v>lox A62</c:v>
                </c:pt>
              </c:strCache>
            </c:strRef>
          </c:cat>
          <c:val>
            <c:numRef>
              <c:f>[1]Sheet1!$D$70:$D$77</c:f>
              <c:numCache>
                <c:formatCode>0</c:formatCode>
                <c:ptCount val="8"/>
                <c:pt idx="0">
                  <c:v>106.98399999999998</c:v>
                </c:pt>
                <c:pt idx="1">
                  <c:v>48.465000000000003</c:v>
                </c:pt>
                <c:pt idx="2">
                  <c:v>52.231999999999999</c:v>
                </c:pt>
                <c:pt idx="3">
                  <c:v>96.944000000000017</c:v>
                </c:pt>
                <c:pt idx="4">
                  <c:v>108.535</c:v>
                </c:pt>
                <c:pt idx="5">
                  <c:v>96.799000000000007</c:v>
                </c:pt>
                <c:pt idx="6">
                  <c:v>4.414999999999992</c:v>
                </c:pt>
                <c:pt idx="7">
                  <c:v>0.992999999999995</c:v>
                </c:pt>
              </c:numCache>
            </c:numRef>
          </c:val>
          <c:extLst>
            <c:ext xmlns:c16="http://schemas.microsoft.com/office/drawing/2014/chart" uri="{C3380CC4-5D6E-409C-BE32-E72D297353CC}">
              <c16:uniqueId val="{00000000-FC27-E948-8A1F-573329394D60}"/>
            </c:ext>
          </c:extLst>
        </c:ser>
        <c:dLbls>
          <c:showLegendKey val="0"/>
          <c:showVal val="0"/>
          <c:showCatName val="0"/>
          <c:showSerName val="0"/>
          <c:showPercent val="0"/>
          <c:showBubbleSize val="0"/>
        </c:dLbls>
        <c:gapWidth val="219"/>
        <c:overlap val="-27"/>
        <c:axId val="269948047"/>
        <c:axId val="270451871"/>
      </c:barChart>
      <c:catAx>
        <c:axId val="26994804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70451871"/>
        <c:crosses val="autoZero"/>
        <c:auto val="1"/>
        <c:lblAlgn val="ctr"/>
        <c:lblOffset val="100"/>
        <c:noMultiLvlLbl val="0"/>
      </c:catAx>
      <c:valAx>
        <c:axId val="270451871"/>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sz="1000" b="0" i="0" u="none" strike="noStrike" kern="1200" baseline="0">
                    <a:solidFill>
                      <a:sysClr val="windowText" lastClr="000000"/>
                    </a:solidFill>
                    <a:latin typeface="Arial" panose="020B0604020202020204" pitchFamily="34" charset="0"/>
                    <a:cs typeface="Arial" panose="020B0604020202020204" pitchFamily="34" charset="0"/>
                  </a:rPr>
                  <a:t>Density</a:t>
                </a:r>
              </a:p>
              <a:p>
                <a:pPr>
                  <a:defRPr/>
                </a:pPr>
                <a:r>
                  <a:rPr lang="en-US" sz="1000" b="0" i="0" u="none" strike="noStrike" kern="1200" baseline="0">
                    <a:solidFill>
                      <a:sysClr val="windowText" lastClr="000000"/>
                    </a:solidFill>
                    <a:latin typeface="Arial" panose="020B0604020202020204" pitchFamily="34" charset="0"/>
                    <a:cs typeface="Arial" panose="020B0604020202020204" pitchFamily="34" charset="0"/>
                  </a:rPr>
                  <a:t>(adjusted to background)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6994804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sz="1200" b="0" i="0" u="none" strike="noStrike" kern="1200" spc="0" baseline="0">
                <a:solidFill>
                  <a:sysClr val="windowText" lastClr="000000"/>
                </a:solidFill>
                <a:latin typeface="Arial" panose="020B0604020202020204" pitchFamily="34" charset="0"/>
                <a:cs typeface="Arial" panose="020B0604020202020204" pitchFamily="34" charset="0"/>
              </a:rPr>
              <a:t>Figure 6B mKate densitometry</a:t>
            </a:r>
          </a:p>
        </c:rich>
      </c:tx>
      <c:overlay val="1"/>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rgbClr val="FF0000"/>
            </a:solidFill>
            <a:ln>
              <a:noFill/>
            </a:ln>
            <a:effectLst/>
          </c:spPr>
          <c:invertIfNegative val="0"/>
          <c:cat>
            <c:strRef>
              <c:f>[1]Sheet1!$A$81:$A$88</c:f>
              <c:strCache>
                <c:ptCount val="8"/>
                <c:pt idx="0">
                  <c:v>vB9</c:v>
                </c:pt>
                <c:pt idx="1">
                  <c:v>A55</c:v>
                </c:pt>
                <c:pt idx="2">
                  <c:v>A55-vB9</c:v>
                </c:pt>
                <c:pt idx="3">
                  <c:v>A55-A62</c:v>
                </c:pt>
                <c:pt idx="4">
                  <c:v>A62-vB9</c:v>
                </c:pt>
                <c:pt idx="5">
                  <c:v>A62</c:v>
                </c:pt>
                <c:pt idx="6">
                  <c:v>lox vB9</c:v>
                </c:pt>
                <c:pt idx="7">
                  <c:v>lox A62</c:v>
                </c:pt>
              </c:strCache>
            </c:strRef>
          </c:cat>
          <c:val>
            <c:numRef>
              <c:f>[1]Sheet1!$E$81:$E$88</c:f>
              <c:numCache>
                <c:formatCode>0</c:formatCode>
                <c:ptCount val="8"/>
                <c:pt idx="0">
                  <c:v>72.742999999999995</c:v>
                </c:pt>
                <c:pt idx="1">
                  <c:v>11.919000000000011</c:v>
                </c:pt>
                <c:pt idx="2">
                  <c:v>5.1479999999999961</c:v>
                </c:pt>
                <c:pt idx="3">
                  <c:v>9.7719999999999914</c:v>
                </c:pt>
                <c:pt idx="4">
                  <c:v>12.234000000000009</c:v>
                </c:pt>
                <c:pt idx="5">
                  <c:v>27.932999999999993</c:v>
                </c:pt>
                <c:pt idx="6">
                  <c:v>15.34899999999999</c:v>
                </c:pt>
                <c:pt idx="7">
                  <c:v>-0.33199999999999363</c:v>
                </c:pt>
              </c:numCache>
            </c:numRef>
          </c:val>
          <c:extLst>
            <c:ext xmlns:c16="http://schemas.microsoft.com/office/drawing/2014/chart" uri="{C3380CC4-5D6E-409C-BE32-E72D297353CC}">
              <c16:uniqueId val="{00000000-7034-9845-B3C6-EEE7EFF6B07E}"/>
            </c:ext>
          </c:extLst>
        </c:ser>
        <c:dLbls>
          <c:showLegendKey val="0"/>
          <c:showVal val="0"/>
          <c:showCatName val="0"/>
          <c:showSerName val="0"/>
          <c:showPercent val="0"/>
          <c:showBubbleSize val="0"/>
        </c:dLbls>
        <c:gapWidth val="219"/>
        <c:overlap val="-27"/>
        <c:axId val="218011967"/>
        <c:axId val="217279375"/>
      </c:barChart>
      <c:catAx>
        <c:axId val="21801196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17279375"/>
        <c:crosses val="autoZero"/>
        <c:auto val="1"/>
        <c:lblAlgn val="ctr"/>
        <c:lblOffset val="100"/>
        <c:noMultiLvlLbl val="0"/>
      </c:catAx>
      <c:valAx>
        <c:axId val="217279375"/>
        <c:scaling>
          <c:orientation val="minMax"/>
          <c:min val="0"/>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r>
                  <a:rPr lang="en-US" sz="1000" b="0" i="0" u="none" strike="noStrike" kern="1200" baseline="0">
                    <a:solidFill>
                      <a:sysClr val="windowText" lastClr="000000"/>
                    </a:solidFill>
                    <a:latin typeface="Arial" panose="020B0604020202020204" pitchFamily="34" charset="0"/>
                    <a:cs typeface="Arial" panose="020B0604020202020204" pitchFamily="34" charset="0"/>
                  </a:rPr>
                  <a:t>Density</a:t>
                </a:r>
              </a:p>
              <a:p>
                <a:pPr>
                  <a:defRPr/>
                </a:pPr>
                <a:r>
                  <a:rPr lang="en-US" sz="1000" b="0" i="0" u="none" strike="noStrike" kern="1200" baseline="0">
                    <a:solidFill>
                      <a:sysClr val="windowText" lastClr="000000"/>
                    </a:solidFill>
                    <a:latin typeface="Arial" panose="020B0604020202020204" pitchFamily="34" charset="0"/>
                    <a:cs typeface="Arial" panose="020B0604020202020204" pitchFamily="34" charset="0"/>
                  </a:rPr>
                  <a:t>(adjusted to background)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180119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2051050</xdr:colOff>
      <xdr:row>10</xdr:row>
      <xdr:rowOff>12700</xdr:rowOff>
    </xdr:from>
    <xdr:to>
      <xdr:col>11</xdr:col>
      <xdr:colOff>177800</xdr:colOff>
      <xdr:row>22</xdr:row>
      <xdr:rowOff>88900</xdr:rowOff>
    </xdr:to>
    <xdr:graphicFrame macro="">
      <xdr:nvGraphicFramePr>
        <xdr:cNvPr id="2" name="Chart 1">
          <a:extLst>
            <a:ext uri="{FF2B5EF4-FFF2-40B4-BE49-F238E27FC236}">
              <a16:creationId xmlns:a16="http://schemas.microsoft.com/office/drawing/2014/main" id="{AD9CEF2A-5305-3447-BB21-D5E1D960FC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812800</xdr:colOff>
      <xdr:row>24</xdr:row>
      <xdr:rowOff>0</xdr:rowOff>
    </xdr:from>
    <xdr:to>
      <xdr:col>11</xdr:col>
      <xdr:colOff>342900</xdr:colOff>
      <xdr:row>38</xdr:row>
      <xdr:rowOff>114300</xdr:rowOff>
    </xdr:to>
    <xdr:graphicFrame macro="">
      <xdr:nvGraphicFramePr>
        <xdr:cNvPr id="3" name="Chart 2">
          <a:extLst>
            <a:ext uri="{FF2B5EF4-FFF2-40B4-BE49-F238E27FC236}">
              <a16:creationId xmlns:a16="http://schemas.microsoft.com/office/drawing/2014/main" id="{26A27B4D-60B4-3340-A141-9A5D94BA3A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825499</xdr:colOff>
      <xdr:row>38</xdr:row>
      <xdr:rowOff>190500</xdr:rowOff>
    </xdr:from>
    <xdr:to>
      <xdr:col>11</xdr:col>
      <xdr:colOff>392112</xdr:colOff>
      <xdr:row>54</xdr:row>
      <xdr:rowOff>0</xdr:rowOff>
    </xdr:to>
    <xdr:graphicFrame macro="">
      <xdr:nvGraphicFramePr>
        <xdr:cNvPr id="4" name="Chart 3">
          <a:extLst>
            <a:ext uri="{FF2B5EF4-FFF2-40B4-BE49-F238E27FC236}">
              <a16:creationId xmlns:a16="http://schemas.microsoft.com/office/drawing/2014/main" id="{6B7DC724-5265-D74A-BBD8-D4E5EDD2C7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254000</xdr:colOff>
      <xdr:row>49</xdr:row>
      <xdr:rowOff>0</xdr:rowOff>
    </xdr:from>
    <xdr:to>
      <xdr:col>5</xdr:col>
      <xdr:colOff>0</xdr:colOff>
      <xdr:row>62</xdr:row>
      <xdr:rowOff>101600</xdr:rowOff>
    </xdr:to>
    <xdr:graphicFrame macro="">
      <xdr:nvGraphicFramePr>
        <xdr:cNvPr id="5" name="Chart 4">
          <a:extLst>
            <a:ext uri="{FF2B5EF4-FFF2-40B4-BE49-F238E27FC236}">
              <a16:creationId xmlns:a16="http://schemas.microsoft.com/office/drawing/2014/main" id="{366FBADE-26A9-794A-8846-098DEE14E0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800100</xdr:colOff>
      <xdr:row>64</xdr:row>
      <xdr:rowOff>190500</xdr:rowOff>
    </xdr:from>
    <xdr:to>
      <xdr:col>12</xdr:col>
      <xdr:colOff>368300</xdr:colOff>
      <xdr:row>78</xdr:row>
      <xdr:rowOff>88900</xdr:rowOff>
    </xdr:to>
    <xdr:graphicFrame macro="">
      <xdr:nvGraphicFramePr>
        <xdr:cNvPr id="6" name="Chart 5">
          <a:extLst>
            <a:ext uri="{FF2B5EF4-FFF2-40B4-BE49-F238E27FC236}">
              <a16:creationId xmlns:a16="http://schemas.microsoft.com/office/drawing/2014/main" id="{B4A0EE04-8D9D-F648-81AA-4CBA86762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800100</xdr:colOff>
      <xdr:row>79</xdr:row>
      <xdr:rowOff>50800</xdr:rowOff>
    </xdr:from>
    <xdr:to>
      <xdr:col>12</xdr:col>
      <xdr:colOff>342900</xdr:colOff>
      <xdr:row>92</xdr:row>
      <xdr:rowOff>12700</xdr:rowOff>
    </xdr:to>
    <xdr:graphicFrame macro="">
      <xdr:nvGraphicFramePr>
        <xdr:cNvPr id="7" name="Chart 6">
          <a:extLst>
            <a:ext uri="{FF2B5EF4-FFF2-40B4-BE49-F238E27FC236}">
              <a16:creationId xmlns:a16="http://schemas.microsoft.com/office/drawing/2014/main" id="{03FB7DAB-89C1-0941-8702-2E7119AD29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cull0122/Documents/PROJECTS/R%20parkeri%20vaccine%20DoD%20project/Manuscript%202024/Figures/Table%20S3%20WB%20densitometry%20data.xlsx" TargetMode="External"/><Relationship Id="rId1" Type="http://schemas.openxmlformats.org/officeDocument/2006/relationships/externalLinkPath" Target="/Users/cull0122/Documents/PROJECTS/R%20parkeri%20vaccine%20DoD%20project/Manuscript%202024/Figures/Table%20S3%20WB%20densitometry%20d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sheetDataSet>
      <sheetData sheetId="0">
        <row r="9">
          <cell r="B9">
            <v>20</v>
          </cell>
          <cell r="C9">
            <v>31</v>
          </cell>
          <cell r="D9">
            <v>43</v>
          </cell>
          <cell r="E9">
            <v>59</v>
          </cell>
          <cell r="F9">
            <v>21</v>
          </cell>
          <cell r="G9">
            <v>54</v>
          </cell>
          <cell r="H9">
            <v>21</v>
          </cell>
          <cell r="I9">
            <v>47</v>
          </cell>
          <cell r="J9">
            <v>17</v>
          </cell>
          <cell r="K9">
            <v>51</v>
          </cell>
        </row>
        <row r="26">
          <cell r="A26" t="str">
            <v>ompA[virB9-mKate]</v>
          </cell>
          <cell r="D26">
            <v>124.435</v>
          </cell>
        </row>
        <row r="27">
          <cell r="A27" t="str">
            <v>ompA[Asp55-Asp62-virB9]</v>
          </cell>
          <cell r="D27">
            <v>108.47300000000001</v>
          </cell>
        </row>
        <row r="28">
          <cell r="A28" t="str">
            <v>ompA[Asp55-Asp62-virB9-mKate]</v>
          </cell>
          <cell r="D28">
            <v>116.08600000000001</v>
          </cell>
        </row>
        <row r="29">
          <cell r="A29" t="str">
            <v>ompB[virB9]</v>
          </cell>
          <cell r="D29">
            <v>99.207999999999998</v>
          </cell>
        </row>
        <row r="30">
          <cell r="A30" t="str">
            <v>ompB[Asp55-Asp62-virB9]</v>
          </cell>
          <cell r="D30">
            <v>104.14699999999999</v>
          </cell>
        </row>
        <row r="34">
          <cell r="A34" t="str">
            <v>ompA[Asp55-Asp62-virB9]</v>
          </cell>
          <cell r="E34">
            <v>5.6829999999999927</v>
          </cell>
        </row>
        <row r="35">
          <cell r="A35" t="str">
            <v>ompA[Asp55-Asp62-virB9-mKate]</v>
          </cell>
          <cell r="E35">
            <v>0.70300000000000296</v>
          </cell>
        </row>
        <row r="36">
          <cell r="A36" t="str">
            <v>ompA[virB9-mKate]</v>
          </cell>
          <cell r="E36">
            <v>63.115000000000009</v>
          </cell>
        </row>
        <row r="37">
          <cell r="A37" t="str">
            <v>ompB[Asp55-Asp62-virB9]</v>
          </cell>
          <cell r="E37">
            <v>1.1409999999999911</v>
          </cell>
        </row>
        <row r="38">
          <cell r="A38" t="str">
            <v>ompB[virB9]</v>
          </cell>
          <cell r="E38">
            <v>6.8100000000000023</v>
          </cell>
        </row>
        <row r="41">
          <cell r="A41" t="str">
            <v>[mKate] P</v>
          </cell>
          <cell r="E41">
            <v>66.669000000000011</v>
          </cell>
        </row>
        <row r="42">
          <cell r="A42" t="str">
            <v>[mKate] S</v>
          </cell>
          <cell r="E42">
            <v>64.920000000000016</v>
          </cell>
        </row>
        <row r="43">
          <cell r="A43" t="str">
            <v>[virB9-mKate] P</v>
          </cell>
          <cell r="E43">
            <v>127.291</v>
          </cell>
        </row>
        <row r="44">
          <cell r="A44" t="str">
            <v>[virB9-mKate] S</v>
          </cell>
          <cell r="E44">
            <v>134.244</v>
          </cell>
        </row>
        <row r="45">
          <cell r="A45" t="str">
            <v>[Asp62-virB9-mKate] P</v>
          </cell>
          <cell r="E45">
            <v>8.9329999999999927</v>
          </cell>
        </row>
        <row r="46">
          <cell r="A46" t="str">
            <v>[Asp62-virB9-mKate] S</v>
          </cell>
          <cell r="E46">
            <v>16.364000000000004</v>
          </cell>
        </row>
        <row r="47">
          <cell r="A47" t="str">
            <v>[Asp62-mKate] P</v>
          </cell>
          <cell r="E47">
            <v>20.86099999999999</v>
          </cell>
        </row>
        <row r="48">
          <cell r="A48" t="str">
            <v>[Asp62-mKate] S</v>
          </cell>
          <cell r="E48">
            <v>18.917000000000002</v>
          </cell>
        </row>
        <row r="70">
          <cell r="A70" t="str">
            <v>vB9</v>
          </cell>
          <cell r="D70">
            <v>106.98399999999998</v>
          </cell>
        </row>
        <row r="71">
          <cell r="A71" t="str">
            <v>A55</v>
          </cell>
          <cell r="D71">
            <v>48.465000000000003</v>
          </cell>
        </row>
        <row r="72">
          <cell r="A72" t="str">
            <v>A55-vB9</v>
          </cell>
          <cell r="D72">
            <v>52.231999999999999</v>
          </cell>
        </row>
        <row r="73">
          <cell r="A73" t="str">
            <v>A55-A62</v>
          </cell>
          <cell r="D73">
            <v>96.944000000000017</v>
          </cell>
        </row>
        <row r="74">
          <cell r="A74" t="str">
            <v>A62-vB9</v>
          </cell>
          <cell r="D74">
            <v>108.535</v>
          </cell>
        </row>
        <row r="75">
          <cell r="A75" t="str">
            <v>A62</v>
          </cell>
          <cell r="D75">
            <v>96.799000000000007</v>
          </cell>
        </row>
        <row r="76">
          <cell r="A76" t="str">
            <v>lox vB9</v>
          </cell>
          <cell r="D76">
            <v>4.414999999999992</v>
          </cell>
        </row>
        <row r="77">
          <cell r="A77" t="str">
            <v>lox A62</v>
          </cell>
          <cell r="D77">
            <v>0.992999999999995</v>
          </cell>
        </row>
        <row r="81">
          <cell r="A81" t="str">
            <v>vB9</v>
          </cell>
          <cell r="E81">
            <v>72.742999999999995</v>
          </cell>
        </row>
        <row r="82">
          <cell r="A82" t="str">
            <v>A55</v>
          </cell>
          <cell r="E82">
            <v>11.919000000000011</v>
          </cell>
        </row>
        <row r="83">
          <cell r="A83" t="str">
            <v>A55-vB9</v>
          </cell>
          <cell r="E83">
            <v>5.1479999999999961</v>
          </cell>
        </row>
        <row r="84">
          <cell r="A84" t="str">
            <v>A55-A62</v>
          </cell>
          <cell r="E84">
            <v>9.7719999999999914</v>
          </cell>
        </row>
        <row r="85">
          <cell r="A85" t="str">
            <v>A62-vB9</v>
          </cell>
          <cell r="E85">
            <v>12.234000000000009</v>
          </cell>
        </row>
        <row r="86">
          <cell r="A86" t="str">
            <v>A62</v>
          </cell>
          <cell r="E86">
            <v>27.932999999999993</v>
          </cell>
        </row>
        <row r="87">
          <cell r="A87" t="str">
            <v>lox vB9</v>
          </cell>
          <cell r="E87">
            <v>15.34899999999999</v>
          </cell>
        </row>
        <row r="88">
          <cell r="A88" t="str">
            <v>lox A62</v>
          </cell>
          <cell r="E88">
            <v>-0.33199999999999363</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8727B-447D-1C46-9448-4159E88DD1B8}">
  <sheetPr>
    <pageSetUpPr fitToPage="1"/>
  </sheetPr>
  <dimension ref="A1:D19"/>
  <sheetViews>
    <sheetView workbookViewId="0">
      <selection activeCell="A34" sqref="A34"/>
    </sheetView>
  </sheetViews>
  <sheetFormatPr baseColWidth="10" defaultRowHeight="16" x14ac:dyDescent="0.2"/>
  <cols>
    <col min="1" max="1" width="34.33203125" bestFit="1" customWidth="1"/>
    <col min="2" max="2" width="17.33203125" bestFit="1" customWidth="1"/>
    <col min="3" max="3" width="33.6640625" bestFit="1" customWidth="1"/>
    <col min="4" max="4" width="30.5" bestFit="1" customWidth="1"/>
  </cols>
  <sheetData>
    <row r="1" spans="1:4" ht="17" thickBot="1" x14ac:dyDescent="0.25">
      <c r="A1" s="46" t="s">
        <v>140</v>
      </c>
      <c r="B1" s="45" t="s">
        <v>139</v>
      </c>
      <c r="C1" s="44" t="s">
        <v>138</v>
      </c>
      <c r="D1" s="44" t="s">
        <v>137</v>
      </c>
    </row>
    <row r="2" spans="1:4" ht="17" x14ac:dyDescent="0.2">
      <c r="A2" s="43" t="s">
        <v>136</v>
      </c>
      <c r="B2" s="42">
        <v>193</v>
      </c>
      <c r="C2" s="41" t="s">
        <v>132</v>
      </c>
      <c r="D2" s="40" t="s">
        <v>135</v>
      </c>
    </row>
    <row r="3" spans="1:4" ht="17" x14ac:dyDescent="0.2">
      <c r="A3" s="28" t="s">
        <v>134</v>
      </c>
      <c r="B3" s="34">
        <v>277</v>
      </c>
      <c r="C3" s="38" t="s">
        <v>132</v>
      </c>
      <c r="D3" s="39" t="s">
        <v>129</v>
      </c>
    </row>
    <row r="4" spans="1:4" ht="17" x14ac:dyDescent="0.2">
      <c r="A4" s="28" t="s">
        <v>133</v>
      </c>
      <c r="B4" s="34">
        <v>654</v>
      </c>
      <c r="C4" s="38" t="s">
        <v>132</v>
      </c>
      <c r="D4" s="37" t="s">
        <v>120</v>
      </c>
    </row>
    <row r="5" spans="1:4" x14ac:dyDescent="0.2">
      <c r="A5" s="28" t="s">
        <v>131</v>
      </c>
      <c r="B5" s="34">
        <v>475</v>
      </c>
      <c r="C5" s="30" t="s">
        <v>121</v>
      </c>
      <c r="D5" s="37" t="s">
        <v>120</v>
      </c>
    </row>
    <row r="6" spans="1:4" x14ac:dyDescent="0.2">
      <c r="A6" s="28" t="s">
        <v>130</v>
      </c>
      <c r="B6" s="27">
        <v>350</v>
      </c>
      <c r="C6" s="30" t="s">
        <v>121</v>
      </c>
      <c r="D6" s="25" t="s">
        <v>129</v>
      </c>
    </row>
    <row r="7" spans="1:4" x14ac:dyDescent="0.2">
      <c r="A7" s="28" t="s">
        <v>128</v>
      </c>
      <c r="B7" s="27">
        <v>262</v>
      </c>
      <c r="C7" s="26" t="s">
        <v>127</v>
      </c>
      <c r="D7" s="25" t="s">
        <v>123</v>
      </c>
    </row>
    <row r="8" spans="1:4" x14ac:dyDescent="0.2">
      <c r="A8" s="28" t="s">
        <v>126</v>
      </c>
      <c r="B8" s="27">
        <v>194</v>
      </c>
      <c r="C8" s="26" t="s">
        <v>118</v>
      </c>
      <c r="D8" s="25" t="s">
        <v>125</v>
      </c>
    </row>
    <row r="9" spans="1:4" x14ac:dyDescent="0.2">
      <c r="A9" s="28" t="s">
        <v>124</v>
      </c>
      <c r="B9" s="27">
        <v>154</v>
      </c>
      <c r="C9" s="26" t="s">
        <v>114</v>
      </c>
      <c r="D9" s="25" t="s">
        <v>123</v>
      </c>
    </row>
    <row r="10" spans="1:4" x14ac:dyDescent="0.2">
      <c r="A10" s="36" t="s">
        <v>122</v>
      </c>
      <c r="B10" s="27">
        <v>475</v>
      </c>
      <c r="C10" s="26" t="s">
        <v>121</v>
      </c>
      <c r="D10" s="25" t="s">
        <v>120</v>
      </c>
    </row>
    <row r="11" spans="1:4" x14ac:dyDescent="0.2">
      <c r="A11" s="31" t="s">
        <v>119</v>
      </c>
      <c r="B11" s="27">
        <v>401</v>
      </c>
      <c r="C11" s="35" t="s">
        <v>118</v>
      </c>
      <c r="D11" s="25" t="s">
        <v>113</v>
      </c>
    </row>
    <row r="12" spans="1:4" ht="17" x14ac:dyDescent="0.2">
      <c r="A12" s="31" t="s">
        <v>117</v>
      </c>
      <c r="B12" s="34">
        <v>246</v>
      </c>
      <c r="C12" s="33" t="s">
        <v>116</v>
      </c>
      <c r="D12" s="32" t="s">
        <v>113</v>
      </c>
    </row>
    <row r="13" spans="1:4" x14ac:dyDescent="0.2">
      <c r="A13" s="31" t="s">
        <v>115</v>
      </c>
      <c r="B13" s="27">
        <v>306</v>
      </c>
      <c r="C13" s="30" t="s">
        <v>114</v>
      </c>
      <c r="D13" s="25" t="s">
        <v>113</v>
      </c>
    </row>
    <row r="14" spans="1:4" x14ac:dyDescent="0.2">
      <c r="A14" s="28" t="s">
        <v>112</v>
      </c>
      <c r="B14" s="27">
        <v>139</v>
      </c>
      <c r="C14" s="26" t="s">
        <v>111</v>
      </c>
      <c r="D14" s="25" t="s">
        <v>110</v>
      </c>
    </row>
    <row r="15" spans="1:4" x14ac:dyDescent="0.2">
      <c r="A15" s="28" t="s">
        <v>109</v>
      </c>
      <c r="B15" s="29" t="s">
        <v>100</v>
      </c>
      <c r="C15" s="26" t="s">
        <v>108</v>
      </c>
      <c r="D15" s="25" t="s">
        <v>107</v>
      </c>
    </row>
    <row r="16" spans="1:4" x14ac:dyDescent="0.2">
      <c r="A16" s="28" t="s">
        <v>106</v>
      </c>
      <c r="B16" s="27" t="s">
        <v>105</v>
      </c>
      <c r="C16" s="26" t="s">
        <v>99</v>
      </c>
      <c r="D16" s="25" t="s">
        <v>104</v>
      </c>
    </row>
    <row r="17" spans="1:4" x14ac:dyDescent="0.2">
      <c r="A17" s="28" t="s">
        <v>103</v>
      </c>
      <c r="B17" s="27">
        <v>1554</v>
      </c>
      <c r="C17" s="26" t="s">
        <v>99</v>
      </c>
      <c r="D17" s="25" t="s">
        <v>102</v>
      </c>
    </row>
    <row r="18" spans="1:4" ht="17" thickBot="1" x14ac:dyDescent="0.25">
      <c r="A18" s="24" t="s">
        <v>101</v>
      </c>
      <c r="B18" s="23" t="s">
        <v>100</v>
      </c>
      <c r="C18" s="22" t="s">
        <v>99</v>
      </c>
      <c r="D18" s="21" t="s">
        <v>98</v>
      </c>
    </row>
    <row r="19" spans="1:4" x14ac:dyDescent="0.2">
      <c r="A19" s="20" t="s">
        <v>97</v>
      </c>
    </row>
  </sheetData>
  <pageMargins left="0.7" right="0.7" top="0.75" bottom="0.75" header="0.3" footer="0.3"/>
  <pageSetup scale="99"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4DC6A-C731-024D-A8D5-877C93D7B67D}">
  <dimension ref="A1:C86"/>
  <sheetViews>
    <sheetView topLeftCell="A35" workbookViewId="0">
      <selection activeCell="A87" sqref="A87"/>
    </sheetView>
  </sheetViews>
  <sheetFormatPr baseColWidth="10" defaultRowHeight="16" x14ac:dyDescent="0.2"/>
  <cols>
    <col min="1" max="1" width="34.5" style="7" bestFit="1" customWidth="1"/>
    <col min="2" max="2" width="10.83203125" bestFit="1" customWidth="1"/>
    <col min="3" max="3" width="131.1640625" bestFit="1" customWidth="1"/>
  </cols>
  <sheetData>
    <row r="1" spans="1:3" x14ac:dyDescent="0.2">
      <c r="A1" s="6" t="s">
        <v>6</v>
      </c>
      <c r="B1" s="5" t="s">
        <v>0</v>
      </c>
      <c r="C1" s="5" t="s">
        <v>1</v>
      </c>
    </row>
    <row r="2" spans="1:3" x14ac:dyDescent="0.2">
      <c r="A2" s="12">
        <v>7742</v>
      </c>
      <c r="B2" s="4" t="s">
        <v>4</v>
      </c>
      <c r="C2" s="4" t="s">
        <v>7</v>
      </c>
    </row>
    <row r="3" spans="1:3" x14ac:dyDescent="0.2">
      <c r="A3" s="13">
        <v>12469</v>
      </c>
      <c r="B3" s="2" t="s">
        <v>2</v>
      </c>
      <c r="C3" s="2" t="s">
        <v>8</v>
      </c>
    </row>
    <row r="4" spans="1:3" x14ac:dyDescent="0.2">
      <c r="A4" s="13">
        <v>21989</v>
      </c>
      <c r="B4" s="2" t="s">
        <v>2</v>
      </c>
      <c r="C4" s="2" t="s">
        <v>9</v>
      </c>
    </row>
    <row r="5" spans="1:3" x14ac:dyDescent="0.2">
      <c r="A5" s="13">
        <v>47041</v>
      </c>
      <c r="B5" s="2" t="s">
        <v>2</v>
      </c>
      <c r="C5" s="2" t="s">
        <v>75</v>
      </c>
    </row>
    <row r="6" spans="1:3" x14ac:dyDescent="0.2">
      <c r="A6" s="12">
        <v>69245</v>
      </c>
      <c r="B6" s="4" t="s">
        <v>4</v>
      </c>
      <c r="C6" s="4" t="s">
        <v>67</v>
      </c>
    </row>
    <row r="7" spans="1:3" x14ac:dyDescent="0.2">
      <c r="A7" s="6">
        <v>72200</v>
      </c>
      <c r="B7" s="2" t="s">
        <v>2</v>
      </c>
      <c r="C7" s="2" t="s">
        <v>10</v>
      </c>
    </row>
    <row r="8" spans="1:3" x14ac:dyDescent="0.2">
      <c r="A8" s="13">
        <v>101504</v>
      </c>
      <c r="B8" s="2" t="s">
        <v>2</v>
      </c>
      <c r="C8" s="2" t="s">
        <v>56</v>
      </c>
    </row>
    <row r="9" spans="1:3" x14ac:dyDescent="0.2">
      <c r="A9" s="13">
        <v>149093</v>
      </c>
      <c r="B9" s="2" t="s">
        <v>2</v>
      </c>
      <c r="C9" s="2" t="s">
        <v>11</v>
      </c>
    </row>
    <row r="10" spans="1:3" x14ac:dyDescent="0.2">
      <c r="A10" s="12">
        <v>157506</v>
      </c>
      <c r="B10" s="4" t="s">
        <v>4</v>
      </c>
      <c r="C10" s="4" t="s">
        <v>66</v>
      </c>
    </row>
    <row r="11" spans="1:3" x14ac:dyDescent="0.2">
      <c r="A11" s="13">
        <v>171491</v>
      </c>
      <c r="B11" s="2" t="s">
        <v>2</v>
      </c>
      <c r="C11" s="1" t="s">
        <v>44</v>
      </c>
    </row>
    <row r="12" spans="1:3" x14ac:dyDescent="0.2">
      <c r="A12" s="6">
        <v>191875</v>
      </c>
      <c r="B12" s="2" t="s">
        <v>2</v>
      </c>
      <c r="C12" s="2" t="s">
        <v>43</v>
      </c>
    </row>
    <row r="13" spans="1:3" x14ac:dyDescent="0.2">
      <c r="A13" s="13">
        <v>216654</v>
      </c>
      <c r="B13" s="2" t="s">
        <v>2</v>
      </c>
      <c r="C13" s="2" t="s">
        <v>12</v>
      </c>
    </row>
    <row r="14" spans="1:3" x14ac:dyDescent="0.2">
      <c r="A14" s="12">
        <v>279557</v>
      </c>
      <c r="B14" s="2" t="s">
        <v>2</v>
      </c>
      <c r="C14" s="1" t="s">
        <v>45</v>
      </c>
    </row>
    <row r="15" spans="1:3" x14ac:dyDescent="0.2">
      <c r="A15" s="12">
        <v>291210</v>
      </c>
      <c r="B15" s="4" t="s">
        <v>4</v>
      </c>
      <c r="C15" s="4" t="s">
        <v>13</v>
      </c>
    </row>
    <row r="16" spans="1:3" x14ac:dyDescent="0.2">
      <c r="A16" s="15" t="s">
        <v>78</v>
      </c>
      <c r="B16" s="2" t="s">
        <v>2</v>
      </c>
      <c r="C16" s="3" t="s">
        <v>14</v>
      </c>
    </row>
    <row r="17" spans="1:3" x14ac:dyDescent="0.2">
      <c r="A17" s="15" t="s">
        <v>79</v>
      </c>
      <c r="B17" s="2" t="s">
        <v>2</v>
      </c>
      <c r="C17" s="3" t="s">
        <v>68</v>
      </c>
    </row>
    <row r="18" spans="1:3" x14ac:dyDescent="0.2">
      <c r="A18" s="6">
        <v>352600</v>
      </c>
      <c r="B18" s="2" t="s">
        <v>2</v>
      </c>
      <c r="C18" s="2" t="s">
        <v>15</v>
      </c>
    </row>
    <row r="19" spans="1:3" x14ac:dyDescent="0.2">
      <c r="A19" s="12">
        <v>379422</v>
      </c>
      <c r="B19" s="4" t="s">
        <v>4</v>
      </c>
      <c r="C19" s="4" t="s">
        <v>58</v>
      </c>
    </row>
    <row r="20" spans="1:3" x14ac:dyDescent="0.2">
      <c r="A20" s="15" t="s">
        <v>90</v>
      </c>
      <c r="B20" s="4" t="s">
        <v>4</v>
      </c>
      <c r="C20" s="4" t="s">
        <v>89</v>
      </c>
    </row>
    <row r="21" spans="1:3" x14ac:dyDescent="0.2">
      <c r="A21" s="13">
        <v>395809</v>
      </c>
      <c r="B21" s="2" t="s">
        <v>2</v>
      </c>
      <c r="C21" s="2" t="s">
        <v>74</v>
      </c>
    </row>
    <row r="22" spans="1:3" x14ac:dyDescent="0.2">
      <c r="A22" s="12">
        <v>401641</v>
      </c>
      <c r="B22" s="4" t="s">
        <v>4</v>
      </c>
      <c r="C22" s="4" t="s">
        <v>64</v>
      </c>
    </row>
    <row r="23" spans="1:3" x14ac:dyDescent="0.2">
      <c r="A23" s="13">
        <v>402539</v>
      </c>
      <c r="B23" s="2" t="s">
        <v>2</v>
      </c>
      <c r="C23" s="8" t="s">
        <v>61</v>
      </c>
    </row>
    <row r="24" spans="1:3" x14ac:dyDescent="0.2">
      <c r="A24" s="12">
        <v>413859</v>
      </c>
      <c r="B24" s="4" t="s">
        <v>4</v>
      </c>
      <c r="C24" s="4" t="s">
        <v>50</v>
      </c>
    </row>
    <row r="25" spans="1:3" x14ac:dyDescent="0.2">
      <c r="A25" s="12">
        <v>478253</v>
      </c>
      <c r="B25" s="4" t="s">
        <v>4</v>
      </c>
      <c r="C25" s="4" t="s">
        <v>92</v>
      </c>
    </row>
    <row r="26" spans="1:3" x14ac:dyDescent="0.2">
      <c r="A26" s="15" t="s">
        <v>80</v>
      </c>
      <c r="B26" s="2" t="s">
        <v>2</v>
      </c>
      <c r="C26" s="3" t="s">
        <v>16</v>
      </c>
    </row>
    <row r="27" spans="1:3" x14ac:dyDescent="0.2">
      <c r="A27" s="13">
        <v>480945</v>
      </c>
      <c r="B27" s="4" t="s">
        <v>4</v>
      </c>
      <c r="C27" s="9" t="s">
        <v>60</v>
      </c>
    </row>
    <row r="28" spans="1:3" x14ac:dyDescent="0.2">
      <c r="A28" s="13">
        <v>485945</v>
      </c>
      <c r="B28" s="2" t="s">
        <v>2</v>
      </c>
      <c r="C28" s="2" t="s">
        <v>17</v>
      </c>
    </row>
    <row r="29" spans="1:3" x14ac:dyDescent="0.2">
      <c r="A29" s="13">
        <v>487959</v>
      </c>
      <c r="B29" s="4" t="s">
        <v>4</v>
      </c>
      <c r="C29" s="9" t="s">
        <v>93</v>
      </c>
    </row>
    <row r="30" spans="1:3" x14ac:dyDescent="0.2">
      <c r="A30" s="13">
        <v>490038</v>
      </c>
      <c r="B30" s="2" t="s">
        <v>2</v>
      </c>
      <c r="C30" s="2" t="s">
        <v>65</v>
      </c>
    </row>
    <row r="31" spans="1:3" x14ac:dyDescent="0.2">
      <c r="A31" s="12">
        <v>491438</v>
      </c>
      <c r="B31" s="4" t="s">
        <v>4</v>
      </c>
      <c r="C31" s="10" t="s">
        <v>18</v>
      </c>
    </row>
    <row r="32" spans="1:3" x14ac:dyDescent="0.2">
      <c r="A32" s="13">
        <v>508015</v>
      </c>
      <c r="B32" s="2" t="s">
        <v>2</v>
      </c>
      <c r="C32" s="2" t="s">
        <v>54</v>
      </c>
    </row>
    <row r="33" spans="1:3" x14ac:dyDescent="0.2">
      <c r="A33" s="13">
        <v>508070</v>
      </c>
      <c r="B33" s="2" t="s">
        <v>2</v>
      </c>
      <c r="C33" s="2" t="s">
        <v>54</v>
      </c>
    </row>
    <row r="34" spans="1:3" x14ac:dyDescent="0.2">
      <c r="A34" s="13">
        <v>515273</v>
      </c>
      <c r="B34" s="2" t="s">
        <v>2</v>
      </c>
      <c r="C34" s="2" t="s">
        <v>49</v>
      </c>
    </row>
    <row r="35" spans="1:3" x14ac:dyDescent="0.2">
      <c r="A35" s="12">
        <v>522432</v>
      </c>
      <c r="B35" s="4" t="s">
        <v>4</v>
      </c>
      <c r="C35" s="10" t="s">
        <v>71</v>
      </c>
    </row>
    <row r="36" spans="1:3" x14ac:dyDescent="0.2">
      <c r="A36" s="13">
        <v>543705</v>
      </c>
      <c r="B36" s="2" t="s">
        <v>2</v>
      </c>
      <c r="C36" s="2" t="s">
        <v>62</v>
      </c>
    </row>
    <row r="37" spans="1:3" x14ac:dyDescent="0.2">
      <c r="A37" s="13">
        <v>545608</v>
      </c>
      <c r="B37" s="4" t="s">
        <v>4</v>
      </c>
      <c r="C37" s="9" t="s">
        <v>19</v>
      </c>
    </row>
    <row r="38" spans="1:3" x14ac:dyDescent="0.2">
      <c r="A38" s="13">
        <v>617842</v>
      </c>
      <c r="B38" s="2" t="s">
        <v>2</v>
      </c>
      <c r="C38" s="2" t="s">
        <v>20</v>
      </c>
    </row>
    <row r="39" spans="1:3" x14ac:dyDescent="0.2">
      <c r="A39" s="15" t="s">
        <v>81</v>
      </c>
      <c r="B39" s="2" t="s">
        <v>2</v>
      </c>
      <c r="C39" s="3" t="s">
        <v>21</v>
      </c>
    </row>
    <row r="40" spans="1:3" x14ac:dyDescent="0.2">
      <c r="A40" s="13">
        <v>630868</v>
      </c>
      <c r="B40" s="2" t="s">
        <v>2</v>
      </c>
      <c r="C40" s="2" t="s">
        <v>22</v>
      </c>
    </row>
    <row r="41" spans="1:3" x14ac:dyDescent="0.2">
      <c r="A41" s="13">
        <v>632733</v>
      </c>
      <c r="B41" s="2" t="s">
        <v>2</v>
      </c>
      <c r="C41" s="2" t="s">
        <v>23</v>
      </c>
    </row>
    <row r="42" spans="1:3" x14ac:dyDescent="0.2">
      <c r="A42" s="13">
        <v>657826</v>
      </c>
      <c r="B42" s="2" t="s">
        <v>2</v>
      </c>
      <c r="C42" s="2" t="s">
        <v>76</v>
      </c>
    </row>
    <row r="43" spans="1:3" x14ac:dyDescent="0.2">
      <c r="A43" s="13">
        <v>673974</v>
      </c>
      <c r="B43" s="2" t="s">
        <v>2</v>
      </c>
      <c r="C43" s="2" t="s">
        <v>51</v>
      </c>
    </row>
    <row r="44" spans="1:3" x14ac:dyDescent="0.2">
      <c r="A44" s="13">
        <v>681491</v>
      </c>
      <c r="B44" s="2" t="s">
        <v>2</v>
      </c>
      <c r="C44" s="2" t="s">
        <v>24</v>
      </c>
    </row>
    <row r="45" spans="1:3" x14ac:dyDescent="0.2">
      <c r="A45" s="13">
        <v>692151</v>
      </c>
      <c r="B45" s="2" t="s">
        <v>2</v>
      </c>
      <c r="C45" s="2" t="s">
        <v>77</v>
      </c>
    </row>
    <row r="46" spans="1:3" x14ac:dyDescent="0.2">
      <c r="A46" s="12">
        <v>701752</v>
      </c>
      <c r="B46" s="4" t="s">
        <v>4</v>
      </c>
      <c r="C46" s="10" t="s">
        <v>25</v>
      </c>
    </row>
    <row r="47" spans="1:3" x14ac:dyDescent="0.2">
      <c r="A47" s="13">
        <v>702311</v>
      </c>
      <c r="B47" s="2" t="s">
        <v>2</v>
      </c>
      <c r="C47" s="2" t="s">
        <v>59</v>
      </c>
    </row>
    <row r="48" spans="1:3" x14ac:dyDescent="0.2">
      <c r="A48" s="13">
        <v>710161</v>
      </c>
      <c r="B48" s="2" t="s">
        <v>2</v>
      </c>
      <c r="C48" s="2" t="s">
        <v>55</v>
      </c>
    </row>
    <row r="49" spans="1:3" x14ac:dyDescent="0.2">
      <c r="A49" s="13">
        <v>740371</v>
      </c>
      <c r="B49" s="2" t="s">
        <v>2</v>
      </c>
      <c r="C49" s="2" t="s">
        <v>26</v>
      </c>
    </row>
    <row r="50" spans="1:3" x14ac:dyDescent="0.2">
      <c r="A50" s="6">
        <v>756527</v>
      </c>
      <c r="B50" s="2" t="s">
        <v>2</v>
      </c>
      <c r="C50" s="2" t="s">
        <v>3</v>
      </c>
    </row>
    <row r="51" spans="1:3" x14ac:dyDescent="0.2">
      <c r="A51" s="12">
        <v>834946</v>
      </c>
      <c r="B51" s="4" t="s">
        <v>4</v>
      </c>
      <c r="C51" s="10" t="s">
        <v>27</v>
      </c>
    </row>
    <row r="52" spans="1:3" x14ac:dyDescent="0.2">
      <c r="A52" s="17" t="s">
        <v>82</v>
      </c>
      <c r="B52" s="2" t="s">
        <v>2</v>
      </c>
      <c r="C52" s="3" t="s">
        <v>95</v>
      </c>
    </row>
    <row r="53" spans="1:3" x14ac:dyDescent="0.2">
      <c r="A53" s="12">
        <v>916376</v>
      </c>
      <c r="B53" s="4" t="s">
        <v>4</v>
      </c>
      <c r="C53" s="10" t="s">
        <v>46</v>
      </c>
    </row>
    <row r="54" spans="1:3" x14ac:dyDescent="0.2">
      <c r="A54" s="13">
        <v>922875</v>
      </c>
      <c r="B54" s="2" t="s">
        <v>2</v>
      </c>
      <c r="C54" s="2" t="s">
        <v>28</v>
      </c>
    </row>
    <row r="55" spans="1:3" x14ac:dyDescent="0.2">
      <c r="A55" s="13">
        <v>923964</v>
      </c>
      <c r="B55" s="2" t="s">
        <v>2</v>
      </c>
      <c r="C55" s="2" t="s">
        <v>28</v>
      </c>
    </row>
    <row r="56" spans="1:3" x14ac:dyDescent="0.2">
      <c r="A56" s="13">
        <v>976083</v>
      </c>
      <c r="B56" s="2" t="s">
        <v>2</v>
      </c>
      <c r="C56" s="2" t="s">
        <v>47</v>
      </c>
    </row>
    <row r="57" spans="1:3" x14ac:dyDescent="0.2">
      <c r="A57" s="13">
        <v>989382</v>
      </c>
      <c r="B57" s="2" t="s">
        <v>2</v>
      </c>
      <c r="C57" s="2" t="s">
        <v>52</v>
      </c>
    </row>
    <row r="58" spans="1:3" x14ac:dyDescent="0.2">
      <c r="A58" s="6">
        <v>998715</v>
      </c>
      <c r="B58" s="2" t="s">
        <v>2</v>
      </c>
      <c r="C58" s="2" t="s">
        <v>29</v>
      </c>
    </row>
    <row r="59" spans="1:3" x14ac:dyDescent="0.2">
      <c r="A59" s="13">
        <v>1001470</v>
      </c>
      <c r="B59" s="2" t="s">
        <v>2</v>
      </c>
      <c r="C59" s="2" t="s">
        <v>30</v>
      </c>
    </row>
    <row r="60" spans="1:3" x14ac:dyDescent="0.2">
      <c r="A60" s="12">
        <v>1006890</v>
      </c>
      <c r="B60" s="4" t="s">
        <v>4</v>
      </c>
      <c r="C60" s="10" t="s">
        <v>5</v>
      </c>
    </row>
    <row r="61" spans="1:3" x14ac:dyDescent="0.2">
      <c r="A61" s="12">
        <v>1010170</v>
      </c>
      <c r="B61" s="4" t="s">
        <v>4</v>
      </c>
      <c r="C61" s="10" t="s">
        <v>48</v>
      </c>
    </row>
    <row r="62" spans="1:3" x14ac:dyDescent="0.2">
      <c r="A62" s="6">
        <v>1010841</v>
      </c>
      <c r="B62" s="2" t="s">
        <v>2</v>
      </c>
      <c r="C62" s="2" t="s">
        <v>31</v>
      </c>
    </row>
    <row r="63" spans="1:3" x14ac:dyDescent="0.2">
      <c r="A63" s="15" t="s">
        <v>83</v>
      </c>
      <c r="B63" s="2" t="s">
        <v>2</v>
      </c>
      <c r="C63" s="3" t="s">
        <v>32</v>
      </c>
    </row>
    <row r="64" spans="1:3" x14ac:dyDescent="0.2">
      <c r="A64" s="13">
        <v>1031583</v>
      </c>
      <c r="B64" s="2" t="s">
        <v>2</v>
      </c>
      <c r="C64" s="3" t="s">
        <v>32</v>
      </c>
    </row>
    <row r="65" spans="1:3" x14ac:dyDescent="0.2">
      <c r="A65" s="13">
        <v>1032379</v>
      </c>
      <c r="B65" s="2" t="s">
        <v>2</v>
      </c>
      <c r="C65" s="2" t="s">
        <v>33</v>
      </c>
    </row>
    <row r="66" spans="1:3" x14ac:dyDescent="0.2">
      <c r="A66" s="13">
        <v>1044217</v>
      </c>
      <c r="B66" s="2" t="s">
        <v>2</v>
      </c>
      <c r="C66" s="2" t="s">
        <v>63</v>
      </c>
    </row>
    <row r="67" spans="1:3" x14ac:dyDescent="0.2">
      <c r="A67" s="15" t="s">
        <v>84</v>
      </c>
      <c r="B67" s="4" t="s">
        <v>4</v>
      </c>
      <c r="C67" s="11" t="s">
        <v>34</v>
      </c>
    </row>
    <row r="68" spans="1:3" x14ac:dyDescent="0.2">
      <c r="A68" s="13">
        <v>1095336</v>
      </c>
      <c r="B68" s="2" t="s">
        <v>2</v>
      </c>
      <c r="C68" s="2" t="s">
        <v>35</v>
      </c>
    </row>
    <row r="69" spans="1:3" x14ac:dyDescent="0.2">
      <c r="A69" s="13">
        <v>1097861</v>
      </c>
      <c r="B69" s="2" t="s">
        <v>2</v>
      </c>
      <c r="C69" s="2" t="s">
        <v>36</v>
      </c>
    </row>
    <row r="70" spans="1:3" x14ac:dyDescent="0.2">
      <c r="A70" s="15" t="s">
        <v>85</v>
      </c>
      <c r="B70" s="2" t="s">
        <v>2</v>
      </c>
      <c r="C70" s="3" t="s">
        <v>37</v>
      </c>
    </row>
    <row r="71" spans="1:3" x14ac:dyDescent="0.2">
      <c r="A71" s="15" t="s">
        <v>86</v>
      </c>
      <c r="B71" s="2" t="s">
        <v>2</v>
      </c>
      <c r="C71" s="3" t="s">
        <v>69</v>
      </c>
    </row>
    <row r="72" spans="1:3" x14ac:dyDescent="0.2">
      <c r="A72" s="15" t="s">
        <v>87</v>
      </c>
      <c r="B72" s="2" t="s">
        <v>2</v>
      </c>
      <c r="C72" s="3" t="s">
        <v>38</v>
      </c>
    </row>
    <row r="73" spans="1:3" x14ac:dyDescent="0.2">
      <c r="A73" s="12">
        <v>1114152</v>
      </c>
      <c r="B73" s="4" t="s">
        <v>4</v>
      </c>
      <c r="C73" s="10" t="s">
        <v>39</v>
      </c>
    </row>
    <row r="74" spans="1:3" x14ac:dyDescent="0.2">
      <c r="A74" s="15" t="s">
        <v>88</v>
      </c>
      <c r="B74" s="4" t="s">
        <v>4</v>
      </c>
      <c r="C74" s="11" t="s">
        <v>70</v>
      </c>
    </row>
    <row r="75" spans="1:3" x14ac:dyDescent="0.2">
      <c r="A75" s="13">
        <v>1162384</v>
      </c>
      <c r="B75" s="2" t="s">
        <v>2</v>
      </c>
      <c r="C75" s="2" t="s">
        <v>40</v>
      </c>
    </row>
    <row r="76" spans="1:3" x14ac:dyDescent="0.2">
      <c r="A76" s="14">
        <v>1243424</v>
      </c>
      <c r="B76" s="4" t="s">
        <v>4</v>
      </c>
      <c r="C76" s="10" t="s">
        <v>53</v>
      </c>
    </row>
    <row r="77" spans="1:3" x14ac:dyDescent="0.2">
      <c r="A77" s="12">
        <v>1243858</v>
      </c>
      <c r="B77" s="4" t="s">
        <v>4</v>
      </c>
      <c r="C77" s="10" t="s">
        <v>41</v>
      </c>
    </row>
    <row r="78" spans="1:3" x14ac:dyDescent="0.2">
      <c r="A78" s="13">
        <v>1278150</v>
      </c>
      <c r="B78" s="4" t="s">
        <v>4</v>
      </c>
      <c r="C78" s="9" t="s">
        <v>72</v>
      </c>
    </row>
    <row r="79" spans="1:3" x14ac:dyDescent="0.2">
      <c r="A79" s="13">
        <v>1287937</v>
      </c>
      <c r="B79" s="2" t="s">
        <v>2</v>
      </c>
      <c r="C79" s="2" t="s">
        <v>57</v>
      </c>
    </row>
    <row r="80" spans="1:3" x14ac:dyDescent="0.2">
      <c r="A80" s="13">
        <v>1288740</v>
      </c>
      <c r="B80" s="2" t="s">
        <v>2</v>
      </c>
      <c r="C80" s="2" t="s">
        <v>42</v>
      </c>
    </row>
    <row r="81" spans="1:3" x14ac:dyDescent="0.2">
      <c r="A81" s="13">
        <v>1289672</v>
      </c>
      <c r="B81" s="4" t="s">
        <v>4</v>
      </c>
      <c r="C81" s="9" t="s">
        <v>73</v>
      </c>
    </row>
    <row r="84" spans="1:3" x14ac:dyDescent="0.2">
      <c r="A84" s="16" t="s">
        <v>94</v>
      </c>
    </row>
    <row r="85" spans="1:3" x14ac:dyDescent="0.2">
      <c r="A85" s="18" t="s">
        <v>91</v>
      </c>
    </row>
    <row r="86" spans="1:3" x14ac:dyDescent="0.2">
      <c r="A86" s="19" t="s">
        <v>96</v>
      </c>
    </row>
  </sheetData>
  <autoFilter ref="A1:C81" xr:uid="{F7D4DC6A-C731-024D-A8D5-877C93D7B67D}">
    <sortState xmlns:xlrd2="http://schemas.microsoft.com/office/spreadsheetml/2017/richdata2" ref="A2:C81">
      <sortCondition ref="A1:A81"/>
    </sortState>
  </autoFilter>
  <sortState xmlns:xlrd2="http://schemas.microsoft.com/office/spreadsheetml/2017/richdata2" ref="A45:C71">
    <sortCondition ref="A45:A71"/>
  </sortState>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47224-3618-5E4C-A67C-82D2B63AA605}">
  <dimension ref="A1:L88"/>
  <sheetViews>
    <sheetView tabSelected="1" topLeftCell="A33" workbookViewId="0">
      <selection activeCell="F59" sqref="F59"/>
    </sheetView>
  </sheetViews>
  <sheetFormatPr baseColWidth="10" defaultRowHeight="16" x14ac:dyDescent="0.2"/>
  <sheetData>
    <row r="1" spans="1:12" x14ac:dyDescent="0.2">
      <c r="A1" s="47" t="s">
        <v>141</v>
      </c>
    </row>
    <row r="2" spans="1:12" x14ac:dyDescent="0.2">
      <c r="A2" s="48" t="s">
        <v>142</v>
      </c>
    </row>
    <row r="3" spans="1:12" x14ac:dyDescent="0.2">
      <c r="A3" s="49"/>
    </row>
    <row r="4" spans="1:12" x14ac:dyDescent="0.2">
      <c r="A4" s="49"/>
    </row>
    <row r="5" spans="1:12" x14ac:dyDescent="0.2">
      <c r="A5" s="49" t="s">
        <v>143</v>
      </c>
    </row>
    <row r="6" spans="1:12" x14ac:dyDescent="0.2">
      <c r="A6" t="s">
        <v>144</v>
      </c>
      <c r="B6">
        <v>1</v>
      </c>
      <c r="C6">
        <v>2</v>
      </c>
      <c r="D6">
        <v>3</v>
      </c>
      <c r="E6">
        <v>4</v>
      </c>
      <c r="F6">
        <v>5</v>
      </c>
      <c r="G6">
        <v>6</v>
      </c>
      <c r="H6">
        <v>7</v>
      </c>
      <c r="I6">
        <v>8</v>
      </c>
      <c r="J6">
        <v>9</v>
      </c>
      <c r="K6">
        <v>10</v>
      </c>
      <c r="L6" t="s">
        <v>145</v>
      </c>
    </row>
    <row r="7" spans="1:12" x14ac:dyDescent="0.2">
      <c r="A7" t="s">
        <v>146</v>
      </c>
      <c r="B7">
        <v>145</v>
      </c>
      <c r="C7">
        <v>134</v>
      </c>
      <c r="D7">
        <v>122</v>
      </c>
      <c r="E7">
        <v>106</v>
      </c>
      <c r="F7">
        <v>144</v>
      </c>
      <c r="G7">
        <v>111</v>
      </c>
      <c r="H7">
        <v>144</v>
      </c>
      <c r="I7">
        <v>118</v>
      </c>
      <c r="J7">
        <v>148</v>
      </c>
      <c r="K7">
        <v>114</v>
      </c>
      <c r="L7">
        <v>165</v>
      </c>
    </row>
    <row r="8" spans="1:12" x14ac:dyDescent="0.2">
      <c r="A8" t="s">
        <v>147</v>
      </c>
      <c r="B8">
        <f>255-B7</f>
        <v>110</v>
      </c>
      <c r="C8">
        <f t="shared" ref="C8:L8" si="0">255-C7</f>
        <v>121</v>
      </c>
      <c r="D8">
        <f t="shared" si="0"/>
        <v>133</v>
      </c>
      <c r="E8">
        <f t="shared" si="0"/>
        <v>149</v>
      </c>
      <c r="F8">
        <f t="shared" si="0"/>
        <v>111</v>
      </c>
      <c r="G8">
        <f t="shared" si="0"/>
        <v>144</v>
      </c>
      <c r="H8">
        <f t="shared" si="0"/>
        <v>111</v>
      </c>
      <c r="I8">
        <f t="shared" si="0"/>
        <v>137</v>
      </c>
      <c r="J8">
        <f t="shared" si="0"/>
        <v>107</v>
      </c>
      <c r="K8">
        <f t="shared" si="0"/>
        <v>141</v>
      </c>
      <c r="L8">
        <f t="shared" si="0"/>
        <v>90</v>
      </c>
    </row>
    <row r="9" spans="1:12" x14ac:dyDescent="0.2">
      <c r="A9" t="s">
        <v>148</v>
      </c>
      <c r="B9">
        <f>B8-90</f>
        <v>20</v>
      </c>
      <c r="C9">
        <f t="shared" ref="C9:K9" si="1">C8-90</f>
        <v>31</v>
      </c>
      <c r="D9">
        <f t="shared" si="1"/>
        <v>43</v>
      </c>
      <c r="E9">
        <f t="shared" si="1"/>
        <v>59</v>
      </c>
      <c r="F9">
        <f t="shared" si="1"/>
        <v>21</v>
      </c>
      <c r="G9">
        <f t="shared" si="1"/>
        <v>54</v>
      </c>
      <c r="H9">
        <f t="shared" si="1"/>
        <v>21</v>
      </c>
      <c r="I9">
        <f t="shared" si="1"/>
        <v>47</v>
      </c>
      <c r="J9">
        <f t="shared" si="1"/>
        <v>17</v>
      </c>
      <c r="K9">
        <f t="shared" si="1"/>
        <v>51</v>
      </c>
    </row>
    <row r="25" spans="1:5" x14ac:dyDescent="0.2">
      <c r="A25" s="49" t="s">
        <v>149</v>
      </c>
      <c r="B25" t="s">
        <v>146</v>
      </c>
      <c r="C25" t="s">
        <v>147</v>
      </c>
      <c r="D25" t="s">
        <v>148</v>
      </c>
    </row>
    <row r="26" spans="1:5" x14ac:dyDescent="0.2">
      <c r="A26" t="s">
        <v>150</v>
      </c>
      <c r="B26" s="50">
        <v>61.564999999999998</v>
      </c>
      <c r="C26" s="50">
        <f>255-B26</f>
        <v>193.435</v>
      </c>
      <c r="D26" s="50">
        <f>C26-69</f>
        <v>124.435</v>
      </c>
      <c r="E26" s="50"/>
    </row>
    <row r="27" spans="1:5" x14ac:dyDescent="0.2">
      <c r="A27" t="s">
        <v>151</v>
      </c>
      <c r="B27" s="50">
        <v>77.527000000000001</v>
      </c>
      <c r="C27" s="50">
        <f>255-B27</f>
        <v>177.47300000000001</v>
      </c>
      <c r="D27" s="50">
        <f t="shared" ref="D27:D30" si="2">C27-69</f>
        <v>108.47300000000001</v>
      </c>
      <c r="E27" s="50"/>
    </row>
    <row r="28" spans="1:5" x14ac:dyDescent="0.2">
      <c r="A28" t="s">
        <v>152</v>
      </c>
      <c r="B28" s="50">
        <v>69.914000000000001</v>
      </c>
      <c r="C28" s="50">
        <f>255-B28</f>
        <v>185.08600000000001</v>
      </c>
      <c r="D28" s="50">
        <f t="shared" si="2"/>
        <v>116.08600000000001</v>
      </c>
      <c r="E28" s="50"/>
    </row>
    <row r="29" spans="1:5" x14ac:dyDescent="0.2">
      <c r="A29" t="s">
        <v>153</v>
      </c>
      <c r="B29" s="50">
        <v>86.792000000000002</v>
      </c>
      <c r="C29" s="50">
        <f>255-B29</f>
        <v>168.208</v>
      </c>
      <c r="D29" s="50">
        <f t="shared" si="2"/>
        <v>99.207999999999998</v>
      </c>
      <c r="E29" s="50"/>
    </row>
    <row r="30" spans="1:5" x14ac:dyDescent="0.2">
      <c r="A30" t="s">
        <v>154</v>
      </c>
      <c r="B30" s="50">
        <v>81.852999999999994</v>
      </c>
      <c r="C30" s="50">
        <f>255-B30</f>
        <v>173.14699999999999</v>
      </c>
      <c r="D30" s="50">
        <f t="shared" si="2"/>
        <v>104.14699999999999</v>
      </c>
      <c r="E30" s="50"/>
    </row>
    <row r="31" spans="1:5" x14ac:dyDescent="0.2">
      <c r="A31" t="s">
        <v>145</v>
      </c>
      <c r="B31">
        <v>186</v>
      </c>
      <c r="C31">
        <f t="shared" ref="C31" si="3">255-B31</f>
        <v>69</v>
      </c>
      <c r="D31" s="50"/>
    </row>
    <row r="33" spans="1:5" x14ac:dyDescent="0.2">
      <c r="A33" s="49" t="s">
        <v>155</v>
      </c>
      <c r="B33" t="s">
        <v>146</v>
      </c>
      <c r="C33" t="s">
        <v>147</v>
      </c>
      <c r="D33" t="s">
        <v>156</v>
      </c>
      <c r="E33" t="s">
        <v>148</v>
      </c>
    </row>
    <row r="34" spans="1:5" x14ac:dyDescent="0.2">
      <c r="A34" t="s">
        <v>151</v>
      </c>
      <c r="B34" s="50">
        <v>183.31700000000001</v>
      </c>
      <c r="C34" s="50">
        <f>255-B34</f>
        <v>71.682999999999993</v>
      </c>
      <c r="D34">
        <f>255-189</f>
        <v>66</v>
      </c>
      <c r="E34" s="50">
        <f>C34-D34</f>
        <v>5.6829999999999927</v>
      </c>
    </row>
    <row r="35" spans="1:5" x14ac:dyDescent="0.2">
      <c r="A35" t="s">
        <v>152</v>
      </c>
      <c r="B35" s="50">
        <v>197.297</v>
      </c>
      <c r="C35" s="50">
        <f t="shared" ref="C35:C38" si="4">255-B35</f>
        <v>57.703000000000003</v>
      </c>
      <c r="D35">
        <f>255-198</f>
        <v>57</v>
      </c>
      <c r="E35" s="50">
        <f t="shared" ref="E35:E38" si="5">C35-D35</f>
        <v>0.70300000000000296</v>
      </c>
    </row>
    <row r="36" spans="1:5" x14ac:dyDescent="0.2">
      <c r="A36" t="s">
        <v>150</v>
      </c>
      <c r="B36" s="50">
        <v>129.88499999999999</v>
      </c>
      <c r="C36" s="50">
        <f t="shared" si="4"/>
        <v>125.11500000000001</v>
      </c>
      <c r="D36">
        <f>255-193</f>
        <v>62</v>
      </c>
      <c r="E36" s="50">
        <f t="shared" si="5"/>
        <v>63.115000000000009</v>
      </c>
    </row>
    <row r="37" spans="1:5" x14ac:dyDescent="0.2">
      <c r="A37" t="s">
        <v>154</v>
      </c>
      <c r="B37" s="50">
        <v>191.85900000000001</v>
      </c>
      <c r="C37" s="50">
        <f t="shared" si="4"/>
        <v>63.140999999999991</v>
      </c>
      <c r="D37">
        <f>255-193</f>
        <v>62</v>
      </c>
      <c r="E37" s="50">
        <f t="shared" si="5"/>
        <v>1.1409999999999911</v>
      </c>
    </row>
    <row r="38" spans="1:5" x14ac:dyDescent="0.2">
      <c r="A38" t="s">
        <v>153</v>
      </c>
      <c r="B38" s="50">
        <v>172.19</v>
      </c>
      <c r="C38" s="50">
        <f t="shared" si="4"/>
        <v>82.81</v>
      </c>
      <c r="D38">
        <f>255-179</f>
        <v>76</v>
      </c>
      <c r="E38" s="50">
        <f t="shared" si="5"/>
        <v>6.8100000000000023</v>
      </c>
    </row>
    <row r="39" spans="1:5" x14ac:dyDescent="0.2">
      <c r="B39" s="50"/>
      <c r="C39" s="50"/>
      <c r="D39" s="50"/>
    </row>
    <row r="40" spans="1:5" x14ac:dyDescent="0.2">
      <c r="A40" s="49" t="s">
        <v>157</v>
      </c>
      <c r="B40" t="s">
        <v>146</v>
      </c>
      <c r="C40" t="s">
        <v>147</v>
      </c>
      <c r="D40" t="s">
        <v>156</v>
      </c>
      <c r="E40" t="s">
        <v>148</v>
      </c>
    </row>
    <row r="41" spans="1:5" x14ac:dyDescent="0.2">
      <c r="A41" t="s">
        <v>158</v>
      </c>
      <c r="B41" s="50">
        <v>99.713999999999999</v>
      </c>
      <c r="C41" s="50">
        <f>255-B41</f>
        <v>155.286</v>
      </c>
      <c r="D41" s="50">
        <f>255-166.383</f>
        <v>88.61699999999999</v>
      </c>
      <c r="E41" s="50">
        <f>C41-D41</f>
        <v>66.669000000000011</v>
      </c>
    </row>
    <row r="42" spans="1:5" x14ac:dyDescent="0.2">
      <c r="A42" t="s">
        <v>159</v>
      </c>
      <c r="B42" s="50">
        <v>116.22499999999999</v>
      </c>
      <c r="C42" s="50">
        <f t="shared" ref="C42:C48" si="6">255-B42</f>
        <v>138.77500000000001</v>
      </c>
      <c r="D42" s="50">
        <f>255-181.145</f>
        <v>73.85499999999999</v>
      </c>
      <c r="E42" s="50">
        <f t="shared" ref="E42:E48" si="7">C42-D42</f>
        <v>64.920000000000016</v>
      </c>
    </row>
    <row r="43" spans="1:5" x14ac:dyDescent="0.2">
      <c r="A43" t="s">
        <v>160</v>
      </c>
      <c r="B43" s="50">
        <v>52.738999999999997</v>
      </c>
      <c r="C43" s="50">
        <f t="shared" si="6"/>
        <v>202.261</v>
      </c>
      <c r="D43" s="50">
        <f>255-180.03</f>
        <v>74.97</v>
      </c>
      <c r="E43" s="50">
        <f t="shared" si="7"/>
        <v>127.291</v>
      </c>
    </row>
    <row r="44" spans="1:5" x14ac:dyDescent="0.2">
      <c r="A44" t="s">
        <v>161</v>
      </c>
      <c r="B44" s="50">
        <v>50.02</v>
      </c>
      <c r="C44" s="50">
        <f t="shared" si="6"/>
        <v>204.98</v>
      </c>
      <c r="D44" s="50">
        <f>255-184.264</f>
        <v>70.73599999999999</v>
      </c>
      <c r="E44" s="50">
        <f t="shared" si="7"/>
        <v>134.244</v>
      </c>
    </row>
    <row r="45" spans="1:5" x14ac:dyDescent="0.2">
      <c r="A45" t="s">
        <v>162</v>
      </c>
      <c r="B45" s="50">
        <v>169</v>
      </c>
      <c r="C45" s="50">
        <f t="shared" si="6"/>
        <v>86</v>
      </c>
      <c r="D45" s="50">
        <f>255-177.933</f>
        <v>77.067000000000007</v>
      </c>
      <c r="E45" s="50">
        <f t="shared" si="7"/>
        <v>8.9329999999999927</v>
      </c>
    </row>
    <row r="46" spans="1:5" x14ac:dyDescent="0.2">
      <c r="A46" t="s">
        <v>163</v>
      </c>
      <c r="B46" s="50">
        <v>144.226</v>
      </c>
      <c r="C46" s="50">
        <f t="shared" si="6"/>
        <v>110.774</v>
      </c>
      <c r="D46" s="50">
        <f>255-160.59</f>
        <v>94.41</v>
      </c>
      <c r="E46" s="50">
        <f t="shared" si="7"/>
        <v>16.364000000000004</v>
      </c>
    </row>
    <row r="47" spans="1:5" x14ac:dyDescent="0.2">
      <c r="A47" t="s">
        <v>164</v>
      </c>
      <c r="B47" s="50">
        <v>123.754</v>
      </c>
      <c r="C47" s="50">
        <f t="shared" si="6"/>
        <v>131.24599999999998</v>
      </c>
      <c r="D47" s="50">
        <f>255-144.615</f>
        <v>110.38499999999999</v>
      </c>
      <c r="E47" s="50">
        <f t="shared" si="7"/>
        <v>20.86099999999999</v>
      </c>
    </row>
    <row r="48" spans="1:5" x14ac:dyDescent="0.2">
      <c r="A48" t="s">
        <v>165</v>
      </c>
      <c r="B48" s="50">
        <v>110.83799999999999</v>
      </c>
      <c r="C48" s="50">
        <f t="shared" si="6"/>
        <v>144.16200000000001</v>
      </c>
      <c r="D48" s="50">
        <f>255-129.755</f>
        <v>125.245</v>
      </c>
      <c r="E48" s="50">
        <f t="shared" si="7"/>
        <v>18.917000000000002</v>
      </c>
    </row>
    <row r="69" spans="1:5" x14ac:dyDescent="0.2">
      <c r="A69" s="49" t="s">
        <v>166</v>
      </c>
      <c r="B69" t="s">
        <v>146</v>
      </c>
      <c r="C69" t="s">
        <v>147</v>
      </c>
      <c r="D69" t="s">
        <v>148</v>
      </c>
    </row>
    <row r="70" spans="1:5" x14ac:dyDescent="0.2">
      <c r="A70" t="s">
        <v>167</v>
      </c>
      <c r="B70" s="50">
        <v>93.016000000000005</v>
      </c>
      <c r="C70" s="50">
        <f>255-B70</f>
        <v>161.98399999999998</v>
      </c>
      <c r="D70" s="50">
        <f>C70-55</f>
        <v>106.98399999999998</v>
      </c>
    </row>
    <row r="71" spans="1:5" x14ac:dyDescent="0.2">
      <c r="A71" t="s">
        <v>168</v>
      </c>
      <c r="B71" s="50">
        <v>151.535</v>
      </c>
      <c r="C71" s="50">
        <f t="shared" ref="C71:C78" si="8">255-B71</f>
        <v>103.465</v>
      </c>
      <c r="D71" s="50">
        <f t="shared" ref="D71:D78" si="9">C71-55</f>
        <v>48.465000000000003</v>
      </c>
    </row>
    <row r="72" spans="1:5" x14ac:dyDescent="0.2">
      <c r="A72" t="s">
        <v>169</v>
      </c>
      <c r="B72" s="50">
        <v>147.768</v>
      </c>
      <c r="C72" s="50">
        <f t="shared" si="8"/>
        <v>107.232</v>
      </c>
      <c r="D72" s="50">
        <f t="shared" si="9"/>
        <v>52.231999999999999</v>
      </c>
    </row>
    <row r="73" spans="1:5" x14ac:dyDescent="0.2">
      <c r="A73" t="s">
        <v>170</v>
      </c>
      <c r="B73" s="50">
        <v>103.056</v>
      </c>
      <c r="C73" s="50">
        <f t="shared" si="8"/>
        <v>151.94400000000002</v>
      </c>
      <c r="D73" s="50">
        <f t="shared" si="9"/>
        <v>96.944000000000017</v>
      </c>
    </row>
    <row r="74" spans="1:5" x14ac:dyDescent="0.2">
      <c r="A74" t="s">
        <v>171</v>
      </c>
      <c r="B74" s="50">
        <v>91.465000000000003</v>
      </c>
      <c r="C74" s="50">
        <f t="shared" si="8"/>
        <v>163.535</v>
      </c>
      <c r="D74" s="50">
        <f t="shared" si="9"/>
        <v>108.535</v>
      </c>
    </row>
    <row r="75" spans="1:5" x14ac:dyDescent="0.2">
      <c r="A75" t="s">
        <v>172</v>
      </c>
      <c r="B75" s="50">
        <v>103.20099999999999</v>
      </c>
      <c r="C75" s="50">
        <f t="shared" si="8"/>
        <v>151.79900000000001</v>
      </c>
      <c r="D75" s="50">
        <f t="shared" si="9"/>
        <v>96.799000000000007</v>
      </c>
    </row>
    <row r="76" spans="1:5" x14ac:dyDescent="0.2">
      <c r="A76" t="s">
        <v>173</v>
      </c>
      <c r="B76" s="50">
        <v>195.58500000000001</v>
      </c>
      <c r="C76" s="50">
        <f t="shared" si="8"/>
        <v>59.414999999999992</v>
      </c>
      <c r="D76" s="50">
        <f t="shared" si="9"/>
        <v>4.414999999999992</v>
      </c>
    </row>
    <row r="77" spans="1:5" x14ac:dyDescent="0.2">
      <c r="A77" t="s">
        <v>174</v>
      </c>
      <c r="B77" s="50">
        <v>199.00700000000001</v>
      </c>
      <c r="C77" s="50">
        <f t="shared" si="8"/>
        <v>55.992999999999995</v>
      </c>
      <c r="D77" s="50">
        <f t="shared" si="9"/>
        <v>0.992999999999995</v>
      </c>
    </row>
    <row r="78" spans="1:5" x14ac:dyDescent="0.2">
      <c r="A78" t="s">
        <v>145</v>
      </c>
      <c r="B78" s="50">
        <v>199.911</v>
      </c>
      <c r="C78" s="50">
        <f t="shared" si="8"/>
        <v>55.088999999999999</v>
      </c>
      <c r="D78" s="50">
        <f t="shared" si="9"/>
        <v>8.8999999999998636E-2</v>
      </c>
    </row>
    <row r="80" spans="1:5" x14ac:dyDescent="0.2">
      <c r="A80" s="49" t="s">
        <v>175</v>
      </c>
      <c r="B80" t="s">
        <v>146</v>
      </c>
      <c r="C80" t="s">
        <v>147</v>
      </c>
      <c r="D80" t="s">
        <v>156</v>
      </c>
      <c r="E80" t="s">
        <v>148</v>
      </c>
    </row>
    <row r="81" spans="1:5" x14ac:dyDescent="0.2">
      <c r="A81" t="s">
        <v>167</v>
      </c>
      <c r="B81" s="50">
        <v>87.412999999999997</v>
      </c>
      <c r="C81" s="50">
        <f>255-B81</f>
        <v>167.58699999999999</v>
      </c>
      <c r="D81" s="50">
        <f>255-160.156</f>
        <v>94.843999999999994</v>
      </c>
      <c r="E81" s="50">
        <f>C81-D81</f>
        <v>72.742999999999995</v>
      </c>
    </row>
    <row r="82" spans="1:5" x14ac:dyDescent="0.2">
      <c r="A82" t="s">
        <v>168</v>
      </c>
      <c r="B82" s="50">
        <v>152.47399999999999</v>
      </c>
      <c r="C82" s="50">
        <f t="shared" ref="C82:C88" si="10">255-B82</f>
        <v>102.52600000000001</v>
      </c>
      <c r="D82" s="50">
        <f>255-164.393</f>
        <v>90.606999999999999</v>
      </c>
      <c r="E82" s="50">
        <f t="shared" ref="E82:E88" si="11">C82-D82</f>
        <v>11.919000000000011</v>
      </c>
    </row>
    <row r="83" spans="1:5" x14ac:dyDescent="0.2">
      <c r="A83" t="s">
        <v>169</v>
      </c>
      <c r="B83" s="50">
        <v>163.23599999999999</v>
      </c>
      <c r="C83" s="50">
        <f t="shared" si="10"/>
        <v>91.76400000000001</v>
      </c>
      <c r="D83" s="50">
        <f>255-168.384</f>
        <v>86.616000000000014</v>
      </c>
      <c r="E83" s="50">
        <f t="shared" si="11"/>
        <v>5.1479999999999961</v>
      </c>
    </row>
    <row r="84" spans="1:5" x14ac:dyDescent="0.2">
      <c r="A84" t="s">
        <v>170</v>
      </c>
      <c r="B84" s="50">
        <v>158.114</v>
      </c>
      <c r="C84" s="50">
        <f t="shared" si="10"/>
        <v>96.885999999999996</v>
      </c>
      <c r="D84" s="50">
        <f>255-167.886</f>
        <v>87.114000000000004</v>
      </c>
      <c r="E84" s="50">
        <f t="shared" si="11"/>
        <v>9.7719999999999914</v>
      </c>
    </row>
    <row r="85" spans="1:5" x14ac:dyDescent="0.2">
      <c r="A85" t="s">
        <v>171</v>
      </c>
      <c r="B85" s="50">
        <v>151.024</v>
      </c>
      <c r="C85" s="50">
        <f t="shared" si="10"/>
        <v>103.976</v>
      </c>
      <c r="D85" s="50">
        <f>255-163.258</f>
        <v>91.74199999999999</v>
      </c>
      <c r="E85" s="50">
        <f t="shared" si="11"/>
        <v>12.234000000000009</v>
      </c>
    </row>
    <row r="86" spans="1:5" x14ac:dyDescent="0.2">
      <c r="A86" t="s">
        <v>172</v>
      </c>
      <c r="B86" s="50">
        <v>142.70400000000001</v>
      </c>
      <c r="C86" s="50">
        <f t="shared" si="10"/>
        <v>112.29599999999999</v>
      </c>
      <c r="D86" s="50">
        <f>255-170.637</f>
        <v>84.363</v>
      </c>
      <c r="E86" s="50">
        <f t="shared" si="11"/>
        <v>27.932999999999993</v>
      </c>
    </row>
    <row r="87" spans="1:5" x14ac:dyDescent="0.2">
      <c r="A87" t="s">
        <v>173</v>
      </c>
      <c r="B87" s="50">
        <v>139.05600000000001</v>
      </c>
      <c r="C87" s="50">
        <f t="shared" si="10"/>
        <v>115.94399999999999</v>
      </c>
      <c r="D87" s="50">
        <f>255-154.405</f>
        <v>100.595</v>
      </c>
      <c r="E87" s="50">
        <f t="shared" si="11"/>
        <v>15.34899999999999</v>
      </c>
    </row>
    <row r="88" spans="1:5" x14ac:dyDescent="0.2">
      <c r="A88" t="s">
        <v>174</v>
      </c>
      <c r="B88" s="50">
        <v>164.185</v>
      </c>
      <c r="C88" s="50">
        <f t="shared" si="10"/>
        <v>90.814999999999998</v>
      </c>
      <c r="D88" s="50">
        <f>255-163.853</f>
        <v>91.146999999999991</v>
      </c>
      <c r="E88" s="50">
        <f t="shared" si="11"/>
        <v>-0.33199999999999363</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Table S1 primers</vt:lpstr>
      <vt:lpstr>Table S2 mutant library</vt:lpstr>
      <vt:lpstr>Table S3 WB densitometry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Cull</dc:creator>
  <cp:lastModifiedBy>Ben Cull</cp:lastModifiedBy>
  <dcterms:created xsi:type="dcterms:W3CDTF">2024-05-09T15:46:12Z</dcterms:created>
  <dcterms:modified xsi:type="dcterms:W3CDTF">2025-01-09T18:57:16Z</dcterms:modified>
</cp:coreProperties>
</file>