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Administrator\Desktop\20220117 淋巴管论文 最终\"/>
    </mc:Choice>
  </mc:AlternateContent>
  <xr:revisionPtr revIDLastSave="0" documentId="13_ncr:1_{42D80777-88DA-43CD-A182-FCB6B63F0E73}" xr6:coauthVersionLast="45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Table S1 patients in exp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7" i="1" l="1"/>
  <c r="W7" i="1"/>
  <c r="X7" i="1" s="1"/>
  <c r="AF7" i="1"/>
  <c r="AF20" i="1"/>
  <c r="W20" i="1"/>
  <c r="X20" i="1" s="1"/>
  <c r="S20" i="1"/>
  <c r="AF22" i="1"/>
  <c r="W22" i="1"/>
  <c r="X22" i="1" s="1"/>
  <c r="S22" i="1"/>
  <c r="AF21" i="1"/>
  <c r="W21" i="1"/>
  <c r="X21" i="1" s="1"/>
  <c r="S21" i="1"/>
  <c r="AF19" i="1"/>
  <c r="W19" i="1"/>
  <c r="X19" i="1" s="1"/>
  <c r="S19" i="1"/>
  <c r="AF6" i="1"/>
  <c r="AF18" i="1"/>
  <c r="AF17" i="1"/>
  <c r="AF23" i="1"/>
  <c r="AF16" i="1"/>
  <c r="AF15" i="1"/>
  <c r="AF14" i="1"/>
  <c r="AF13" i="1"/>
  <c r="AF12" i="1"/>
  <c r="AF11" i="1"/>
  <c r="AF10" i="1"/>
  <c r="AF9" i="1"/>
  <c r="AF8" i="1"/>
  <c r="AF5" i="1"/>
  <c r="AF4" i="1"/>
  <c r="S18" i="1"/>
  <c r="W18" i="1"/>
  <c r="X18" i="1" s="1"/>
  <c r="W12" i="1"/>
  <c r="X12" i="1" s="1"/>
  <c r="W6" i="1"/>
  <c r="X6" i="1" s="1"/>
  <c r="W13" i="1"/>
  <c r="X13" i="1" s="1"/>
  <c r="W14" i="1"/>
  <c r="X14" i="1" s="1"/>
  <c r="W15" i="1"/>
  <c r="X15" i="1" s="1"/>
  <c r="W16" i="1"/>
  <c r="X16" i="1" s="1"/>
  <c r="W23" i="1"/>
  <c r="X23" i="1" s="1"/>
  <c r="W17" i="1"/>
  <c r="X17" i="1" s="1"/>
  <c r="W4" i="1"/>
  <c r="X4" i="1" s="1"/>
  <c r="W5" i="1"/>
  <c r="X5" i="1" s="1"/>
  <c r="W8" i="1"/>
  <c r="X8" i="1" s="1"/>
  <c r="W9" i="1"/>
  <c r="X9" i="1" s="1"/>
  <c r="W11" i="1"/>
  <c r="X11" i="1" s="1"/>
  <c r="W10" i="1"/>
  <c r="X10" i="1" s="1"/>
  <c r="S17" i="1"/>
  <c r="S23" i="1"/>
  <c r="S16" i="1"/>
  <c r="S15" i="1"/>
  <c r="S14" i="1"/>
  <c r="S13" i="1"/>
  <c r="S6" i="1"/>
  <c r="S12" i="1"/>
  <c r="S11" i="1"/>
  <c r="S10" i="1"/>
  <c r="S9" i="1"/>
  <c r="S8" i="1"/>
  <c r="S5" i="1"/>
  <c r="S4" i="1"/>
</calcChain>
</file>

<file path=xl/sharedStrings.xml><?xml version="1.0" encoding="utf-8"?>
<sst xmlns="http://schemas.openxmlformats.org/spreadsheetml/2006/main" count="141" uniqueCount="47">
  <si>
    <t>INR</t>
    <phoneticPr fontId="2" type="noConversion"/>
  </si>
  <si>
    <t>MAP</t>
    <phoneticPr fontId="2" type="noConversion"/>
  </si>
  <si>
    <t>FiO2</t>
    <phoneticPr fontId="2" type="noConversion"/>
  </si>
  <si>
    <t>SpO/FiO</t>
    <phoneticPr fontId="2" type="noConversion"/>
  </si>
  <si>
    <t>ACLF</t>
    <phoneticPr fontId="2" type="noConversion"/>
  </si>
  <si>
    <t>Gender</t>
    <phoneticPr fontId="1" type="noConversion"/>
  </si>
  <si>
    <t>Male</t>
    <phoneticPr fontId="2" type="noConversion"/>
  </si>
  <si>
    <t>Liver</t>
    <phoneticPr fontId="2" type="noConversion"/>
  </si>
  <si>
    <t>Score</t>
    <phoneticPr fontId="1" type="noConversion"/>
  </si>
  <si>
    <t>Brain</t>
    <phoneticPr fontId="2" type="noConversion"/>
  </si>
  <si>
    <t>Coagulation</t>
    <phoneticPr fontId="2" type="noConversion"/>
  </si>
  <si>
    <t>Circulatory system</t>
    <phoneticPr fontId="2" type="noConversion"/>
  </si>
  <si>
    <t>Systolic</t>
    <phoneticPr fontId="2" type="noConversion"/>
  </si>
  <si>
    <t>Diastolic</t>
    <phoneticPr fontId="2" type="noConversion"/>
  </si>
  <si>
    <t>Breath</t>
    <phoneticPr fontId="2" type="noConversion"/>
  </si>
  <si>
    <t>Oxygen partial pressure</t>
    <phoneticPr fontId="2" type="noConversion"/>
  </si>
  <si>
    <t>Oxygen flow</t>
    <phoneticPr fontId="2" type="noConversion"/>
  </si>
  <si>
    <t>Score</t>
    <phoneticPr fontId="2" type="noConversion"/>
  </si>
  <si>
    <t>Child-Pugh score</t>
    <phoneticPr fontId="1" type="noConversion"/>
  </si>
  <si>
    <t>Ascites</t>
    <phoneticPr fontId="1" type="noConversion"/>
  </si>
  <si>
    <t>INR</t>
    <phoneticPr fontId="1" type="noConversion"/>
  </si>
  <si>
    <t>Score</t>
    <phoneticPr fontId="1" type="noConversion"/>
  </si>
  <si>
    <t>Albumin(g/L)</t>
    <phoneticPr fontId="1" type="noConversion"/>
  </si>
  <si>
    <t>Meld score</t>
    <phoneticPr fontId="1" type="noConversion"/>
  </si>
  <si>
    <t>Cirrhosis</t>
    <phoneticPr fontId="2" type="noConversion"/>
  </si>
  <si>
    <t>HBV-Ag</t>
    <phoneticPr fontId="1" type="noConversion"/>
  </si>
  <si>
    <t>Serum sodium(mmol/L)</t>
    <phoneticPr fontId="1" type="noConversion"/>
  </si>
  <si>
    <t>Positive</t>
    <phoneticPr fontId="1" type="noConversion"/>
  </si>
  <si>
    <t>Bacterial infection</t>
    <phoneticPr fontId="1" type="noConversion"/>
  </si>
  <si>
    <t>None</t>
  </si>
  <si>
    <t>None</t>
    <phoneticPr fontId="1" type="noConversion"/>
  </si>
  <si>
    <t>ACLF score</t>
    <phoneticPr fontId="1" type="noConversion"/>
  </si>
  <si>
    <t>ACLF-1</t>
    <phoneticPr fontId="1" type="noConversion"/>
  </si>
  <si>
    <t>ACLF-2</t>
    <phoneticPr fontId="1" type="noConversion"/>
  </si>
  <si>
    <t>ACLF-3</t>
    <phoneticPr fontId="1" type="noConversion"/>
  </si>
  <si>
    <t>ACLF-2</t>
    <phoneticPr fontId="1" type="noConversion"/>
  </si>
  <si>
    <t>Number</t>
    <phoneticPr fontId="1" type="noConversion"/>
  </si>
  <si>
    <t>Hepatic encephalopathy</t>
    <phoneticPr fontId="2" type="noConversion"/>
  </si>
  <si>
    <r>
      <t>ALT</t>
    </r>
    <r>
      <rPr>
        <sz val="11"/>
        <color theme="1"/>
        <rFont val="等线"/>
        <family val="2"/>
      </rPr>
      <t>（</t>
    </r>
    <r>
      <rPr>
        <sz val="11"/>
        <color theme="1"/>
        <rFont val="Times New Roman"/>
        <family val="1"/>
      </rPr>
      <t>U/L</t>
    </r>
    <r>
      <rPr>
        <sz val="11"/>
        <color theme="1"/>
        <rFont val="等线"/>
        <family val="2"/>
      </rPr>
      <t>）</t>
    </r>
    <phoneticPr fontId="2" type="noConversion"/>
  </si>
  <si>
    <r>
      <t>AST</t>
    </r>
    <r>
      <rPr>
        <sz val="11"/>
        <color theme="1"/>
        <rFont val="等线"/>
        <family val="2"/>
      </rPr>
      <t>（</t>
    </r>
    <r>
      <rPr>
        <sz val="11"/>
        <color theme="1"/>
        <rFont val="Times New Roman"/>
        <family val="1"/>
      </rPr>
      <t>U/L</t>
    </r>
    <r>
      <rPr>
        <sz val="11"/>
        <color theme="1"/>
        <rFont val="等线"/>
        <family val="2"/>
      </rPr>
      <t>）</t>
    </r>
    <phoneticPr fontId="2" type="noConversion"/>
  </si>
  <si>
    <r>
      <t>Tbil</t>
    </r>
    <r>
      <rPr>
        <sz val="12"/>
        <rFont val="宋体"/>
        <family val="3"/>
        <charset val="134"/>
      </rPr>
      <t>（</t>
    </r>
    <r>
      <rPr>
        <sz val="12"/>
        <rFont val="Times New Roman"/>
        <family val="1"/>
      </rPr>
      <t>umol/L</t>
    </r>
    <r>
      <rPr>
        <sz val="12"/>
        <rFont val="宋体"/>
        <family val="3"/>
        <charset val="134"/>
      </rPr>
      <t>）</t>
    </r>
    <phoneticPr fontId="2" type="noConversion"/>
  </si>
  <si>
    <t>Group</t>
    <phoneticPr fontId="2" type="noConversion"/>
  </si>
  <si>
    <t>Age(y)</t>
    <phoneticPr fontId="1" type="noConversion"/>
  </si>
  <si>
    <t>Creatinine(umol/L)</t>
    <phoneticPr fontId="2" type="noConversion"/>
  </si>
  <si>
    <t>Kidney</t>
    <phoneticPr fontId="1" type="noConversion"/>
  </si>
  <si>
    <t>Absence</t>
    <phoneticPr fontId="1" type="noConversion"/>
  </si>
  <si>
    <t>Table S2 the clinical data of cirrhosis patients and ACLF patients enrolled in the study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</si>
</sst>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8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12"/>
      <name val="宋体"/>
      <family val="3"/>
      <charset val="134"/>
    </font>
    <font>
      <sz val="11"/>
      <color theme="1"/>
      <name val="Times New Roman"/>
      <family val="1"/>
    </font>
    <font>
      <sz val="12"/>
      <name val="Times New Roman"/>
      <family val="1"/>
    </font>
    <font>
      <sz val="11"/>
      <color theme="1"/>
      <name val="等线"/>
      <family val="2"/>
    </font>
    <font>
      <b/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ck">
        <color auto="1"/>
      </top>
      <bottom/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/>
      <right/>
      <top/>
      <bottom style="thick">
        <color auto="1"/>
      </bottom>
      <diagonal/>
    </border>
  </borders>
  <cellStyleXfs count="2">
    <xf numFmtId="0" fontId="0" fillId="0" borderId="0"/>
    <xf numFmtId="0" fontId="3" fillId="0" borderId="0">
      <alignment vertical="center"/>
    </xf>
  </cellStyleXfs>
  <cellXfs count="27">
    <xf numFmtId="0" fontId="0" fillId="0" borderId="0" xfId="0"/>
    <xf numFmtId="0" fontId="5" fillId="2" borderId="2" xfId="1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76" fontId="5" fillId="2" borderId="1" xfId="1" applyNumberFormat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 wrapText="1"/>
    </xf>
    <xf numFmtId="176" fontId="4" fillId="2" borderId="1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0" borderId="0" xfId="0" applyFont="1"/>
    <xf numFmtId="176" fontId="4" fillId="0" borderId="0" xfId="0" applyNumberFormat="1" applyFont="1"/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2" xfId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9" xfId="1" applyFont="1" applyFill="1" applyBorder="1" applyAlignment="1">
      <alignment horizontal="center" vertical="center"/>
    </xf>
    <xf numFmtId="0" fontId="5" fillId="2" borderId="10" xfId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/>
    </xf>
    <xf numFmtId="0" fontId="7" fillId="0" borderId="11" xfId="0" applyFont="1" applyBorder="1" applyAlignment="1">
      <alignment horizontal="center"/>
    </xf>
  </cellXfs>
  <cellStyles count="2">
    <cellStyle name="常规" xfId="0" builtinId="0"/>
    <cellStyle name="常规 2" xfId="1" xr:uid="{BB92CCE6-3FF8-419B-8AB1-9A8AFF72645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23"/>
  <sheetViews>
    <sheetView tabSelected="1" workbookViewId="0">
      <selection sqref="A1:AG1"/>
    </sheetView>
  </sheetViews>
  <sheetFormatPr defaultRowHeight="15" x14ac:dyDescent="0.25"/>
  <cols>
    <col min="1" max="2" width="9" style="11"/>
    <col min="3" max="3" width="6.25" style="11" customWidth="1"/>
    <col min="4" max="4" width="8.75" style="11" customWidth="1"/>
    <col min="5" max="5" width="10" style="11" customWidth="1"/>
    <col min="6" max="6" width="14.5" style="11" customWidth="1"/>
    <col min="7" max="7" width="9.625" style="11" customWidth="1"/>
    <col min="8" max="8" width="12" style="11" customWidth="1"/>
    <col min="9" max="9" width="10.25" style="11" customWidth="1"/>
    <col min="10" max="10" width="15.75" style="12" customWidth="1"/>
    <col min="11" max="11" width="7.5" style="11" customWidth="1"/>
    <col min="12" max="12" width="8.75" style="11" customWidth="1"/>
    <col min="13" max="13" width="9.25" style="11" customWidth="1"/>
    <col min="14" max="14" width="9" style="11"/>
    <col min="15" max="15" width="13" style="11" customWidth="1"/>
    <col min="16" max="16" width="9" style="11"/>
    <col min="17" max="17" width="9.5" style="11" customWidth="1"/>
    <col min="18" max="18" width="10.125" style="11" customWidth="1"/>
    <col min="19" max="19" width="9" style="12"/>
    <col min="20" max="20" width="9" style="11"/>
    <col min="21" max="21" width="11.25" style="11" customWidth="1"/>
    <col min="22" max="22" width="9" style="11"/>
    <col min="23" max="23" width="10.75" style="11" customWidth="1"/>
    <col min="24" max="24" width="9" style="12"/>
    <col min="25" max="25" width="9" style="11"/>
    <col min="26" max="26" width="11.5" style="11" customWidth="1"/>
    <col min="27" max="27" width="15.25" style="11" customWidth="1"/>
    <col min="28" max="28" width="9" style="11"/>
    <col min="29" max="29" width="13.375" style="12" customWidth="1"/>
    <col min="30" max="30" width="11.75" style="11" customWidth="1"/>
    <col min="31" max="32" width="9" style="11"/>
    <col min="33" max="33" width="10.25" style="11" customWidth="1"/>
    <col min="34" max="34" width="9" style="11"/>
    <col min="35" max="35" width="11.75" style="11" customWidth="1"/>
    <col min="36" max="16384" width="9" style="11"/>
  </cols>
  <sheetData>
    <row r="1" spans="1:33" ht="19.5" customHeight="1" thickBot="1" x14ac:dyDescent="0.3">
      <c r="A1" s="26" t="s">
        <v>46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</row>
    <row r="2" spans="1:33" s="2" customFormat="1" ht="16.5" thickTop="1" x14ac:dyDescent="0.2">
      <c r="A2" s="13" t="s">
        <v>36</v>
      </c>
      <c r="B2" s="15" t="s">
        <v>5</v>
      </c>
      <c r="C2" s="15" t="s">
        <v>42</v>
      </c>
      <c r="D2" s="15" t="s">
        <v>41</v>
      </c>
      <c r="E2" s="15" t="s">
        <v>25</v>
      </c>
      <c r="F2" s="18" t="s">
        <v>26</v>
      </c>
      <c r="G2" s="18" t="s">
        <v>28</v>
      </c>
      <c r="H2" s="17" t="s">
        <v>7</v>
      </c>
      <c r="I2" s="17"/>
      <c r="J2" s="17"/>
      <c r="K2" s="17"/>
      <c r="L2" s="20" t="s">
        <v>44</v>
      </c>
      <c r="M2" s="21"/>
      <c r="N2" s="1" t="s">
        <v>9</v>
      </c>
      <c r="O2" s="17" t="s">
        <v>10</v>
      </c>
      <c r="P2" s="17"/>
      <c r="Q2" s="17" t="s">
        <v>11</v>
      </c>
      <c r="R2" s="17"/>
      <c r="S2" s="17"/>
      <c r="T2" s="17"/>
      <c r="U2" s="17" t="s">
        <v>14</v>
      </c>
      <c r="V2" s="17"/>
      <c r="W2" s="17"/>
      <c r="X2" s="17"/>
      <c r="Y2" s="17"/>
      <c r="Z2" s="17" t="s">
        <v>31</v>
      </c>
      <c r="AA2" s="15" t="s">
        <v>18</v>
      </c>
      <c r="AB2" s="15"/>
      <c r="AC2" s="15"/>
      <c r="AD2" s="15"/>
      <c r="AE2" s="15"/>
      <c r="AF2" s="15"/>
      <c r="AG2" s="23" t="s">
        <v>23</v>
      </c>
    </row>
    <row r="3" spans="1:33" s="8" customFormat="1" ht="49.5" customHeight="1" x14ac:dyDescent="0.2">
      <c r="A3" s="14"/>
      <c r="B3" s="16"/>
      <c r="C3" s="16"/>
      <c r="D3" s="16"/>
      <c r="E3" s="16"/>
      <c r="F3" s="19"/>
      <c r="G3" s="19"/>
      <c r="H3" s="3" t="s">
        <v>38</v>
      </c>
      <c r="I3" s="3" t="s">
        <v>39</v>
      </c>
      <c r="J3" s="4" t="s">
        <v>40</v>
      </c>
      <c r="K3" s="5" t="s">
        <v>8</v>
      </c>
      <c r="L3" s="6" t="s">
        <v>43</v>
      </c>
      <c r="M3" s="5" t="s">
        <v>8</v>
      </c>
      <c r="N3" s="5" t="s">
        <v>8</v>
      </c>
      <c r="O3" s="5" t="s">
        <v>0</v>
      </c>
      <c r="P3" s="5" t="s">
        <v>8</v>
      </c>
      <c r="Q3" s="5" t="s">
        <v>12</v>
      </c>
      <c r="R3" s="5" t="s">
        <v>13</v>
      </c>
      <c r="S3" s="4" t="s">
        <v>1</v>
      </c>
      <c r="T3" s="5" t="s">
        <v>8</v>
      </c>
      <c r="U3" s="6" t="s">
        <v>15</v>
      </c>
      <c r="V3" s="6" t="s">
        <v>16</v>
      </c>
      <c r="W3" s="5" t="s">
        <v>2</v>
      </c>
      <c r="X3" s="4" t="s">
        <v>3</v>
      </c>
      <c r="Y3" s="5" t="s">
        <v>17</v>
      </c>
      <c r="Z3" s="22"/>
      <c r="AA3" s="6" t="s">
        <v>37</v>
      </c>
      <c r="AB3" s="3" t="s">
        <v>19</v>
      </c>
      <c r="AC3" s="4" t="s">
        <v>40</v>
      </c>
      <c r="AD3" s="3" t="s">
        <v>22</v>
      </c>
      <c r="AE3" s="3" t="s">
        <v>20</v>
      </c>
      <c r="AF3" s="3" t="s">
        <v>21</v>
      </c>
      <c r="AG3" s="24"/>
    </row>
    <row r="4" spans="1:33" s="8" customFormat="1" x14ac:dyDescent="0.2">
      <c r="A4" s="9">
        <v>1</v>
      </c>
      <c r="B4" s="3" t="s">
        <v>6</v>
      </c>
      <c r="C4" s="3">
        <v>46</v>
      </c>
      <c r="D4" s="3" t="s">
        <v>24</v>
      </c>
      <c r="E4" s="3" t="s">
        <v>27</v>
      </c>
      <c r="F4" s="3">
        <v>144.19999999999999</v>
      </c>
      <c r="G4" s="3" t="s">
        <v>30</v>
      </c>
      <c r="H4" s="3">
        <v>28</v>
      </c>
      <c r="I4" s="3">
        <v>32</v>
      </c>
      <c r="J4" s="7">
        <v>52.5</v>
      </c>
      <c r="K4" s="3">
        <v>1</v>
      </c>
      <c r="L4" s="3">
        <v>74</v>
      </c>
      <c r="M4" s="3">
        <v>1</v>
      </c>
      <c r="N4" s="3">
        <v>1</v>
      </c>
      <c r="O4" s="3">
        <v>1.35</v>
      </c>
      <c r="P4" s="3">
        <v>1</v>
      </c>
      <c r="Q4" s="3">
        <v>110</v>
      </c>
      <c r="R4" s="3">
        <v>55</v>
      </c>
      <c r="S4" s="7">
        <f t="shared" ref="S4:S17" si="0">(Q4*2+R4)/3</f>
        <v>91.666666666666671</v>
      </c>
      <c r="T4" s="3">
        <v>1</v>
      </c>
      <c r="U4" s="3">
        <v>100</v>
      </c>
      <c r="V4" s="3">
        <v>0</v>
      </c>
      <c r="W4" s="3">
        <f t="shared" ref="W4:W9" si="1">21+V4*4</f>
        <v>21</v>
      </c>
      <c r="X4" s="7">
        <f t="shared" ref="X4:X17" si="2">U4/W4*100</f>
        <v>476.1904761904762</v>
      </c>
      <c r="Y4" s="3">
        <v>1</v>
      </c>
      <c r="Z4" s="3" t="s">
        <v>45</v>
      </c>
      <c r="AA4" s="3">
        <v>1</v>
      </c>
      <c r="AB4" s="3">
        <v>1</v>
      </c>
      <c r="AC4" s="7">
        <v>52.5</v>
      </c>
      <c r="AD4" s="3">
        <v>41.1</v>
      </c>
      <c r="AE4" s="3">
        <v>1.35</v>
      </c>
      <c r="AF4" s="3">
        <f>1+1+3+1+1</f>
        <v>7</v>
      </c>
      <c r="AG4" s="10">
        <v>14</v>
      </c>
    </row>
    <row r="5" spans="1:33" s="8" customFormat="1" x14ac:dyDescent="0.2">
      <c r="A5" s="9">
        <v>2</v>
      </c>
      <c r="B5" s="3" t="s">
        <v>6</v>
      </c>
      <c r="C5" s="3">
        <v>37</v>
      </c>
      <c r="D5" s="3" t="s">
        <v>24</v>
      </c>
      <c r="E5" s="3" t="s">
        <v>27</v>
      </c>
      <c r="F5" s="3">
        <v>132.4</v>
      </c>
      <c r="G5" s="3" t="s">
        <v>30</v>
      </c>
      <c r="H5" s="3">
        <v>59</v>
      </c>
      <c r="I5" s="3">
        <v>59</v>
      </c>
      <c r="J5" s="7">
        <v>41.7</v>
      </c>
      <c r="K5" s="3">
        <v>1</v>
      </c>
      <c r="L5" s="3">
        <v>39</v>
      </c>
      <c r="M5" s="3">
        <v>1</v>
      </c>
      <c r="N5" s="3">
        <v>1</v>
      </c>
      <c r="O5" s="3">
        <v>1.4</v>
      </c>
      <c r="P5" s="3">
        <v>1</v>
      </c>
      <c r="Q5" s="3">
        <v>144</v>
      </c>
      <c r="R5" s="3">
        <v>75</v>
      </c>
      <c r="S5" s="7">
        <f t="shared" si="0"/>
        <v>121</v>
      </c>
      <c r="T5" s="3">
        <v>1</v>
      </c>
      <c r="U5" s="3">
        <v>100</v>
      </c>
      <c r="V5" s="3">
        <v>0</v>
      </c>
      <c r="W5" s="3">
        <f t="shared" si="1"/>
        <v>21</v>
      </c>
      <c r="X5" s="7">
        <f t="shared" si="2"/>
        <v>476.1904761904762</v>
      </c>
      <c r="Y5" s="3">
        <v>1</v>
      </c>
      <c r="Z5" s="3" t="s">
        <v>45</v>
      </c>
      <c r="AA5" s="3">
        <v>1</v>
      </c>
      <c r="AB5" s="3">
        <v>1</v>
      </c>
      <c r="AC5" s="7">
        <v>41.7</v>
      </c>
      <c r="AD5" s="3">
        <v>30.9</v>
      </c>
      <c r="AE5" s="3">
        <v>1.4</v>
      </c>
      <c r="AF5" s="3">
        <f>1+1+2+2+1</f>
        <v>7</v>
      </c>
      <c r="AG5" s="10">
        <v>18</v>
      </c>
    </row>
    <row r="6" spans="1:33" s="8" customFormat="1" x14ac:dyDescent="0.2">
      <c r="A6" s="9">
        <v>3</v>
      </c>
      <c r="B6" s="3" t="s">
        <v>6</v>
      </c>
      <c r="C6" s="3">
        <v>54</v>
      </c>
      <c r="D6" s="3" t="s">
        <v>24</v>
      </c>
      <c r="E6" s="3" t="s">
        <v>27</v>
      </c>
      <c r="F6" s="3">
        <v>143</v>
      </c>
      <c r="G6" s="3" t="s">
        <v>30</v>
      </c>
      <c r="H6" s="3">
        <v>73</v>
      </c>
      <c r="I6" s="3">
        <v>63</v>
      </c>
      <c r="J6" s="7">
        <v>27.4</v>
      </c>
      <c r="K6" s="3">
        <v>1</v>
      </c>
      <c r="L6" s="3">
        <v>165</v>
      </c>
      <c r="M6" s="3">
        <v>2</v>
      </c>
      <c r="N6" s="3">
        <v>1</v>
      </c>
      <c r="O6" s="3">
        <v>1.07</v>
      </c>
      <c r="P6" s="3">
        <v>1</v>
      </c>
      <c r="Q6" s="3">
        <v>117</v>
      </c>
      <c r="R6" s="3">
        <v>70</v>
      </c>
      <c r="S6" s="7">
        <f>(Q6*2+R6)/3</f>
        <v>101.33333333333333</v>
      </c>
      <c r="T6" s="3">
        <v>1</v>
      </c>
      <c r="U6" s="3">
        <v>100</v>
      </c>
      <c r="V6" s="3">
        <v>0</v>
      </c>
      <c r="W6" s="3">
        <f t="shared" si="1"/>
        <v>21</v>
      </c>
      <c r="X6" s="7">
        <f>U6/W6*100</f>
        <v>476.1904761904762</v>
      </c>
      <c r="Y6" s="3">
        <v>1</v>
      </c>
      <c r="Z6" s="3" t="s">
        <v>45</v>
      </c>
      <c r="AA6" s="3">
        <v>1</v>
      </c>
      <c r="AB6" s="3">
        <v>3</v>
      </c>
      <c r="AC6" s="7">
        <v>27.4</v>
      </c>
      <c r="AD6" s="3">
        <v>39.5</v>
      </c>
      <c r="AE6" s="3">
        <v>1.07</v>
      </c>
      <c r="AF6" s="3">
        <f>1+3+1+1+1</f>
        <v>7</v>
      </c>
      <c r="AG6" s="10">
        <v>15</v>
      </c>
    </row>
    <row r="7" spans="1:33" s="8" customFormat="1" x14ac:dyDescent="0.2">
      <c r="A7" s="9">
        <v>4</v>
      </c>
      <c r="B7" s="3" t="s">
        <v>6</v>
      </c>
      <c r="C7" s="3">
        <v>49</v>
      </c>
      <c r="D7" s="3" t="s">
        <v>24</v>
      </c>
      <c r="E7" s="3" t="s">
        <v>27</v>
      </c>
      <c r="F7" s="3">
        <v>140.4</v>
      </c>
      <c r="G7" s="3" t="s">
        <v>30</v>
      </c>
      <c r="H7" s="3">
        <v>18</v>
      </c>
      <c r="I7" s="3">
        <v>31</v>
      </c>
      <c r="J7" s="7">
        <v>18.8</v>
      </c>
      <c r="K7" s="3">
        <v>1</v>
      </c>
      <c r="L7" s="3">
        <v>58</v>
      </c>
      <c r="M7" s="3">
        <v>1</v>
      </c>
      <c r="N7" s="3">
        <v>1</v>
      </c>
      <c r="O7" s="3">
        <v>1.3</v>
      </c>
      <c r="P7" s="3">
        <v>1</v>
      </c>
      <c r="Q7" s="3">
        <v>100</v>
      </c>
      <c r="R7" s="3">
        <v>51</v>
      </c>
      <c r="S7" s="7">
        <f t="shared" si="0"/>
        <v>83.666666666666671</v>
      </c>
      <c r="T7" s="3">
        <v>1</v>
      </c>
      <c r="U7" s="3">
        <v>100</v>
      </c>
      <c r="V7" s="3">
        <v>0</v>
      </c>
      <c r="W7" s="3">
        <f t="shared" si="1"/>
        <v>21</v>
      </c>
      <c r="X7" s="7">
        <f t="shared" si="2"/>
        <v>476.1904761904762</v>
      </c>
      <c r="Y7" s="3">
        <v>1</v>
      </c>
      <c r="Z7" s="3" t="s">
        <v>45</v>
      </c>
      <c r="AA7" s="3">
        <v>1</v>
      </c>
      <c r="AB7" s="3">
        <v>1</v>
      </c>
      <c r="AC7" s="7">
        <v>18.8</v>
      </c>
      <c r="AD7" s="3">
        <v>28.2</v>
      </c>
      <c r="AE7" s="3">
        <v>1.3</v>
      </c>
      <c r="AF7" s="3">
        <f>1+1+1+2+1</f>
        <v>6</v>
      </c>
      <c r="AG7" s="10">
        <v>10</v>
      </c>
    </row>
    <row r="8" spans="1:33" s="8" customFormat="1" x14ac:dyDescent="0.2">
      <c r="A8" s="9">
        <v>5</v>
      </c>
      <c r="B8" s="3" t="s">
        <v>6</v>
      </c>
      <c r="C8" s="3">
        <v>45</v>
      </c>
      <c r="D8" s="3" t="s">
        <v>24</v>
      </c>
      <c r="E8" s="3" t="s">
        <v>27</v>
      </c>
      <c r="F8" s="3">
        <v>138.6</v>
      </c>
      <c r="G8" s="3" t="s">
        <v>30</v>
      </c>
      <c r="H8" s="3">
        <v>20</v>
      </c>
      <c r="I8" s="3">
        <v>37</v>
      </c>
      <c r="J8" s="7">
        <v>35.6</v>
      </c>
      <c r="K8" s="3">
        <v>1</v>
      </c>
      <c r="L8" s="3">
        <v>66</v>
      </c>
      <c r="M8" s="3">
        <v>1</v>
      </c>
      <c r="N8" s="3">
        <v>1</v>
      </c>
      <c r="O8" s="3">
        <v>1.24</v>
      </c>
      <c r="P8" s="3">
        <v>1</v>
      </c>
      <c r="Q8" s="3">
        <v>87</v>
      </c>
      <c r="R8" s="3">
        <v>56</v>
      </c>
      <c r="S8" s="7">
        <f t="shared" si="0"/>
        <v>76.666666666666671</v>
      </c>
      <c r="T8" s="3">
        <v>1</v>
      </c>
      <c r="U8" s="3">
        <v>100</v>
      </c>
      <c r="V8" s="3">
        <v>0</v>
      </c>
      <c r="W8" s="3">
        <f t="shared" si="1"/>
        <v>21</v>
      </c>
      <c r="X8" s="7">
        <f t="shared" si="2"/>
        <v>476.1904761904762</v>
      </c>
      <c r="Y8" s="3">
        <v>1</v>
      </c>
      <c r="Z8" s="3" t="s">
        <v>45</v>
      </c>
      <c r="AA8" s="3">
        <v>1</v>
      </c>
      <c r="AB8" s="3">
        <v>3</v>
      </c>
      <c r="AC8" s="7">
        <v>35.6</v>
      </c>
      <c r="AD8" s="3">
        <v>27.9</v>
      </c>
      <c r="AE8" s="3">
        <v>1.24</v>
      </c>
      <c r="AF8" s="3">
        <f>1+3+2+3+1</f>
        <v>10</v>
      </c>
      <c r="AG8" s="10">
        <v>12</v>
      </c>
    </row>
    <row r="9" spans="1:33" s="8" customFormat="1" x14ac:dyDescent="0.2">
      <c r="A9" s="9">
        <v>6</v>
      </c>
      <c r="B9" s="3" t="s">
        <v>6</v>
      </c>
      <c r="C9" s="3">
        <v>37</v>
      </c>
      <c r="D9" s="3" t="s">
        <v>24</v>
      </c>
      <c r="E9" s="3" t="s">
        <v>27</v>
      </c>
      <c r="F9" s="3">
        <v>142.30000000000001</v>
      </c>
      <c r="G9" s="3" t="s">
        <v>30</v>
      </c>
      <c r="H9" s="3">
        <v>26</v>
      </c>
      <c r="I9" s="3">
        <v>64</v>
      </c>
      <c r="J9" s="7">
        <v>42.3</v>
      </c>
      <c r="K9" s="3">
        <v>3</v>
      </c>
      <c r="L9" s="3">
        <v>67</v>
      </c>
      <c r="M9" s="3">
        <v>1</v>
      </c>
      <c r="N9" s="3">
        <v>1</v>
      </c>
      <c r="O9" s="3">
        <v>1.29</v>
      </c>
      <c r="P9" s="3">
        <v>1</v>
      </c>
      <c r="Q9" s="3">
        <v>136</v>
      </c>
      <c r="R9" s="3">
        <v>86</v>
      </c>
      <c r="S9" s="7">
        <f t="shared" si="0"/>
        <v>119.33333333333333</v>
      </c>
      <c r="T9" s="3">
        <v>1</v>
      </c>
      <c r="U9" s="3">
        <v>100</v>
      </c>
      <c r="V9" s="3">
        <v>0</v>
      </c>
      <c r="W9" s="3">
        <f t="shared" si="1"/>
        <v>21</v>
      </c>
      <c r="X9" s="7">
        <f t="shared" si="2"/>
        <v>476.1904761904762</v>
      </c>
      <c r="Y9" s="3">
        <v>1</v>
      </c>
      <c r="Z9" s="3" t="s">
        <v>45</v>
      </c>
      <c r="AA9" s="3">
        <v>1</v>
      </c>
      <c r="AB9" s="3">
        <v>1</v>
      </c>
      <c r="AC9" s="7">
        <v>42.3</v>
      </c>
      <c r="AD9" s="3">
        <v>34.700000000000003</v>
      </c>
      <c r="AE9" s="3">
        <v>1.29</v>
      </c>
      <c r="AF9" s="3">
        <f>1+1+2+2+1</f>
        <v>7</v>
      </c>
      <c r="AG9" s="10">
        <v>13</v>
      </c>
    </row>
    <row r="10" spans="1:33" s="8" customFormat="1" x14ac:dyDescent="0.2">
      <c r="A10" s="9">
        <v>7</v>
      </c>
      <c r="B10" s="3" t="s">
        <v>6</v>
      </c>
      <c r="C10" s="3">
        <v>40</v>
      </c>
      <c r="D10" s="3" t="s">
        <v>24</v>
      </c>
      <c r="E10" s="3" t="s">
        <v>27</v>
      </c>
      <c r="F10" s="3">
        <v>138.5</v>
      </c>
      <c r="G10" s="3" t="s">
        <v>30</v>
      </c>
      <c r="H10" s="3">
        <v>17</v>
      </c>
      <c r="I10" s="3">
        <v>30</v>
      </c>
      <c r="J10" s="7">
        <v>28.7</v>
      </c>
      <c r="K10" s="3">
        <v>1</v>
      </c>
      <c r="L10" s="3">
        <v>62</v>
      </c>
      <c r="M10" s="3">
        <v>1</v>
      </c>
      <c r="N10" s="3">
        <v>1</v>
      </c>
      <c r="O10" s="3">
        <v>1.28</v>
      </c>
      <c r="P10" s="3">
        <v>1</v>
      </c>
      <c r="Q10" s="3">
        <v>116</v>
      </c>
      <c r="R10" s="3">
        <v>77</v>
      </c>
      <c r="S10" s="7">
        <f t="shared" si="0"/>
        <v>103</v>
      </c>
      <c r="T10" s="3">
        <v>1</v>
      </c>
      <c r="U10" s="3">
        <v>100</v>
      </c>
      <c r="V10" s="3">
        <v>0</v>
      </c>
      <c r="W10" s="3">
        <f t="shared" ref="W10:W17" si="3">21+V10*4</f>
        <v>21</v>
      </c>
      <c r="X10" s="7">
        <f t="shared" si="2"/>
        <v>476.1904761904762</v>
      </c>
      <c r="Y10" s="3">
        <v>1</v>
      </c>
      <c r="Z10" s="3" t="s">
        <v>45</v>
      </c>
      <c r="AA10" s="3">
        <v>1</v>
      </c>
      <c r="AB10" s="3">
        <v>1</v>
      </c>
      <c r="AC10" s="7">
        <v>28.7</v>
      </c>
      <c r="AD10" s="3">
        <v>46.3</v>
      </c>
      <c r="AE10" s="3">
        <v>1.28</v>
      </c>
      <c r="AF10" s="3">
        <f>1+1+1+1+1</f>
        <v>5</v>
      </c>
      <c r="AG10" s="10">
        <v>11</v>
      </c>
    </row>
    <row r="11" spans="1:33" s="8" customFormat="1" x14ac:dyDescent="0.2">
      <c r="A11" s="9">
        <v>8</v>
      </c>
      <c r="B11" s="3" t="s">
        <v>6</v>
      </c>
      <c r="C11" s="3">
        <v>36</v>
      </c>
      <c r="D11" s="3" t="s">
        <v>24</v>
      </c>
      <c r="E11" s="3" t="s">
        <v>27</v>
      </c>
      <c r="F11" s="3">
        <v>141.4</v>
      </c>
      <c r="G11" s="3" t="s">
        <v>30</v>
      </c>
      <c r="H11" s="3">
        <v>21</v>
      </c>
      <c r="I11" s="3">
        <v>21</v>
      </c>
      <c r="J11" s="7">
        <v>20.8</v>
      </c>
      <c r="K11" s="3">
        <v>1</v>
      </c>
      <c r="L11" s="3">
        <v>69</v>
      </c>
      <c r="M11" s="3">
        <v>1</v>
      </c>
      <c r="N11" s="3">
        <v>1</v>
      </c>
      <c r="O11" s="3">
        <v>1.33</v>
      </c>
      <c r="P11" s="3">
        <v>1</v>
      </c>
      <c r="Q11" s="3">
        <v>119</v>
      </c>
      <c r="R11" s="3">
        <v>76</v>
      </c>
      <c r="S11" s="7">
        <f t="shared" si="0"/>
        <v>104.66666666666667</v>
      </c>
      <c r="T11" s="3">
        <v>1</v>
      </c>
      <c r="U11" s="3">
        <v>100</v>
      </c>
      <c r="V11" s="3">
        <v>0</v>
      </c>
      <c r="W11" s="3">
        <f t="shared" si="3"/>
        <v>21</v>
      </c>
      <c r="X11" s="7">
        <f t="shared" si="2"/>
        <v>476.1904761904762</v>
      </c>
      <c r="Y11" s="3">
        <v>1</v>
      </c>
      <c r="Z11" s="3" t="s">
        <v>45</v>
      </c>
      <c r="AA11" s="3">
        <v>1</v>
      </c>
      <c r="AB11" s="3">
        <v>1</v>
      </c>
      <c r="AC11" s="7">
        <v>20.8</v>
      </c>
      <c r="AD11" s="3">
        <v>44.6</v>
      </c>
      <c r="AE11" s="3">
        <v>1.33</v>
      </c>
      <c r="AF11" s="3">
        <f>1+1+1+1+1</f>
        <v>5</v>
      </c>
      <c r="AG11" s="10">
        <v>10</v>
      </c>
    </row>
    <row r="12" spans="1:33" s="8" customFormat="1" x14ac:dyDescent="0.2">
      <c r="A12" s="9">
        <v>9</v>
      </c>
      <c r="B12" s="3" t="s">
        <v>6</v>
      </c>
      <c r="C12" s="3">
        <v>45</v>
      </c>
      <c r="D12" s="3" t="s">
        <v>24</v>
      </c>
      <c r="E12" s="3" t="s">
        <v>27</v>
      </c>
      <c r="F12" s="3">
        <v>122.8</v>
      </c>
      <c r="G12" s="3" t="s">
        <v>30</v>
      </c>
      <c r="H12" s="3">
        <v>11</v>
      </c>
      <c r="I12" s="3">
        <v>27</v>
      </c>
      <c r="J12" s="7">
        <v>16.600000000000001</v>
      </c>
      <c r="K12" s="3">
        <v>1</v>
      </c>
      <c r="L12" s="3">
        <v>61</v>
      </c>
      <c r="M12" s="3">
        <v>1</v>
      </c>
      <c r="N12" s="3">
        <v>1</v>
      </c>
      <c r="O12" s="3">
        <v>1.17</v>
      </c>
      <c r="P12" s="3">
        <v>1</v>
      </c>
      <c r="Q12" s="3">
        <v>88</v>
      </c>
      <c r="R12" s="3">
        <v>68</v>
      </c>
      <c r="S12" s="7">
        <f t="shared" si="0"/>
        <v>81.333333333333329</v>
      </c>
      <c r="T12" s="3">
        <v>1</v>
      </c>
      <c r="U12" s="3">
        <v>100</v>
      </c>
      <c r="V12" s="3">
        <v>0</v>
      </c>
      <c r="W12" s="3">
        <f t="shared" si="3"/>
        <v>21</v>
      </c>
      <c r="X12" s="7">
        <f t="shared" si="2"/>
        <v>476.1904761904762</v>
      </c>
      <c r="Y12" s="3">
        <v>1</v>
      </c>
      <c r="Z12" s="3" t="s">
        <v>45</v>
      </c>
      <c r="AA12" s="3">
        <v>1</v>
      </c>
      <c r="AB12" s="3">
        <v>3</v>
      </c>
      <c r="AC12" s="7">
        <v>16.600000000000001</v>
      </c>
      <c r="AD12" s="3">
        <v>24.8</v>
      </c>
      <c r="AE12" s="3">
        <v>1.17</v>
      </c>
      <c r="AF12" s="3">
        <f>1+3+1+3+1</f>
        <v>9</v>
      </c>
      <c r="AG12" s="10">
        <v>21</v>
      </c>
    </row>
    <row r="13" spans="1:33" s="8" customFormat="1" x14ac:dyDescent="0.2">
      <c r="A13" s="9">
        <v>10</v>
      </c>
      <c r="B13" s="3" t="s">
        <v>6</v>
      </c>
      <c r="C13" s="3">
        <v>42</v>
      </c>
      <c r="D13" s="3" t="s">
        <v>24</v>
      </c>
      <c r="E13" s="3" t="s">
        <v>27</v>
      </c>
      <c r="F13" s="3">
        <v>139.69999999999999</v>
      </c>
      <c r="G13" s="3" t="s">
        <v>30</v>
      </c>
      <c r="H13" s="3">
        <v>34</v>
      </c>
      <c r="I13" s="3">
        <v>46</v>
      </c>
      <c r="J13" s="7">
        <v>33.1</v>
      </c>
      <c r="K13" s="3">
        <v>1</v>
      </c>
      <c r="L13" s="3">
        <v>97</v>
      </c>
      <c r="M13" s="3">
        <v>1</v>
      </c>
      <c r="N13" s="3">
        <v>1</v>
      </c>
      <c r="O13" s="3">
        <v>1.23</v>
      </c>
      <c r="P13" s="3">
        <v>1</v>
      </c>
      <c r="Q13" s="3">
        <v>135</v>
      </c>
      <c r="R13" s="3">
        <v>84</v>
      </c>
      <c r="S13" s="7">
        <f t="shared" si="0"/>
        <v>118</v>
      </c>
      <c r="T13" s="3">
        <v>1</v>
      </c>
      <c r="U13" s="3">
        <v>100</v>
      </c>
      <c r="V13" s="3">
        <v>0</v>
      </c>
      <c r="W13" s="3">
        <f t="shared" si="3"/>
        <v>21</v>
      </c>
      <c r="X13" s="7">
        <f t="shared" si="2"/>
        <v>476.1904761904762</v>
      </c>
      <c r="Y13" s="3">
        <v>1</v>
      </c>
      <c r="Z13" s="3" t="s">
        <v>45</v>
      </c>
      <c r="AA13" s="3">
        <v>1</v>
      </c>
      <c r="AB13" s="3">
        <v>3</v>
      </c>
      <c r="AC13" s="7">
        <v>33.1</v>
      </c>
      <c r="AD13" s="3">
        <v>27.6</v>
      </c>
      <c r="AE13" s="3">
        <v>1.23</v>
      </c>
      <c r="AF13" s="3">
        <f>1+3+1+3+1</f>
        <v>9</v>
      </c>
      <c r="AG13" s="10">
        <v>12</v>
      </c>
    </row>
    <row r="14" spans="1:33" s="8" customFormat="1" x14ac:dyDescent="0.2">
      <c r="A14" s="9">
        <v>11</v>
      </c>
      <c r="B14" s="3" t="s">
        <v>6</v>
      </c>
      <c r="C14" s="3">
        <v>42</v>
      </c>
      <c r="D14" s="3" t="s">
        <v>4</v>
      </c>
      <c r="E14" s="3" t="s">
        <v>27</v>
      </c>
      <c r="F14" s="3">
        <v>136.19999999999999</v>
      </c>
      <c r="G14" s="3" t="s">
        <v>30</v>
      </c>
      <c r="H14" s="3">
        <v>53</v>
      </c>
      <c r="I14" s="3">
        <v>103</v>
      </c>
      <c r="J14" s="7">
        <v>401.3</v>
      </c>
      <c r="K14" s="3">
        <v>3</v>
      </c>
      <c r="L14" s="3">
        <v>166</v>
      </c>
      <c r="M14" s="3">
        <v>2</v>
      </c>
      <c r="N14" s="3">
        <v>1</v>
      </c>
      <c r="O14" s="3">
        <v>2.06</v>
      </c>
      <c r="P14" s="3">
        <v>2</v>
      </c>
      <c r="Q14" s="3">
        <v>117</v>
      </c>
      <c r="R14" s="3">
        <v>73</v>
      </c>
      <c r="S14" s="7">
        <f t="shared" si="0"/>
        <v>102.33333333333333</v>
      </c>
      <c r="T14" s="3">
        <v>1</v>
      </c>
      <c r="U14" s="3">
        <v>100</v>
      </c>
      <c r="V14" s="3">
        <v>0</v>
      </c>
      <c r="W14" s="3">
        <f t="shared" si="3"/>
        <v>21</v>
      </c>
      <c r="X14" s="7">
        <f t="shared" si="2"/>
        <v>476.1904761904762</v>
      </c>
      <c r="Y14" s="3">
        <v>1</v>
      </c>
      <c r="Z14" s="3" t="s">
        <v>32</v>
      </c>
      <c r="AA14" s="3">
        <v>1</v>
      </c>
      <c r="AB14" s="3">
        <v>3</v>
      </c>
      <c r="AC14" s="7">
        <v>401.3</v>
      </c>
      <c r="AD14" s="3">
        <v>30.2</v>
      </c>
      <c r="AE14" s="3">
        <v>2.06</v>
      </c>
      <c r="AF14" s="3">
        <f>1+3+3+2+2</f>
        <v>11</v>
      </c>
      <c r="AG14" s="10">
        <v>33</v>
      </c>
    </row>
    <row r="15" spans="1:33" s="8" customFormat="1" ht="15.75" customHeight="1" x14ac:dyDescent="0.2">
      <c r="A15" s="9">
        <v>12</v>
      </c>
      <c r="B15" s="3" t="s">
        <v>6</v>
      </c>
      <c r="C15" s="3">
        <v>46</v>
      </c>
      <c r="D15" s="3" t="s">
        <v>4</v>
      </c>
      <c r="E15" s="3" t="s">
        <v>27</v>
      </c>
      <c r="F15" s="3">
        <v>150.6</v>
      </c>
      <c r="G15" s="3" t="s">
        <v>30</v>
      </c>
      <c r="H15" s="3">
        <v>312</v>
      </c>
      <c r="I15" s="3">
        <v>134</v>
      </c>
      <c r="J15" s="7">
        <v>464.4</v>
      </c>
      <c r="K15" s="3">
        <v>3</v>
      </c>
      <c r="L15" s="3">
        <v>944</v>
      </c>
      <c r="M15" s="3">
        <v>3</v>
      </c>
      <c r="N15" s="3">
        <v>1</v>
      </c>
      <c r="O15" s="3">
        <v>2.21</v>
      </c>
      <c r="P15" s="3">
        <v>2</v>
      </c>
      <c r="Q15" s="3">
        <v>124</v>
      </c>
      <c r="R15" s="3">
        <v>73</v>
      </c>
      <c r="S15" s="7">
        <f t="shared" si="0"/>
        <v>107</v>
      </c>
      <c r="T15" s="3">
        <v>1</v>
      </c>
      <c r="U15" s="3">
        <v>100</v>
      </c>
      <c r="V15" s="3">
        <v>0</v>
      </c>
      <c r="W15" s="3">
        <f t="shared" si="3"/>
        <v>21</v>
      </c>
      <c r="X15" s="7">
        <f t="shared" si="2"/>
        <v>476.1904761904762</v>
      </c>
      <c r="Y15" s="3">
        <v>1</v>
      </c>
      <c r="Z15" s="3" t="s">
        <v>33</v>
      </c>
      <c r="AA15" s="3">
        <v>1</v>
      </c>
      <c r="AB15" s="3">
        <v>1</v>
      </c>
      <c r="AC15" s="7">
        <v>464.4</v>
      </c>
      <c r="AD15" s="3">
        <v>31.8</v>
      </c>
      <c r="AE15" s="3">
        <v>2.21</v>
      </c>
      <c r="AF15" s="3">
        <f>1+1+3+2+2</f>
        <v>9</v>
      </c>
      <c r="AG15" s="10">
        <v>41</v>
      </c>
    </row>
    <row r="16" spans="1:33" s="8" customFormat="1" x14ac:dyDescent="0.2">
      <c r="A16" s="9">
        <v>13</v>
      </c>
      <c r="B16" s="3" t="s">
        <v>6</v>
      </c>
      <c r="C16" s="3">
        <v>33</v>
      </c>
      <c r="D16" s="3" t="s">
        <v>4</v>
      </c>
      <c r="E16" s="3" t="s">
        <v>27</v>
      </c>
      <c r="F16" s="3">
        <v>159</v>
      </c>
      <c r="G16" s="3" t="s">
        <v>30</v>
      </c>
      <c r="H16" s="3">
        <v>85</v>
      </c>
      <c r="I16" s="3">
        <v>149</v>
      </c>
      <c r="J16" s="7">
        <v>524.1</v>
      </c>
      <c r="K16" s="3">
        <v>3</v>
      </c>
      <c r="L16" s="3">
        <v>59</v>
      </c>
      <c r="M16" s="3">
        <v>1</v>
      </c>
      <c r="N16" s="3">
        <v>3</v>
      </c>
      <c r="O16" s="3">
        <v>1.87</v>
      </c>
      <c r="P16" s="3">
        <v>1</v>
      </c>
      <c r="Q16" s="3">
        <v>145</v>
      </c>
      <c r="R16" s="3">
        <v>86</v>
      </c>
      <c r="S16" s="7">
        <f t="shared" si="0"/>
        <v>125.33333333333333</v>
      </c>
      <c r="T16" s="3">
        <v>1</v>
      </c>
      <c r="U16" s="3">
        <v>100</v>
      </c>
      <c r="V16" s="3">
        <v>0</v>
      </c>
      <c r="W16" s="3">
        <f t="shared" si="3"/>
        <v>21</v>
      </c>
      <c r="X16" s="7">
        <f t="shared" si="2"/>
        <v>476.1904761904762</v>
      </c>
      <c r="Y16" s="3">
        <v>1</v>
      </c>
      <c r="Z16" s="3" t="s">
        <v>33</v>
      </c>
      <c r="AA16" s="3">
        <v>3</v>
      </c>
      <c r="AB16" s="3">
        <v>1</v>
      </c>
      <c r="AC16" s="7">
        <v>524.1</v>
      </c>
      <c r="AD16" s="3">
        <v>29.7</v>
      </c>
      <c r="AE16" s="3">
        <v>1.87</v>
      </c>
      <c r="AF16" s="3">
        <f>3+1+3+2+2</f>
        <v>11</v>
      </c>
      <c r="AG16" s="10">
        <v>26</v>
      </c>
    </row>
    <row r="17" spans="1:33" s="8" customFormat="1" x14ac:dyDescent="0.2">
      <c r="A17" s="9">
        <v>14</v>
      </c>
      <c r="B17" s="3" t="s">
        <v>6</v>
      </c>
      <c r="C17" s="3">
        <v>45</v>
      </c>
      <c r="D17" s="3" t="s">
        <v>4</v>
      </c>
      <c r="E17" s="3" t="s">
        <v>27</v>
      </c>
      <c r="F17" s="3">
        <v>125.2</v>
      </c>
      <c r="G17" s="3" t="s">
        <v>30</v>
      </c>
      <c r="H17" s="3">
        <v>150</v>
      </c>
      <c r="I17" s="3">
        <v>359</v>
      </c>
      <c r="J17" s="7">
        <v>630.70000000000005</v>
      </c>
      <c r="K17" s="3">
        <v>3</v>
      </c>
      <c r="L17" s="3">
        <v>89</v>
      </c>
      <c r="M17" s="3">
        <v>1</v>
      </c>
      <c r="N17" s="3">
        <v>2</v>
      </c>
      <c r="O17" s="3">
        <v>2.81</v>
      </c>
      <c r="P17" s="3">
        <v>3</v>
      </c>
      <c r="Q17" s="3">
        <v>104</v>
      </c>
      <c r="R17" s="3">
        <v>69</v>
      </c>
      <c r="S17" s="7">
        <f t="shared" si="0"/>
        <v>92.333333333333329</v>
      </c>
      <c r="T17" s="3">
        <v>1</v>
      </c>
      <c r="U17" s="3">
        <v>100</v>
      </c>
      <c r="V17" s="3">
        <v>0</v>
      </c>
      <c r="W17" s="3">
        <f t="shared" si="3"/>
        <v>21</v>
      </c>
      <c r="X17" s="7">
        <f t="shared" si="2"/>
        <v>476.1904761904762</v>
      </c>
      <c r="Y17" s="3">
        <v>1</v>
      </c>
      <c r="Z17" s="3" t="s">
        <v>33</v>
      </c>
      <c r="AA17" s="3">
        <v>2</v>
      </c>
      <c r="AB17" s="3">
        <v>3</v>
      </c>
      <c r="AC17" s="7">
        <v>630.70000000000005</v>
      </c>
      <c r="AD17" s="3">
        <v>25.4</v>
      </c>
      <c r="AE17" s="3">
        <v>2.81</v>
      </c>
      <c r="AF17" s="3">
        <f>2+3+3+3+3</f>
        <v>14</v>
      </c>
      <c r="AG17" s="10">
        <v>35</v>
      </c>
    </row>
    <row r="18" spans="1:33" s="8" customFormat="1" x14ac:dyDescent="0.2">
      <c r="A18" s="9">
        <v>15</v>
      </c>
      <c r="B18" s="3" t="s">
        <v>6</v>
      </c>
      <c r="C18" s="3">
        <v>45</v>
      </c>
      <c r="D18" s="3" t="s">
        <v>4</v>
      </c>
      <c r="E18" s="3" t="s">
        <v>27</v>
      </c>
      <c r="F18" s="3">
        <v>138.19999999999999</v>
      </c>
      <c r="G18" s="3" t="s">
        <v>30</v>
      </c>
      <c r="H18" s="3">
        <v>463</v>
      </c>
      <c r="I18" s="3">
        <v>991</v>
      </c>
      <c r="J18" s="7">
        <v>211.6</v>
      </c>
      <c r="K18" s="3">
        <v>3</v>
      </c>
      <c r="L18" s="3">
        <v>82</v>
      </c>
      <c r="M18" s="3">
        <v>1</v>
      </c>
      <c r="N18" s="3">
        <v>1</v>
      </c>
      <c r="O18" s="3">
        <v>3.92</v>
      </c>
      <c r="P18" s="3">
        <v>3</v>
      </c>
      <c r="Q18" s="3">
        <v>121</v>
      </c>
      <c r="R18" s="3">
        <v>71</v>
      </c>
      <c r="S18" s="7">
        <f t="shared" ref="S18:S22" si="4">(Q18*2+R18)/3</f>
        <v>104.33333333333333</v>
      </c>
      <c r="T18" s="3">
        <v>1</v>
      </c>
      <c r="U18" s="3">
        <v>100</v>
      </c>
      <c r="V18" s="3">
        <v>0</v>
      </c>
      <c r="W18" s="3">
        <f t="shared" ref="W18:W22" si="5">21+V18*4</f>
        <v>21</v>
      </c>
      <c r="X18" s="7">
        <f t="shared" ref="X18:X22" si="6">U18/W18*100</f>
        <v>476.1904761904762</v>
      </c>
      <c r="Y18" s="3">
        <v>2</v>
      </c>
      <c r="Z18" s="3" t="s">
        <v>33</v>
      </c>
      <c r="AA18" s="3">
        <v>1</v>
      </c>
      <c r="AB18" s="3">
        <v>1</v>
      </c>
      <c r="AC18" s="7">
        <v>211.6</v>
      </c>
      <c r="AD18" s="3">
        <v>53.6</v>
      </c>
      <c r="AE18" s="3">
        <v>3.92</v>
      </c>
      <c r="AF18" s="3">
        <f>1+1+3+1+3</f>
        <v>9</v>
      </c>
      <c r="AG18" s="10">
        <v>34</v>
      </c>
    </row>
    <row r="19" spans="1:33" s="8" customFormat="1" x14ac:dyDescent="0.2">
      <c r="A19" s="9">
        <v>16</v>
      </c>
      <c r="B19" s="3" t="s">
        <v>6</v>
      </c>
      <c r="C19" s="3">
        <v>45</v>
      </c>
      <c r="D19" s="3" t="s">
        <v>4</v>
      </c>
      <c r="E19" s="3" t="s">
        <v>27</v>
      </c>
      <c r="F19" s="3">
        <v>148.19999999999999</v>
      </c>
      <c r="G19" s="3" t="s">
        <v>30</v>
      </c>
      <c r="H19" s="3">
        <v>457</v>
      </c>
      <c r="I19" s="3">
        <v>728</v>
      </c>
      <c r="J19" s="7">
        <v>446.1</v>
      </c>
      <c r="K19" s="3">
        <v>3</v>
      </c>
      <c r="L19" s="3">
        <v>90</v>
      </c>
      <c r="M19" s="3">
        <v>1</v>
      </c>
      <c r="N19" s="3">
        <v>1</v>
      </c>
      <c r="O19" s="3">
        <v>2.68</v>
      </c>
      <c r="P19" s="3">
        <v>3</v>
      </c>
      <c r="Q19" s="3">
        <v>133</v>
      </c>
      <c r="R19" s="3">
        <v>77</v>
      </c>
      <c r="S19" s="7">
        <f t="shared" si="4"/>
        <v>114.33333333333333</v>
      </c>
      <c r="T19" s="3">
        <v>1</v>
      </c>
      <c r="U19" s="3">
        <v>97</v>
      </c>
      <c r="V19" s="3">
        <v>5</v>
      </c>
      <c r="W19" s="3">
        <f t="shared" si="5"/>
        <v>41</v>
      </c>
      <c r="X19" s="7">
        <f t="shared" si="6"/>
        <v>236.58536585365852</v>
      </c>
      <c r="Y19" s="3">
        <v>2</v>
      </c>
      <c r="Z19" s="3" t="s">
        <v>33</v>
      </c>
      <c r="AA19" s="3">
        <v>1</v>
      </c>
      <c r="AB19" s="3">
        <v>1</v>
      </c>
      <c r="AC19" s="7">
        <v>446.1</v>
      </c>
      <c r="AD19" s="3">
        <v>27.4</v>
      </c>
      <c r="AE19" s="3">
        <v>2.68</v>
      </c>
      <c r="AF19" s="3">
        <f>1+1+3+3+3</f>
        <v>11</v>
      </c>
      <c r="AG19" s="10">
        <v>30</v>
      </c>
    </row>
    <row r="20" spans="1:33" s="8" customFormat="1" x14ac:dyDescent="0.2">
      <c r="A20" s="9">
        <v>17</v>
      </c>
      <c r="B20" s="3" t="s">
        <v>6</v>
      </c>
      <c r="C20" s="3">
        <v>37</v>
      </c>
      <c r="D20" s="3" t="s">
        <v>4</v>
      </c>
      <c r="E20" s="3" t="s">
        <v>27</v>
      </c>
      <c r="F20" s="3">
        <v>137.5</v>
      </c>
      <c r="G20" s="3" t="s">
        <v>29</v>
      </c>
      <c r="H20" s="3">
        <v>67</v>
      </c>
      <c r="I20" s="3">
        <v>82</v>
      </c>
      <c r="J20" s="7">
        <v>576.70000000000005</v>
      </c>
      <c r="K20" s="3">
        <v>3</v>
      </c>
      <c r="L20" s="3">
        <v>78</v>
      </c>
      <c r="M20" s="3">
        <v>1</v>
      </c>
      <c r="N20" s="3">
        <v>3</v>
      </c>
      <c r="O20" s="3">
        <v>3.05</v>
      </c>
      <c r="P20" s="3">
        <v>3</v>
      </c>
      <c r="Q20" s="3">
        <v>146</v>
      </c>
      <c r="R20" s="3">
        <v>80</v>
      </c>
      <c r="S20" s="7">
        <f>(Q20*2+R20)/3</f>
        <v>124</v>
      </c>
      <c r="T20" s="3">
        <v>1</v>
      </c>
      <c r="U20" s="3">
        <v>98</v>
      </c>
      <c r="V20" s="3">
        <v>2</v>
      </c>
      <c r="W20" s="3">
        <f>21+V20*4</f>
        <v>29</v>
      </c>
      <c r="X20" s="7">
        <f>U20/W20*100</f>
        <v>337.93103448275861</v>
      </c>
      <c r="Y20" s="3">
        <v>1</v>
      </c>
      <c r="Z20" s="3" t="s">
        <v>34</v>
      </c>
      <c r="AA20" s="3">
        <v>1</v>
      </c>
      <c r="AB20" s="3">
        <v>1</v>
      </c>
      <c r="AC20" s="7">
        <v>576.70000000000005</v>
      </c>
      <c r="AD20" s="3">
        <v>35.9</v>
      </c>
      <c r="AE20" s="3">
        <v>3.05</v>
      </c>
      <c r="AF20" s="3">
        <f>1+1+3+1+3</f>
        <v>9</v>
      </c>
      <c r="AG20" s="10">
        <v>31</v>
      </c>
    </row>
    <row r="21" spans="1:33" s="8" customFormat="1" x14ac:dyDescent="0.2">
      <c r="A21" s="9">
        <v>18</v>
      </c>
      <c r="B21" s="3" t="s">
        <v>6</v>
      </c>
      <c r="C21" s="3">
        <v>52</v>
      </c>
      <c r="D21" s="3" t="s">
        <v>4</v>
      </c>
      <c r="E21" s="3" t="s">
        <v>27</v>
      </c>
      <c r="F21" s="3">
        <v>133.4</v>
      </c>
      <c r="G21" s="3" t="s">
        <v>30</v>
      </c>
      <c r="H21" s="3">
        <v>141</v>
      </c>
      <c r="I21" s="3">
        <v>91</v>
      </c>
      <c r="J21" s="7">
        <v>387.2</v>
      </c>
      <c r="K21" s="3">
        <v>3</v>
      </c>
      <c r="L21" s="3">
        <v>52</v>
      </c>
      <c r="M21" s="3">
        <v>1</v>
      </c>
      <c r="N21" s="3">
        <v>1</v>
      </c>
      <c r="O21" s="3">
        <v>3.59</v>
      </c>
      <c r="P21" s="3">
        <v>3</v>
      </c>
      <c r="Q21" s="3">
        <v>138</v>
      </c>
      <c r="R21" s="3">
        <v>86</v>
      </c>
      <c r="S21" s="7">
        <f t="shared" si="4"/>
        <v>120.66666666666667</v>
      </c>
      <c r="T21" s="3">
        <v>1</v>
      </c>
      <c r="U21" s="3">
        <v>95</v>
      </c>
      <c r="V21" s="3">
        <v>5</v>
      </c>
      <c r="W21" s="3">
        <f t="shared" si="5"/>
        <v>41</v>
      </c>
      <c r="X21" s="7">
        <f t="shared" si="6"/>
        <v>231.70731707317071</v>
      </c>
      <c r="Y21" s="3">
        <v>2</v>
      </c>
      <c r="Z21" s="3" t="s">
        <v>33</v>
      </c>
      <c r="AA21" s="3">
        <v>1</v>
      </c>
      <c r="AB21" s="3">
        <v>1</v>
      </c>
      <c r="AC21" s="7">
        <v>387.2</v>
      </c>
      <c r="AD21" s="3">
        <v>36.200000000000003</v>
      </c>
      <c r="AE21" s="3">
        <v>3.59</v>
      </c>
      <c r="AF21" s="3">
        <f>1+1+3+1+3</f>
        <v>9</v>
      </c>
      <c r="AG21" s="10">
        <v>33</v>
      </c>
    </row>
    <row r="22" spans="1:33" s="8" customFormat="1" x14ac:dyDescent="0.2">
      <c r="A22" s="9">
        <v>19</v>
      </c>
      <c r="B22" s="3" t="s">
        <v>6</v>
      </c>
      <c r="C22" s="3">
        <v>48</v>
      </c>
      <c r="D22" s="3" t="s">
        <v>4</v>
      </c>
      <c r="E22" s="3" t="s">
        <v>27</v>
      </c>
      <c r="F22" s="3">
        <v>144.4</v>
      </c>
      <c r="G22" s="3" t="s">
        <v>30</v>
      </c>
      <c r="H22" s="3">
        <v>384</v>
      </c>
      <c r="I22" s="3">
        <v>221</v>
      </c>
      <c r="J22" s="7">
        <v>306.39999999999998</v>
      </c>
      <c r="K22" s="3">
        <v>3</v>
      </c>
      <c r="L22" s="3">
        <v>55</v>
      </c>
      <c r="M22" s="3">
        <v>1</v>
      </c>
      <c r="N22" s="3">
        <v>1</v>
      </c>
      <c r="O22" s="3">
        <v>2.99</v>
      </c>
      <c r="P22" s="3">
        <v>3</v>
      </c>
      <c r="Q22" s="3">
        <v>140</v>
      </c>
      <c r="R22" s="3">
        <v>90</v>
      </c>
      <c r="S22" s="7">
        <f t="shared" si="4"/>
        <v>123.33333333333333</v>
      </c>
      <c r="T22" s="3">
        <v>1</v>
      </c>
      <c r="U22" s="3">
        <v>94</v>
      </c>
      <c r="V22" s="3">
        <v>3</v>
      </c>
      <c r="W22" s="3">
        <f t="shared" si="5"/>
        <v>33</v>
      </c>
      <c r="X22" s="7">
        <f t="shared" si="6"/>
        <v>284.84848484848487</v>
      </c>
      <c r="Y22" s="3">
        <v>2</v>
      </c>
      <c r="Z22" s="3" t="s">
        <v>33</v>
      </c>
      <c r="AA22" s="3">
        <v>1</v>
      </c>
      <c r="AB22" s="3">
        <v>1</v>
      </c>
      <c r="AC22" s="7">
        <v>306.39999999999998</v>
      </c>
      <c r="AD22" s="3">
        <v>30.3</v>
      </c>
      <c r="AE22" s="3">
        <v>2.99</v>
      </c>
      <c r="AF22" s="3">
        <f>1+1+3+2+3</f>
        <v>10</v>
      </c>
      <c r="AG22" s="10">
        <v>30</v>
      </c>
    </row>
    <row r="23" spans="1:33" s="8" customFormat="1" x14ac:dyDescent="0.2">
      <c r="A23" s="9">
        <v>20</v>
      </c>
      <c r="B23" s="3" t="s">
        <v>6</v>
      </c>
      <c r="C23" s="3">
        <v>57</v>
      </c>
      <c r="D23" s="3" t="s">
        <v>4</v>
      </c>
      <c r="E23" s="3" t="s">
        <v>27</v>
      </c>
      <c r="F23" s="3">
        <v>139.30000000000001</v>
      </c>
      <c r="G23" s="3" t="s">
        <v>30</v>
      </c>
      <c r="H23" s="3">
        <v>1704</v>
      </c>
      <c r="I23" s="3">
        <v>2677</v>
      </c>
      <c r="J23" s="7">
        <v>339.86</v>
      </c>
      <c r="K23" s="3">
        <v>3</v>
      </c>
      <c r="L23" s="3">
        <v>76</v>
      </c>
      <c r="M23" s="3">
        <v>1</v>
      </c>
      <c r="N23" s="3">
        <v>1</v>
      </c>
      <c r="O23" s="3">
        <v>2.98</v>
      </c>
      <c r="P23" s="3">
        <v>3</v>
      </c>
      <c r="Q23" s="3">
        <v>115</v>
      </c>
      <c r="R23" s="3">
        <v>70</v>
      </c>
      <c r="S23" s="7">
        <f>(Q23*2+R23)/3</f>
        <v>100</v>
      </c>
      <c r="T23" s="3">
        <v>1</v>
      </c>
      <c r="U23" s="3">
        <v>100</v>
      </c>
      <c r="V23" s="3">
        <v>0</v>
      </c>
      <c r="W23" s="3">
        <f>21+V23*4</f>
        <v>21</v>
      </c>
      <c r="X23" s="7">
        <f>U23/W23*100</f>
        <v>476.1904761904762</v>
      </c>
      <c r="Y23" s="3">
        <v>1</v>
      </c>
      <c r="Z23" s="3" t="s">
        <v>35</v>
      </c>
      <c r="AA23" s="3">
        <v>1</v>
      </c>
      <c r="AB23" s="3">
        <v>1</v>
      </c>
      <c r="AC23" s="7">
        <v>339.86</v>
      </c>
      <c r="AD23" s="3">
        <v>34.200000000000003</v>
      </c>
      <c r="AE23" s="3">
        <v>2.98</v>
      </c>
      <c r="AF23" s="3">
        <f>1+1+3+2+3</f>
        <v>10</v>
      </c>
      <c r="AG23" s="10">
        <v>30</v>
      </c>
    </row>
  </sheetData>
  <mergeCells count="16">
    <mergeCell ref="A1:AG1"/>
    <mergeCell ref="L2:M2"/>
    <mergeCell ref="Z2:Z3"/>
    <mergeCell ref="AG2:AG3"/>
    <mergeCell ref="O2:P2"/>
    <mergeCell ref="Q2:T2"/>
    <mergeCell ref="U2:Y2"/>
    <mergeCell ref="AA2:AF2"/>
    <mergeCell ref="A2:A3"/>
    <mergeCell ref="B2:B3"/>
    <mergeCell ref="C2:C3"/>
    <mergeCell ref="D2:D3"/>
    <mergeCell ref="H2:K2"/>
    <mergeCell ref="E2:E3"/>
    <mergeCell ref="F2:F3"/>
    <mergeCell ref="G2:G3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S1 patients in exp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Lihao</dc:creator>
  <cp:lastModifiedBy>Pengpeng Zhang</cp:lastModifiedBy>
  <dcterms:created xsi:type="dcterms:W3CDTF">2015-06-05T18:17:20Z</dcterms:created>
  <dcterms:modified xsi:type="dcterms:W3CDTF">2022-01-17T08:44:37Z</dcterms:modified>
</cp:coreProperties>
</file>