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24"/>
  <workbookPr/>
  <mc:AlternateContent xmlns:mc="http://schemas.openxmlformats.org/markup-compatibility/2006">
    <mc:Choice Requires="x15">
      <x15ac:absPath xmlns:x15ac="http://schemas.microsoft.com/office/spreadsheetml/2010/11/ac" url="/Users/anneruebsam/Desktop/"/>
    </mc:Choice>
  </mc:AlternateContent>
  <bookViews>
    <workbookView xWindow="7840" yWindow="460" windowWidth="28800" windowHeight="14560" activeTab="3"/>
  </bookViews>
  <sheets>
    <sheet name="results brolucizumab" sheetId="3" r:id="rId1"/>
    <sheet name="switch brolucizumab" sheetId="1" r:id="rId2"/>
    <sheet name="native brolucizumab" sheetId="2" r:id="rId3"/>
    <sheet name="results aflibercept" sheetId="6" r:id="rId4"/>
    <sheet name="native aflibercept" sheetId="4" r:id="rId5"/>
    <sheet name="switch afliberceot" sheetId="5" r:id="rId6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8" i="6" l="1"/>
  <c r="R58" i="6"/>
  <c r="Q58" i="6"/>
  <c r="P58" i="6"/>
  <c r="O58" i="6"/>
  <c r="N58" i="6"/>
  <c r="M58" i="6"/>
  <c r="L58" i="6"/>
  <c r="S57" i="6"/>
  <c r="R57" i="6"/>
  <c r="Q57" i="6"/>
  <c r="P57" i="6"/>
  <c r="O57" i="6"/>
  <c r="N57" i="6"/>
  <c r="M57" i="6"/>
  <c r="L57" i="6"/>
  <c r="I51" i="6"/>
  <c r="H51" i="6"/>
  <c r="G51" i="6"/>
  <c r="F51" i="6"/>
  <c r="E51" i="6"/>
  <c r="D51" i="6"/>
  <c r="C51" i="6"/>
  <c r="B51" i="6"/>
  <c r="I50" i="6"/>
  <c r="H50" i="6"/>
  <c r="G50" i="6"/>
  <c r="F50" i="6"/>
  <c r="E50" i="6"/>
  <c r="D50" i="6"/>
  <c r="C50" i="6"/>
  <c r="B50" i="6"/>
  <c r="AB27" i="6"/>
  <c r="AA27" i="6"/>
  <c r="S27" i="6"/>
  <c r="R27" i="6"/>
  <c r="Q27" i="6"/>
  <c r="P27" i="6"/>
  <c r="O27" i="6"/>
  <c r="N27" i="6"/>
  <c r="M27" i="6"/>
  <c r="L27" i="6"/>
  <c r="AB26" i="6"/>
  <c r="AA26" i="6"/>
  <c r="S26" i="6"/>
  <c r="R26" i="6"/>
  <c r="Q26" i="6"/>
  <c r="P26" i="6"/>
  <c r="O26" i="6"/>
  <c r="N26" i="6"/>
  <c r="M26" i="6"/>
  <c r="L26" i="6"/>
  <c r="V20" i="6"/>
  <c r="U20" i="6"/>
  <c r="I20" i="6"/>
  <c r="H20" i="6"/>
  <c r="G20" i="6"/>
  <c r="F20" i="6"/>
  <c r="E20" i="6"/>
  <c r="D20" i="6"/>
  <c r="C20" i="6"/>
  <c r="B20" i="6"/>
  <c r="V19" i="6"/>
  <c r="U19" i="6"/>
  <c r="I19" i="6"/>
  <c r="H19" i="6"/>
  <c r="G19" i="6"/>
  <c r="F19" i="6"/>
  <c r="E19" i="6"/>
  <c r="D19" i="6"/>
  <c r="C19" i="6"/>
  <c r="B19" i="6"/>
  <c r="BN30" i="5"/>
  <c r="BM3" i="5"/>
  <c r="BM4" i="5"/>
  <c r="BM5" i="5"/>
  <c r="BM7" i="5"/>
  <c r="BM9" i="5"/>
  <c r="BM10" i="5"/>
  <c r="BM13" i="5"/>
  <c r="BM16" i="5"/>
  <c r="BM17" i="5"/>
  <c r="BM19" i="5"/>
  <c r="BM20" i="5"/>
  <c r="BM21" i="5"/>
  <c r="BM22" i="5"/>
  <c r="BM23" i="5"/>
  <c r="BM24" i="5"/>
  <c r="BM25" i="5"/>
  <c r="BM26" i="5"/>
  <c r="BM30" i="5"/>
  <c r="BJ30" i="5"/>
  <c r="BI30" i="5"/>
  <c r="BF3" i="5"/>
  <c r="BF4" i="5"/>
  <c r="BF5" i="5"/>
  <c r="BF7" i="5"/>
  <c r="BF8" i="5"/>
  <c r="BF9" i="5"/>
  <c r="BF10" i="5"/>
  <c r="BF12" i="5"/>
  <c r="BF13" i="5"/>
  <c r="BF15" i="5"/>
  <c r="BF16" i="5"/>
  <c r="BF17" i="5"/>
  <c r="BF19" i="5"/>
  <c r="BF20" i="5"/>
  <c r="BF21" i="5"/>
  <c r="BF22" i="5"/>
  <c r="BF23" i="5"/>
  <c r="BF24" i="5"/>
  <c r="BF25" i="5"/>
  <c r="BF26" i="5"/>
  <c r="BF30" i="5"/>
  <c r="BC30" i="5"/>
  <c r="BB30" i="5"/>
  <c r="AY3" i="5"/>
  <c r="AY4" i="5"/>
  <c r="AY5" i="5"/>
  <c r="AY7" i="5"/>
  <c r="AY8" i="5"/>
  <c r="AY9" i="5"/>
  <c r="AY10" i="5"/>
  <c r="AY11" i="5"/>
  <c r="AY12" i="5"/>
  <c r="AY13" i="5"/>
  <c r="AY14" i="5"/>
  <c r="AY15" i="5"/>
  <c r="AY16" i="5"/>
  <c r="AY17" i="5"/>
  <c r="AY19" i="5"/>
  <c r="AY20" i="5"/>
  <c r="AY21" i="5"/>
  <c r="AY22" i="5"/>
  <c r="AY23" i="5"/>
  <c r="AY24" i="5"/>
  <c r="AY25" i="5"/>
  <c r="AY26" i="5"/>
  <c r="AY30" i="5"/>
  <c r="AV30" i="5"/>
  <c r="AU30" i="5"/>
  <c r="AR3" i="5"/>
  <c r="AR4" i="5"/>
  <c r="AR5" i="5"/>
  <c r="AR7" i="5"/>
  <c r="AR8" i="5"/>
  <c r="AR9" i="5"/>
  <c r="AR10" i="5"/>
  <c r="AR11" i="5"/>
  <c r="AR12" i="5"/>
  <c r="AR13" i="5"/>
  <c r="AR14" i="5"/>
  <c r="AR15" i="5"/>
  <c r="AR16" i="5"/>
  <c r="AR17" i="5"/>
  <c r="AR19" i="5"/>
  <c r="AR20" i="5"/>
  <c r="AR21" i="5"/>
  <c r="AR22" i="5"/>
  <c r="AR23" i="5"/>
  <c r="AR24" i="5"/>
  <c r="AR25" i="5"/>
  <c r="AR26" i="5"/>
  <c r="AR30" i="5"/>
  <c r="AO30" i="5"/>
  <c r="AN30" i="5"/>
  <c r="AK30" i="5"/>
  <c r="AJ3" i="5"/>
  <c r="AJ4" i="5"/>
  <c r="AJ5" i="5"/>
  <c r="AJ7" i="5"/>
  <c r="AJ8" i="5"/>
  <c r="AJ9" i="5"/>
  <c r="AJ10" i="5"/>
  <c r="AJ11" i="5"/>
  <c r="AJ12" i="5"/>
  <c r="AJ13" i="5"/>
  <c r="AJ14" i="5"/>
  <c r="AJ15" i="5"/>
  <c r="AJ16" i="5"/>
  <c r="AJ17" i="5"/>
  <c r="AJ19" i="5"/>
  <c r="AJ20" i="5"/>
  <c r="AJ21" i="5"/>
  <c r="AJ22" i="5"/>
  <c r="AJ23" i="5"/>
  <c r="AJ24" i="5"/>
  <c r="AJ25" i="5"/>
  <c r="AJ26" i="5"/>
  <c r="AJ30" i="5"/>
  <c r="AG30" i="5"/>
  <c r="AF30" i="5"/>
  <c r="AC3" i="5"/>
  <c r="AC4" i="5"/>
  <c r="AC5" i="5"/>
  <c r="AC7" i="5"/>
  <c r="AC8" i="5"/>
  <c r="AC9" i="5"/>
  <c r="AC10" i="5"/>
  <c r="AC11" i="5"/>
  <c r="AC12" i="5"/>
  <c r="AC13" i="5"/>
  <c r="AC14" i="5"/>
  <c r="AC15" i="5"/>
  <c r="AC16" i="5"/>
  <c r="AC17" i="5"/>
  <c r="AC19" i="5"/>
  <c r="AC20" i="5"/>
  <c r="AC21" i="5"/>
  <c r="AC22" i="5"/>
  <c r="AC23" i="5"/>
  <c r="AC24" i="5"/>
  <c r="AC25" i="5"/>
  <c r="AC26" i="5"/>
  <c r="AC30" i="5"/>
  <c r="Z30" i="5"/>
  <c r="Y30" i="5"/>
  <c r="U3" i="5"/>
  <c r="U4" i="5"/>
  <c r="U5" i="5"/>
  <c r="U7" i="5"/>
  <c r="U8" i="5"/>
  <c r="U9" i="5"/>
  <c r="U10" i="5"/>
  <c r="U11" i="5"/>
  <c r="U12" i="5"/>
  <c r="U13" i="5"/>
  <c r="U14" i="5"/>
  <c r="U15" i="5"/>
  <c r="U16" i="5"/>
  <c r="U17" i="5"/>
  <c r="U19" i="5"/>
  <c r="U20" i="5"/>
  <c r="U21" i="5"/>
  <c r="U22" i="5"/>
  <c r="U23" i="5"/>
  <c r="U24" i="5"/>
  <c r="U25" i="5"/>
  <c r="U26" i="5"/>
  <c r="U30" i="5"/>
  <c r="T30" i="5"/>
  <c r="S30" i="5"/>
  <c r="M30" i="5"/>
  <c r="D30" i="5"/>
  <c r="BT29" i="5"/>
  <c r="BN29" i="5"/>
  <c r="BM29" i="5"/>
  <c r="BJ29" i="5"/>
  <c r="BI29" i="5"/>
  <c r="BF29" i="5"/>
  <c r="BC29" i="5"/>
  <c r="BB29" i="5"/>
  <c r="AY29" i="5"/>
  <c r="AV29" i="5"/>
  <c r="AU29" i="5"/>
  <c r="AR29" i="5"/>
  <c r="AO29" i="5"/>
  <c r="AN29" i="5"/>
  <c r="AK29" i="5"/>
  <c r="AJ29" i="5"/>
  <c r="AG29" i="5"/>
  <c r="AF29" i="5"/>
  <c r="AC29" i="5"/>
  <c r="Z29" i="5"/>
  <c r="Y29" i="5"/>
  <c r="U29" i="5"/>
  <c r="T29" i="5"/>
  <c r="S29" i="5"/>
  <c r="M29" i="5"/>
  <c r="D29" i="5"/>
  <c r="BT28" i="5"/>
  <c r="BM15" i="5"/>
  <c r="BM11" i="5"/>
  <c r="BF11" i="5"/>
  <c r="BM24" i="4"/>
  <c r="BL24" i="4"/>
  <c r="BI24" i="4"/>
  <c r="BH4" i="4"/>
  <c r="BH10" i="4"/>
  <c r="BH11" i="4"/>
  <c r="BH12" i="4"/>
  <c r="BH13" i="4"/>
  <c r="BH14" i="4"/>
  <c r="BH15" i="4"/>
  <c r="BH24" i="4"/>
  <c r="BE24" i="4"/>
  <c r="BD24" i="4"/>
  <c r="BA24" i="4"/>
  <c r="AZ4" i="4"/>
  <c r="AZ7" i="4"/>
  <c r="AZ10" i="4"/>
  <c r="AZ11" i="4"/>
  <c r="AZ12" i="4"/>
  <c r="AZ13" i="4"/>
  <c r="AZ14" i="4"/>
  <c r="AZ15" i="4"/>
  <c r="AZ24" i="4"/>
  <c r="AW24" i="4"/>
  <c r="AV24" i="4"/>
  <c r="AS4" i="4"/>
  <c r="AS7" i="4"/>
  <c r="AS8" i="4"/>
  <c r="AS9" i="4"/>
  <c r="AS10" i="4"/>
  <c r="AS11" i="4"/>
  <c r="AS12" i="4"/>
  <c r="AS13" i="4"/>
  <c r="AS14" i="4"/>
  <c r="AS15" i="4"/>
  <c r="AS16" i="4"/>
  <c r="AS17" i="4"/>
  <c r="AS20" i="4"/>
  <c r="AS24" i="4"/>
  <c r="AP24" i="4"/>
  <c r="AO24" i="4"/>
  <c r="AL4" i="4"/>
  <c r="AL5" i="4"/>
  <c r="AL6" i="4"/>
  <c r="AL7" i="4"/>
  <c r="AL8" i="4"/>
  <c r="AL9" i="4"/>
  <c r="AL10" i="4"/>
  <c r="AL11" i="4"/>
  <c r="AL12" i="4"/>
  <c r="AL13" i="4"/>
  <c r="AL14" i="4"/>
  <c r="AL15" i="4"/>
  <c r="AL16" i="4"/>
  <c r="AL17" i="4"/>
  <c r="AL19" i="4"/>
  <c r="AL20" i="4"/>
  <c r="AL24" i="4"/>
  <c r="AI24" i="4"/>
  <c r="AH24" i="4"/>
  <c r="AE4" i="4"/>
  <c r="AE5" i="4"/>
  <c r="AE6" i="4"/>
  <c r="AE7" i="4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4" i="4"/>
  <c r="AB24" i="4"/>
  <c r="AA24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4" i="4"/>
  <c r="U24" i="4"/>
  <c r="T24" i="4"/>
  <c r="P24" i="4"/>
  <c r="O24" i="4"/>
  <c r="D24" i="4"/>
  <c r="BM23" i="4"/>
  <c r="BL23" i="4"/>
  <c r="BI23" i="4"/>
  <c r="BH23" i="4"/>
  <c r="BE23" i="4"/>
  <c r="BD23" i="4"/>
  <c r="BA23" i="4"/>
  <c r="AZ23" i="4"/>
  <c r="AW23" i="4"/>
  <c r="AV23" i="4"/>
  <c r="AS23" i="4"/>
  <c r="AP23" i="4"/>
  <c r="AO23" i="4"/>
  <c r="AL23" i="4"/>
  <c r="AI23" i="4"/>
  <c r="AH23" i="4"/>
  <c r="AE23" i="4"/>
  <c r="AB23" i="4"/>
  <c r="AA23" i="4"/>
  <c r="X23" i="4"/>
  <c r="U23" i="4"/>
  <c r="T23" i="4"/>
  <c r="P23" i="4"/>
  <c r="O23" i="4"/>
  <c r="D23" i="4"/>
  <c r="BH20" i="4"/>
  <c r="AZ20" i="4"/>
  <c r="BH19" i="4"/>
  <c r="AZ19" i="4"/>
  <c r="AS19" i="4"/>
  <c r="BH18" i="4"/>
  <c r="AZ18" i="4"/>
  <c r="AS18" i="4"/>
  <c r="AL18" i="4"/>
  <c r="AZ9" i="4"/>
  <c r="AZ8" i="4"/>
  <c r="AZ6" i="4"/>
  <c r="AS6" i="4"/>
  <c r="AZ5" i="4"/>
  <c r="AS5" i="4"/>
  <c r="M31" i="2"/>
  <c r="M30" i="2"/>
  <c r="P31" i="2"/>
  <c r="P30" i="2"/>
  <c r="V31" i="2"/>
  <c r="V30" i="2"/>
  <c r="AB31" i="2"/>
  <c r="AB30" i="2"/>
  <c r="AH31" i="2"/>
  <c r="AH30" i="2"/>
  <c r="AN31" i="2"/>
  <c r="AN30" i="2"/>
  <c r="U54" i="1"/>
  <c r="V55" i="1"/>
  <c r="U55" i="1"/>
  <c r="T55" i="1"/>
  <c r="S55" i="1"/>
  <c r="R55" i="1"/>
  <c r="V54" i="1"/>
  <c r="T54" i="1"/>
  <c r="S54" i="1"/>
  <c r="R54" i="1"/>
  <c r="Q55" i="1"/>
  <c r="Q54" i="1"/>
  <c r="K52" i="1"/>
  <c r="K51" i="1"/>
  <c r="D25" i="1"/>
  <c r="D17" i="1"/>
  <c r="D19" i="1"/>
  <c r="D21" i="1"/>
  <c r="D22" i="1"/>
  <c r="D23" i="1"/>
  <c r="D28" i="1"/>
  <c r="D27" i="1"/>
  <c r="D6" i="2"/>
  <c r="D7" i="2"/>
  <c r="D9" i="2"/>
  <c r="D10" i="2"/>
  <c r="D12" i="2"/>
  <c r="D14" i="2"/>
  <c r="D17" i="2"/>
  <c r="D16" i="2"/>
  <c r="M58" i="3"/>
  <c r="L58" i="3"/>
  <c r="K58" i="3"/>
  <c r="J58" i="3"/>
  <c r="I58" i="3"/>
  <c r="H58" i="3"/>
  <c r="M57" i="3"/>
  <c r="L57" i="3"/>
  <c r="K57" i="3"/>
  <c r="J57" i="3"/>
  <c r="I57" i="3"/>
  <c r="H57" i="3"/>
  <c r="F68" i="3"/>
  <c r="E68" i="3"/>
  <c r="D68" i="3"/>
  <c r="C68" i="3"/>
  <c r="B68" i="3"/>
  <c r="A68" i="3"/>
  <c r="F67" i="3"/>
  <c r="E67" i="3"/>
  <c r="D67" i="3"/>
  <c r="C67" i="3"/>
  <c r="B67" i="3"/>
  <c r="A67" i="3"/>
  <c r="AP28" i="1"/>
  <c r="AP27" i="1"/>
  <c r="AJ28" i="1"/>
  <c r="AJ27" i="1"/>
  <c r="AD28" i="1"/>
  <c r="AD27" i="1"/>
  <c r="X28" i="1"/>
  <c r="X27" i="1"/>
  <c r="R28" i="1"/>
  <c r="R27" i="1"/>
  <c r="N28" i="1"/>
  <c r="N27" i="1"/>
  <c r="AO28" i="1"/>
  <c r="AO27" i="1"/>
  <c r="AI28" i="1"/>
  <c r="AI27" i="1"/>
  <c r="AC28" i="1"/>
  <c r="AC27" i="1"/>
  <c r="W28" i="1"/>
  <c r="W27" i="1"/>
  <c r="Q28" i="1"/>
  <c r="Q27" i="1"/>
  <c r="M28" i="1"/>
  <c r="M27" i="1"/>
  <c r="AS26" i="1"/>
  <c r="U26" i="1"/>
  <c r="AA26" i="1"/>
  <c r="AG26" i="1"/>
  <c r="AM26" i="1"/>
  <c r="AK16" i="2"/>
  <c r="AQ16" i="2"/>
  <c r="M27" i="3"/>
  <c r="L27" i="3"/>
  <c r="K27" i="3"/>
  <c r="J27" i="3"/>
  <c r="I27" i="3"/>
  <c r="H27" i="3"/>
  <c r="M26" i="3"/>
  <c r="L26" i="3"/>
  <c r="K26" i="3"/>
  <c r="J26" i="3"/>
  <c r="I26" i="3"/>
  <c r="H26" i="3"/>
  <c r="F27" i="3"/>
  <c r="E27" i="3"/>
  <c r="D27" i="3"/>
  <c r="C27" i="3"/>
  <c r="B27" i="3"/>
  <c r="F26" i="3"/>
  <c r="E26" i="3"/>
  <c r="D26" i="3"/>
  <c r="C26" i="3"/>
  <c r="B26" i="3"/>
  <c r="A27" i="3"/>
  <c r="A26" i="3"/>
  <c r="M105" i="3"/>
  <c r="L105" i="3"/>
  <c r="H105" i="3"/>
  <c r="G105" i="3"/>
  <c r="B105" i="3"/>
  <c r="A105" i="3"/>
  <c r="D4" i="2"/>
  <c r="D3" i="2"/>
  <c r="D15" i="1"/>
  <c r="D14" i="1"/>
  <c r="D12" i="1"/>
  <c r="D11" i="1"/>
  <c r="D9" i="1"/>
  <c r="D8" i="1"/>
  <c r="D7" i="1"/>
  <c r="D6" i="1"/>
  <c r="D4" i="1"/>
  <c r="D3" i="1"/>
</calcChain>
</file>

<file path=xl/sharedStrings.xml><?xml version="1.0" encoding="utf-8"?>
<sst xmlns="http://schemas.openxmlformats.org/spreadsheetml/2006/main" count="1951" uniqueCount="307">
  <si>
    <t>Name</t>
  </si>
  <si>
    <t>age</t>
  </si>
  <si>
    <t>date OCT pre OP</t>
  </si>
  <si>
    <t>CRT pre OP</t>
  </si>
  <si>
    <t>date OCT post OP 2</t>
  </si>
  <si>
    <t>date OCT post OP 3</t>
  </si>
  <si>
    <t>date OCT post OP 4</t>
  </si>
  <si>
    <t>CRT 1</t>
  </si>
  <si>
    <t>date OCT post 1</t>
  </si>
  <si>
    <t>CRT 2</t>
  </si>
  <si>
    <t>CRT 3</t>
  </si>
  <si>
    <t>CRT 4</t>
  </si>
  <si>
    <t>BCVA prä</t>
  </si>
  <si>
    <t>fluid</t>
  </si>
  <si>
    <t>BCVA 2</t>
  </si>
  <si>
    <t>BCVA 3</t>
  </si>
  <si>
    <t>BCVA 4</t>
  </si>
  <si>
    <t>date OCT  post 5</t>
  </si>
  <si>
    <t>CRT 5</t>
  </si>
  <si>
    <t>BCVA 5</t>
  </si>
  <si>
    <t>date of birth</t>
  </si>
  <si>
    <t>gender</t>
  </si>
  <si>
    <t>m</t>
  </si>
  <si>
    <t>DR grade</t>
  </si>
  <si>
    <t>eye</t>
  </si>
  <si>
    <t>f</t>
  </si>
  <si>
    <t>RA</t>
  </si>
  <si>
    <t>s NPDR</t>
  </si>
  <si>
    <t>06.04.2022/05.05.22</t>
  </si>
  <si>
    <t>BCVA post 1</t>
  </si>
  <si>
    <t>yes</t>
  </si>
  <si>
    <t>sNPDR</t>
  </si>
  <si>
    <t>LA</t>
  </si>
  <si>
    <t>mNPDR</t>
  </si>
  <si>
    <t>no</t>
  </si>
  <si>
    <t>yes, reduced</t>
  </si>
  <si>
    <t>previous IVIs</t>
  </si>
  <si>
    <t>Z.n. ODX 03/21, Z.n. 13x Avastin alle 4 WI</t>
  </si>
  <si>
    <t>9x Avastin, 4x Lucentis</t>
  </si>
  <si>
    <t>20x Avastin, 9x Lucentis</t>
  </si>
  <si>
    <t>sNPDR + AMD</t>
  </si>
  <si>
    <t>Z.n. 2x Ozurdex, 5x Avastin</t>
  </si>
  <si>
    <t>moderate NPDR</t>
  </si>
  <si>
    <t>Z.n. 12x Avastin, 2x Eylea</t>
  </si>
  <si>
    <t>sNPDR, hypertensive Retinopathie</t>
  </si>
  <si>
    <t>26.08.2022 12WI ungeplant</t>
  </si>
  <si>
    <t>Z.n. 26x Avastin alle 4-5WI, 1x ODX</t>
  </si>
  <si>
    <t>Z.n. 18x Avastin 4-5 WI</t>
  </si>
  <si>
    <t>PDR</t>
  </si>
  <si>
    <t>12x Avastin, 9x Lucentis, Z.n. ppV, Endolaser bei GK Blutung</t>
  </si>
  <si>
    <t>12.08.2022 7.5WI</t>
  </si>
  <si>
    <t>23.09.2022 6 WI</t>
  </si>
  <si>
    <t>17.06.2022 6 WI</t>
  </si>
  <si>
    <t>07.10.2022 6WI</t>
  </si>
  <si>
    <t>12.09.2022 6WI</t>
  </si>
  <si>
    <t>09.09.2022 6WI</t>
  </si>
  <si>
    <t>24.10.2022 6WI</t>
  </si>
  <si>
    <t>21.10.2022 6WI</t>
  </si>
  <si>
    <t>12.08.2022 6WI</t>
  </si>
  <si>
    <t>26.07.2022 6WI</t>
  </si>
  <si>
    <t>14.06.2022 6WI</t>
  </si>
  <si>
    <t>21.06.2022 6WI</t>
  </si>
  <si>
    <t>01.08.2022 6WI</t>
  </si>
  <si>
    <t>29.07.2022 6WI</t>
  </si>
  <si>
    <t>17.10.2022 6WI</t>
  </si>
  <si>
    <t>13x Avastin, 3x ODX, 7x Lucentis, 6x Eylea</t>
  </si>
  <si>
    <t>01.08.2022 8WI</t>
  </si>
  <si>
    <t xml:space="preserve">yes </t>
  </si>
  <si>
    <t>6x Avastin, 7x Eylea, 4x ODX</t>
  </si>
  <si>
    <t>7 x Avastin, 4x ODX</t>
  </si>
  <si>
    <t>05.08.2022 6WI</t>
  </si>
  <si>
    <t>interval</t>
  </si>
  <si>
    <t>nativ</t>
  </si>
  <si>
    <t>yes reduced</t>
  </si>
  <si>
    <t>idem</t>
  </si>
  <si>
    <t>reduced</t>
  </si>
  <si>
    <t>28.11.2022 6WI</t>
  </si>
  <si>
    <t>nicht erschienen</t>
  </si>
  <si>
    <t>yes increased</t>
  </si>
  <si>
    <t>yes, IRZ, increased, foval trocken</t>
  </si>
  <si>
    <t>BCVA post 1 vor 2. ivom</t>
  </si>
  <si>
    <t>12 (geplant waren 6!)</t>
  </si>
  <si>
    <t>yes reduced (foveal trocken)</t>
  </si>
  <si>
    <t>foveal trocken</t>
  </si>
  <si>
    <t>nächstes interval</t>
  </si>
  <si>
    <t>12 (gepleant 6)</t>
  </si>
  <si>
    <t>1 neue IRZ</t>
  </si>
  <si>
    <t>yes  reduced</t>
  </si>
  <si>
    <t>dry</t>
  </si>
  <si>
    <t>06.02.2023 (21.02.23)</t>
  </si>
  <si>
    <t>20.03.2023 (03.04.23)</t>
  </si>
  <si>
    <t>kein OCT</t>
  </si>
  <si>
    <t>fovea trocken</t>
  </si>
  <si>
    <t>nein</t>
  </si>
  <si>
    <t>ja</t>
  </si>
  <si>
    <t>yes (only small cysts)</t>
  </si>
  <si>
    <t xml:space="preserve"> </t>
  </si>
  <si>
    <t>ja extrafoveal</t>
  </si>
  <si>
    <t xml:space="preserve">nein </t>
  </si>
  <si>
    <t xml:space="preserve">yes idem </t>
  </si>
  <si>
    <t>yes idem</t>
  </si>
  <si>
    <t>yes, Z..n ppV 06.10.23, decreased</t>
  </si>
  <si>
    <t>increased</t>
  </si>
  <si>
    <t>12 (ungeplant</t>
  </si>
  <si>
    <t>12 (ungeplant)</t>
  </si>
  <si>
    <t>Z.n. 12 Avastin</t>
  </si>
  <si>
    <t>12 Lucentis, 1 Avastin</t>
  </si>
  <si>
    <t>8 Lucentis</t>
  </si>
  <si>
    <t>yes decreased</t>
  </si>
  <si>
    <t>milde NPDR</t>
  </si>
  <si>
    <t>Z.n. 16 Avstin</t>
  </si>
  <si>
    <t>mäßige NPDR</t>
  </si>
  <si>
    <t>Z.n. 32 Avastin</t>
  </si>
  <si>
    <t>kein Befund</t>
  </si>
  <si>
    <t>Z.n. 12 Avastin, 9x Lucentis, 4 ozurdex</t>
  </si>
  <si>
    <t>Z.n. 16 Avstin, 9 Lucentis, 3 Ozurdex</t>
  </si>
  <si>
    <t>schwere NMPDR</t>
  </si>
  <si>
    <t>Z.n. 10x Eylea, 14x Avastin</t>
  </si>
  <si>
    <t>Z.n. 14 Avastin, Z.n. 6 Eylea</t>
  </si>
  <si>
    <t>Z.n. 25 Avastin</t>
  </si>
  <si>
    <t>10 (ungeplant, geplant 6)</t>
  </si>
  <si>
    <t>BCVA nativ</t>
  </si>
  <si>
    <t>CRT switch</t>
  </si>
  <si>
    <t xml:space="preserve"> dry</t>
  </si>
  <si>
    <t>7x Eylea, 2x ODX, 8x Lucentis</t>
  </si>
  <si>
    <t>10.07.2023 (ungeplantes 8 WI)</t>
  </si>
  <si>
    <t>week 6</t>
  </si>
  <si>
    <t>week 12</t>
  </si>
  <si>
    <t>week 18</t>
  </si>
  <si>
    <t>week 24</t>
  </si>
  <si>
    <t>week 36</t>
  </si>
  <si>
    <t xml:space="preserve">no fluid </t>
  </si>
  <si>
    <t>3 von 23</t>
  </si>
  <si>
    <t>reduced fluid</t>
  </si>
  <si>
    <t>23 von 23</t>
  </si>
  <si>
    <t>5 von 23</t>
  </si>
  <si>
    <t>6 von 23</t>
  </si>
  <si>
    <t>7 von 23</t>
  </si>
  <si>
    <t>12 von 12</t>
  </si>
  <si>
    <t>7 von 12</t>
  </si>
  <si>
    <t>ab jetzt nur noch beobachten</t>
  </si>
  <si>
    <t>yes stable</t>
  </si>
  <si>
    <t xml:space="preserve">kein OCT </t>
  </si>
  <si>
    <t>Mean</t>
  </si>
  <si>
    <t>STDV</t>
  </si>
  <si>
    <t>baseline</t>
  </si>
  <si>
    <t>BCVA switch</t>
  </si>
  <si>
    <t>10 von 23</t>
  </si>
  <si>
    <t>11 von 12</t>
  </si>
  <si>
    <t>63% in total</t>
  </si>
  <si>
    <t>sNPRD</t>
  </si>
  <si>
    <t>8 dry</t>
  </si>
  <si>
    <t xml:space="preserve">baseline </t>
  </si>
  <si>
    <t xml:space="preserve">mean </t>
  </si>
  <si>
    <t>SRF</t>
  </si>
  <si>
    <t>previous LAKO</t>
  </si>
  <si>
    <t>previous ppV</t>
  </si>
  <si>
    <t>LAKO</t>
  </si>
  <si>
    <t>LAKO im Verlauf</t>
  </si>
  <si>
    <t>Vor-OP</t>
  </si>
  <si>
    <t>IRF</t>
  </si>
  <si>
    <t>IVOM 1</t>
  </si>
  <si>
    <t>IVOM 2</t>
  </si>
  <si>
    <t>IVOM 3</t>
  </si>
  <si>
    <t>IVOM 4</t>
  </si>
  <si>
    <t>IVOM 5</t>
  </si>
  <si>
    <t>BCVA 5 (1 Monat nach IVOM)</t>
  </si>
  <si>
    <t>IVOM 6</t>
  </si>
  <si>
    <t>date OCT  post 6</t>
  </si>
  <si>
    <t>CRT 6</t>
  </si>
  <si>
    <t>BCVA 6</t>
  </si>
  <si>
    <t>IVOM 7</t>
  </si>
  <si>
    <t>CRT 7</t>
  </si>
  <si>
    <t>BCVA 7</t>
  </si>
  <si>
    <t>weitere IVOM</t>
  </si>
  <si>
    <t>w</t>
  </si>
  <si>
    <t>mo NPDR</t>
  </si>
  <si>
    <t>OCT fehlt</t>
  </si>
  <si>
    <t>yes, little</t>
  </si>
  <si>
    <t>stable</t>
  </si>
  <si>
    <t xml:space="preserve">little </t>
  </si>
  <si>
    <t xml:space="preserve">reduced </t>
  </si>
  <si>
    <t>increase</t>
  </si>
  <si>
    <t>little fluid</t>
  </si>
  <si>
    <t>1x ODX</t>
  </si>
  <si>
    <t>little</t>
  </si>
  <si>
    <t>CAT im Verlauf nach Upload</t>
  </si>
  <si>
    <t>CAT während Upload</t>
  </si>
  <si>
    <t>OCT nicht möglich wegen provekter Katarakt (26.07.2021 genutzt)</t>
  </si>
  <si>
    <t>30.01.</t>
  </si>
  <si>
    <t>n=16</t>
  </si>
  <si>
    <t>n=13</t>
  </si>
  <si>
    <t>n=7</t>
  </si>
  <si>
    <t>n=6</t>
  </si>
  <si>
    <t>36 weeks</t>
  </si>
  <si>
    <t>intervall geplant</t>
  </si>
  <si>
    <t>interal geplant</t>
  </si>
  <si>
    <t>11 von 17 mit fluid week 20</t>
  </si>
  <si>
    <t>64.7%</t>
  </si>
  <si>
    <t>12/17 mit trockener Fovea 75%</t>
  </si>
  <si>
    <t>Vor-Op</t>
  </si>
  <si>
    <t>previous IVI gesamt</t>
  </si>
  <si>
    <t>letzte IVOM</t>
  </si>
  <si>
    <t>ivom 1</t>
  </si>
  <si>
    <t>ivom 2</t>
  </si>
  <si>
    <t>interval geplant</t>
  </si>
  <si>
    <t>ivom 3</t>
  </si>
  <si>
    <t>ivom 4</t>
  </si>
  <si>
    <t>ivom 5</t>
  </si>
  <si>
    <t>ivom 6</t>
  </si>
  <si>
    <t>Interval geplant</t>
  </si>
  <si>
    <t>ivom 7</t>
  </si>
  <si>
    <t>no of injections until week 36</t>
  </si>
  <si>
    <t>mNPDR + AMD</t>
  </si>
  <si>
    <t>Cat</t>
  </si>
  <si>
    <t>7x Lucentis</t>
  </si>
  <si>
    <t>14x Avastin</t>
  </si>
  <si>
    <t>6x Studienmedikament (LKA Studie Novartis)</t>
  </si>
  <si>
    <t>7x Lucentis, 13x Avastin, 3x ODX</t>
  </si>
  <si>
    <t xml:space="preserve">ppV+Gas + Phako/HKL </t>
  </si>
  <si>
    <t>1x Avastin, 6x Lucentis, 2x ODX</t>
  </si>
  <si>
    <t>3x Lucentis 1x Avastin 2x Ozurdex 1x Iluvien</t>
  </si>
  <si>
    <t xml:space="preserve">ppV25G+Peeling+Endolaser+Avastin; ppV+EndoLaKo+Phako+IOL </t>
  </si>
  <si>
    <t>9x Avastin, 1x ODX</t>
  </si>
  <si>
    <t>9x Lucentis</t>
  </si>
  <si>
    <t>6x Lucentis, 1x Avastin</t>
  </si>
  <si>
    <t>13x Avastin</t>
  </si>
  <si>
    <t>4x Lucentis, 6x Avastin</t>
  </si>
  <si>
    <t>increse</t>
  </si>
  <si>
    <t>moNPDR</t>
  </si>
  <si>
    <t>Cat, PPV</t>
  </si>
  <si>
    <t xml:space="preserve">6x Lucentis </t>
  </si>
  <si>
    <t>12xLucentis</t>
  </si>
  <si>
    <t>6xAvastin</t>
  </si>
  <si>
    <t>6xAvastin,14x Lucentis</t>
  </si>
  <si>
    <t>3x Lucentis, 7x Avastin</t>
  </si>
  <si>
    <t>12xLucentis, 3x Avastin</t>
  </si>
  <si>
    <t>12x Lucentis</t>
  </si>
  <si>
    <t>decrease</t>
  </si>
  <si>
    <t>PDR + AMD</t>
  </si>
  <si>
    <t>10x Avastin, 1x ODX</t>
  </si>
  <si>
    <t>18x Lucentis, 30x Avastin</t>
  </si>
  <si>
    <t>n=22</t>
  </si>
  <si>
    <t>n=21</t>
  </si>
  <si>
    <t>CRT Nativ</t>
  </si>
  <si>
    <t>week 4</t>
  </si>
  <si>
    <t>week 8</t>
  </si>
  <si>
    <t>week 16</t>
  </si>
  <si>
    <t>week 20</t>
  </si>
  <si>
    <t>switch</t>
  </si>
  <si>
    <t>week 32</t>
  </si>
  <si>
    <t>red</t>
  </si>
  <si>
    <t>re</t>
  </si>
  <si>
    <t>in</t>
  </si>
  <si>
    <t>10/17 fluid</t>
  </si>
  <si>
    <t>fova dry</t>
  </si>
  <si>
    <t>12 von 17</t>
  </si>
  <si>
    <t>BCVA Nativ</t>
  </si>
  <si>
    <t>K</t>
  </si>
  <si>
    <t>T</t>
  </si>
  <si>
    <t xml:space="preserve">G </t>
  </si>
  <si>
    <t xml:space="preserve">B </t>
  </si>
  <si>
    <t xml:space="preserve">C </t>
  </si>
  <si>
    <t>S</t>
  </si>
  <si>
    <t>name</t>
  </si>
  <si>
    <t xml:space="preserve">T </t>
  </si>
  <si>
    <t xml:space="preserve">D </t>
  </si>
  <si>
    <t xml:space="preserve">I </t>
  </si>
  <si>
    <t xml:space="preserve">P </t>
  </si>
  <si>
    <t xml:space="preserve">E </t>
  </si>
  <si>
    <t xml:space="preserve">H </t>
  </si>
  <si>
    <t>E</t>
  </si>
  <si>
    <t>Q</t>
  </si>
  <si>
    <t>J</t>
  </si>
  <si>
    <t>W</t>
  </si>
  <si>
    <t xml:space="preserve">U </t>
  </si>
  <si>
    <t>F</t>
  </si>
  <si>
    <t>H</t>
  </si>
  <si>
    <t>P</t>
  </si>
  <si>
    <t>L</t>
  </si>
  <si>
    <t>A</t>
  </si>
  <si>
    <t>23 eyes</t>
  </si>
  <si>
    <t>BCVA logMAR</t>
  </si>
  <si>
    <t>center involving DME</t>
  </si>
  <si>
    <t>V</t>
  </si>
  <si>
    <t xml:space="preserve">W </t>
  </si>
  <si>
    <t xml:space="preserve">K </t>
  </si>
  <si>
    <t>I</t>
  </si>
  <si>
    <t>G</t>
  </si>
  <si>
    <t>12 eyes</t>
  </si>
  <si>
    <t>logMAR</t>
  </si>
  <si>
    <t>CRT switch patients</t>
  </si>
  <si>
    <t>CRT native patients</t>
  </si>
  <si>
    <t>B</t>
  </si>
  <si>
    <t>D</t>
  </si>
  <si>
    <t xml:space="preserve">M </t>
  </si>
  <si>
    <t xml:space="preserve">J </t>
  </si>
  <si>
    <t xml:space="preserve">V </t>
  </si>
  <si>
    <t>C</t>
  </si>
  <si>
    <t>O</t>
  </si>
  <si>
    <t>R</t>
  </si>
  <si>
    <t>M</t>
  </si>
  <si>
    <t xml:space="preserve">Q </t>
  </si>
  <si>
    <t xml:space="preserve">O </t>
  </si>
  <si>
    <t xml:space="preserve">S </t>
  </si>
  <si>
    <t xml:space="preserve">A </t>
  </si>
  <si>
    <t>week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</si>
</sst>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11"/>
      <color rgb="FF222222"/>
      <name val="Arial"/>
      <family val="2"/>
    </font>
    <font>
      <sz val="9"/>
      <name val="Arial"/>
    </font>
    <font>
      <b/>
      <sz val="11"/>
      <color rgb="FFFF0000"/>
      <name val="Calibri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9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0">
    <xf numFmtId="0" fontId="0" fillId="0" borderId="0" xfId="0"/>
    <xf numFmtId="14" fontId="0" fillId="0" borderId="0" xfId="0" applyNumberFormat="1"/>
    <xf numFmtId="0" fontId="0" fillId="2" borderId="0" xfId="0" applyFill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0" fillId="0" borderId="0" xfId="0" applyBorder="1"/>
    <xf numFmtId="0" fontId="0" fillId="0" borderId="2" xfId="0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14" fontId="5" fillId="0" borderId="0" xfId="0" applyNumberFormat="1" applyFont="1"/>
    <xf numFmtId="14" fontId="0" fillId="0" borderId="1" xfId="0" applyNumberFormat="1" applyBorder="1"/>
    <xf numFmtId="14" fontId="1" fillId="0" borderId="1" xfId="0" applyNumberFormat="1" applyFont="1" applyBorder="1"/>
    <xf numFmtId="0" fontId="2" fillId="0" borderId="6" xfId="0" applyFont="1" applyBorder="1"/>
    <xf numFmtId="0" fontId="0" fillId="2" borderId="0" xfId="0" applyFill="1" applyBorder="1"/>
    <xf numFmtId="14" fontId="0" fillId="0" borderId="1" xfId="0" applyNumberFormat="1" applyFont="1" applyBorder="1"/>
    <xf numFmtId="0" fontId="0" fillId="0" borderId="0" xfId="0" applyAlignment="1">
      <alignment horizontal="center"/>
    </xf>
    <xf numFmtId="14" fontId="5" fillId="0" borderId="1" xfId="0" applyNumberFormat="1" applyFont="1" applyBorder="1"/>
    <xf numFmtId="0" fontId="0" fillId="0" borderId="1" xfId="0" applyFont="1" applyBorder="1"/>
    <xf numFmtId="0" fontId="0" fillId="0" borderId="0" xfId="0" applyFont="1" applyFill="1" applyBorder="1"/>
    <xf numFmtId="14" fontId="0" fillId="2" borderId="1" xfId="0" applyNumberFormat="1" applyFont="1" applyFill="1" applyBorder="1"/>
    <xf numFmtId="0" fontId="0" fillId="2" borderId="0" xfId="0" applyFont="1" applyFill="1"/>
    <xf numFmtId="3" fontId="0" fillId="0" borderId="0" xfId="0" applyNumberFormat="1"/>
    <xf numFmtId="0" fontId="0" fillId="0" borderId="5" xfId="0" applyFill="1" applyBorder="1"/>
    <xf numFmtId="0" fontId="6" fillId="0" borderId="4" xfId="0" applyNumberFormat="1" applyFont="1" applyFill="1" applyBorder="1"/>
    <xf numFmtId="0" fontId="7" fillId="0" borderId="0" xfId="0" applyFont="1"/>
    <xf numFmtId="14" fontId="0" fillId="0" borderId="0" xfId="0" applyNumberFormat="1" applyFont="1"/>
    <xf numFmtId="14" fontId="0" fillId="0" borderId="0" xfId="0" applyNumberFormat="1" applyBorder="1"/>
    <xf numFmtId="14" fontId="0" fillId="0" borderId="0" xfId="0" applyNumberFormat="1" applyFont="1" applyBorder="1"/>
    <xf numFmtId="0" fontId="7" fillId="0" borderId="0" xfId="0" applyFont="1" applyAlignment="1">
      <alignment horizontal="center"/>
    </xf>
    <xf numFmtId="17" fontId="0" fillId="0" borderId="0" xfId="0" applyNumberFormat="1"/>
    <xf numFmtId="0" fontId="0" fillId="0" borderId="0" xfId="0" applyNumberFormat="1"/>
    <xf numFmtId="9" fontId="0" fillId="0" borderId="0" xfId="0" applyNumberFormat="1"/>
    <xf numFmtId="0" fontId="1" fillId="0" borderId="0" xfId="0" applyFont="1"/>
    <xf numFmtId="0" fontId="1" fillId="0" borderId="1" xfId="0" applyFont="1" applyBorder="1"/>
    <xf numFmtId="14" fontId="1" fillId="0" borderId="0" xfId="0" applyNumberFormat="1" applyFont="1" applyBorder="1"/>
    <xf numFmtId="0" fontId="0" fillId="0" borderId="0" xfId="0" applyFill="1"/>
    <xf numFmtId="2" fontId="0" fillId="0" borderId="0" xfId="0" applyNumberFormat="1"/>
    <xf numFmtId="2" fontId="8" fillId="0" borderId="0" xfId="0" applyNumberFormat="1" applyFont="1"/>
    <xf numFmtId="0" fontId="8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0" fillId="0" borderId="5" xfId="0" applyNumberFormat="1" applyBorder="1"/>
    <xf numFmtId="2" fontId="0" fillId="0" borderId="0" xfId="0" applyNumberFormat="1" applyBorder="1"/>
    <xf numFmtId="2" fontId="2" fillId="0" borderId="2" xfId="0" applyNumberFormat="1" applyFont="1" applyBorder="1"/>
    <xf numFmtId="2" fontId="2" fillId="0" borderId="6" xfId="0" applyNumberFormat="1" applyFont="1" applyBorder="1"/>
    <xf numFmtId="2" fontId="2" fillId="0" borderId="5" xfId="0" applyNumberFormat="1" applyFont="1" applyBorder="1"/>
    <xf numFmtId="2" fontId="2" fillId="0" borderId="0" xfId="0" applyNumberFormat="1" applyFont="1" applyBorder="1"/>
    <xf numFmtId="2" fontId="5" fillId="0" borderId="0" xfId="0" applyNumberFormat="1" applyFont="1"/>
    <xf numFmtId="0" fontId="0" fillId="3" borderId="0" xfId="0" applyFont="1" applyFill="1"/>
    <xf numFmtId="14" fontId="0" fillId="0" borderId="0" xfId="0" applyNumberFormat="1" applyFont="1" applyFill="1"/>
    <xf numFmtId="0" fontId="9" fillId="0" borderId="4" xfId="0" applyFont="1" applyFill="1" applyBorder="1"/>
    <xf numFmtId="0" fontId="0" fillId="0" borderId="0" xfId="0" applyFont="1" applyFill="1"/>
    <xf numFmtId="14" fontId="0" fillId="0" borderId="1" xfId="0" applyNumberFormat="1" applyFont="1" applyFill="1" applyBorder="1"/>
    <xf numFmtId="2" fontId="0" fillId="0" borderId="0" xfId="0" applyNumberFormat="1" applyFont="1" applyFill="1"/>
    <xf numFmtId="2" fontId="0" fillId="0" borderId="5" xfId="0" applyNumberFormat="1" applyFont="1" applyFill="1" applyBorder="1"/>
    <xf numFmtId="0" fontId="0" fillId="0" borderId="1" xfId="0" applyFont="1" applyFill="1" applyBorder="1"/>
    <xf numFmtId="2" fontId="0" fillId="0" borderId="5" xfId="0" applyNumberFormat="1" applyFill="1" applyBorder="1"/>
    <xf numFmtId="2" fontId="0" fillId="0" borderId="0" xfId="0" applyNumberFormat="1" applyFill="1" applyBorder="1"/>
    <xf numFmtId="14" fontId="0" fillId="0" borderId="0" xfId="0" applyNumberFormat="1" applyFill="1"/>
    <xf numFmtId="0" fontId="6" fillId="0" borderId="4" xfId="0" applyFont="1" applyBorder="1"/>
    <xf numFmtId="14" fontId="0" fillId="3" borderId="3" xfId="0" applyNumberFormat="1" applyFill="1" applyBorder="1"/>
    <xf numFmtId="0" fontId="0" fillId="3" borderId="0" xfId="0" applyFill="1"/>
    <xf numFmtId="2" fontId="5" fillId="3" borderId="0" xfId="0" applyNumberFormat="1" applyFont="1" applyFill="1"/>
    <xf numFmtId="14" fontId="0" fillId="3" borderId="0" xfId="0" applyNumberFormat="1" applyFill="1"/>
    <xf numFmtId="14" fontId="0" fillId="3" borderId="1" xfId="0" applyNumberFormat="1" applyFill="1" applyBorder="1"/>
    <xf numFmtId="2" fontId="0" fillId="3" borderId="5" xfId="0" applyNumberFormat="1" applyFill="1" applyBorder="1"/>
    <xf numFmtId="2" fontId="0" fillId="3" borderId="0" xfId="0" applyNumberFormat="1" applyFill="1" applyBorder="1"/>
    <xf numFmtId="0" fontId="6" fillId="3" borderId="4" xfId="0" applyFont="1" applyFill="1" applyBorder="1"/>
    <xf numFmtId="2" fontId="0" fillId="3" borderId="0" xfId="0" applyNumberFormat="1" applyFill="1"/>
    <xf numFmtId="2" fontId="0" fillId="3" borderId="0" xfId="0" applyNumberFormat="1" applyFont="1" applyFill="1"/>
    <xf numFmtId="2" fontId="5" fillId="0" borderId="5" xfId="0" applyNumberFormat="1" applyFont="1" applyFill="1" applyBorder="1"/>
    <xf numFmtId="2" fontId="5" fillId="0" borderId="0" xfId="0" applyNumberFormat="1" applyFont="1" applyFill="1" applyBorder="1"/>
    <xf numFmtId="2" fontId="0" fillId="0" borderId="0" xfId="0" applyNumberFormat="1" applyAlignment="1">
      <alignment horizontal="center"/>
    </xf>
    <xf numFmtId="0" fontId="0" fillId="3" borderId="1" xfId="0" applyFill="1" applyBorder="1"/>
    <xf numFmtId="14" fontId="1" fillId="0" borderId="0" xfId="0" applyNumberFormat="1" applyFont="1"/>
    <xf numFmtId="0" fontId="10" fillId="0" borderId="0" xfId="0" applyFont="1"/>
    <xf numFmtId="14" fontId="0" fillId="2" borderId="1" xfId="0" applyNumberFormat="1" applyFill="1" applyBorder="1"/>
    <xf numFmtId="14" fontId="5" fillId="3" borderId="1" xfId="0" applyNumberFormat="1" applyFont="1" applyFill="1" applyBorder="1"/>
    <xf numFmtId="2" fontId="6" fillId="0" borderId="4" xfId="0" applyNumberFormat="1" applyFont="1" applyBorder="1"/>
    <xf numFmtId="2" fontId="2" fillId="0" borderId="0" xfId="0" applyNumberFormat="1" applyFont="1"/>
  </cellXfs>
  <cellStyles count="2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5"/>
  <sheetViews>
    <sheetView zoomScale="125" workbookViewId="0">
      <selection sqref="A1:C1048576"/>
    </sheetView>
  </sheetViews>
  <sheetFormatPr baseColWidth="10" defaultRowHeight="15" x14ac:dyDescent="0.2"/>
  <sheetData>
    <row r="1" spans="1:22" s="3" customFormat="1" x14ac:dyDescent="0.2">
      <c r="A1" t="s">
        <v>291</v>
      </c>
      <c r="B1"/>
      <c r="C1"/>
      <c r="D1"/>
      <c r="E1"/>
      <c r="F1"/>
      <c r="G1"/>
      <c r="H1" t="s">
        <v>292</v>
      </c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x14ac:dyDescent="0.2">
      <c r="A2" s="32" t="s">
        <v>145</v>
      </c>
      <c r="B2" s="32" t="s">
        <v>126</v>
      </c>
      <c r="C2" s="32" t="s">
        <v>127</v>
      </c>
      <c r="D2" s="32" t="s">
        <v>128</v>
      </c>
      <c r="E2" s="32" t="s">
        <v>129</v>
      </c>
      <c r="F2" s="32" t="s">
        <v>130</v>
      </c>
      <c r="H2" s="32" t="s">
        <v>145</v>
      </c>
      <c r="I2" s="32" t="s">
        <v>126</v>
      </c>
      <c r="J2" s="32" t="s">
        <v>127</v>
      </c>
      <c r="K2" s="32" t="s">
        <v>128</v>
      </c>
      <c r="L2" s="32" t="s">
        <v>129</v>
      </c>
      <c r="M2" s="32" t="s">
        <v>130</v>
      </c>
      <c r="O2" s="32"/>
      <c r="P2" s="32"/>
      <c r="Q2" s="32"/>
      <c r="R2" s="32"/>
      <c r="S2" s="32"/>
      <c r="T2" s="32"/>
      <c r="U2" s="32"/>
    </row>
    <row r="3" spans="1:22" x14ac:dyDescent="0.2">
      <c r="A3" s="28">
        <v>584</v>
      </c>
      <c r="B3" s="28">
        <v>544</v>
      </c>
      <c r="C3" s="28">
        <v>519</v>
      </c>
      <c r="D3" s="28">
        <v>472</v>
      </c>
      <c r="E3" s="28">
        <v>424</v>
      </c>
      <c r="F3" s="28"/>
      <c r="H3" s="28">
        <v>441</v>
      </c>
      <c r="I3" s="28">
        <v>324</v>
      </c>
      <c r="J3" s="28">
        <v>309</v>
      </c>
      <c r="K3" s="28">
        <v>313</v>
      </c>
      <c r="L3" s="28">
        <v>360</v>
      </c>
      <c r="M3" s="28"/>
      <c r="P3" s="28"/>
      <c r="Q3" s="28"/>
      <c r="R3" s="28"/>
      <c r="S3" s="28"/>
      <c r="T3" s="28"/>
      <c r="U3" s="28"/>
    </row>
    <row r="4" spans="1:22" x14ac:dyDescent="0.2">
      <c r="A4" s="28">
        <v>428</v>
      </c>
      <c r="B4" s="28">
        <v>316</v>
      </c>
      <c r="C4" s="28">
        <v>311</v>
      </c>
      <c r="D4" s="28"/>
      <c r="E4" s="28">
        <v>325</v>
      </c>
      <c r="F4" s="28">
        <v>325</v>
      </c>
      <c r="H4" s="28">
        <v>423</v>
      </c>
      <c r="I4" s="28">
        <v>340</v>
      </c>
      <c r="J4" s="28">
        <v>338</v>
      </c>
      <c r="K4" s="28">
        <v>331</v>
      </c>
      <c r="L4" s="28">
        <v>326</v>
      </c>
      <c r="M4" s="28">
        <v>322</v>
      </c>
      <c r="P4" s="28"/>
      <c r="Q4" s="28"/>
      <c r="R4" s="28"/>
      <c r="S4" s="28"/>
      <c r="T4" s="28"/>
      <c r="U4" s="28"/>
    </row>
    <row r="5" spans="1:22" x14ac:dyDescent="0.2">
      <c r="A5" s="28">
        <v>357</v>
      </c>
      <c r="B5" s="28">
        <v>310</v>
      </c>
      <c r="C5" s="28">
        <v>308</v>
      </c>
      <c r="D5" s="28">
        <v>316</v>
      </c>
      <c r="E5" s="28">
        <v>321</v>
      </c>
      <c r="F5" s="28">
        <v>324</v>
      </c>
      <c r="H5" s="28">
        <v>430</v>
      </c>
      <c r="I5" s="28"/>
      <c r="J5" s="28">
        <v>369</v>
      </c>
      <c r="K5" s="28">
        <v>367</v>
      </c>
      <c r="L5" s="28">
        <v>340</v>
      </c>
      <c r="M5" s="28">
        <v>331</v>
      </c>
      <c r="P5" s="28"/>
      <c r="Q5" s="28"/>
      <c r="R5" s="28"/>
      <c r="S5" s="28"/>
      <c r="T5" s="28"/>
      <c r="U5" s="28"/>
    </row>
    <row r="6" spans="1:22" x14ac:dyDescent="0.2">
      <c r="A6" s="28">
        <v>303</v>
      </c>
      <c r="B6" s="28">
        <v>295</v>
      </c>
      <c r="C6" s="28">
        <v>298</v>
      </c>
      <c r="D6" s="28">
        <v>294</v>
      </c>
      <c r="E6" s="28">
        <v>295</v>
      </c>
      <c r="F6" s="28">
        <v>295</v>
      </c>
      <c r="H6" s="28">
        <v>399</v>
      </c>
      <c r="I6" s="28">
        <v>329</v>
      </c>
      <c r="J6" s="28">
        <v>296</v>
      </c>
      <c r="K6" s="28"/>
      <c r="L6" s="28">
        <v>285</v>
      </c>
      <c r="M6" s="28">
        <v>289</v>
      </c>
      <c r="P6" s="28"/>
      <c r="Q6" s="28"/>
      <c r="R6" s="28"/>
      <c r="S6" s="28"/>
      <c r="T6" s="28"/>
      <c r="U6" s="28"/>
    </row>
    <row r="7" spans="1:22" x14ac:dyDescent="0.2">
      <c r="A7" s="28">
        <v>513</v>
      </c>
      <c r="B7" s="28">
        <v>542</v>
      </c>
      <c r="C7" s="28">
        <v>598</v>
      </c>
      <c r="D7" s="28">
        <v>517</v>
      </c>
      <c r="E7" s="28">
        <v>450</v>
      </c>
      <c r="F7" s="28">
        <v>385</v>
      </c>
      <c r="H7" s="28">
        <v>456</v>
      </c>
      <c r="I7" s="28">
        <v>348</v>
      </c>
      <c r="J7" s="28">
        <v>339</v>
      </c>
      <c r="K7" s="28">
        <v>331</v>
      </c>
      <c r="L7" s="28">
        <v>330</v>
      </c>
      <c r="M7" s="28">
        <v>333</v>
      </c>
      <c r="P7" s="28"/>
      <c r="Q7" s="28"/>
      <c r="R7" s="28"/>
      <c r="S7" s="28"/>
      <c r="T7" s="28"/>
      <c r="U7" s="28"/>
    </row>
    <row r="8" spans="1:22" x14ac:dyDescent="0.2">
      <c r="A8" s="28">
        <v>561</v>
      </c>
      <c r="B8" s="28">
        <v>616</v>
      </c>
      <c r="C8" s="28">
        <v>591</v>
      </c>
      <c r="D8" s="28">
        <v>503</v>
      </c>
      <c r="E8" s="28">
        <v>555</v>
      </c>
      <c r="F8" s="28">
        <v>480</v>
      </c>
      <c r="H8" s="28">
        <v>380</v>
      </c>
      <c r="I8" s="28">
        <v>331</v>
      </c>
      <c r="J8" s="28">
        <v>320</v>
      </c>
      <c r="K8" s="28">
        <v>320</v>
      </c>
      <c r="L8" s="28"/>
      <c r="M8" s="28"/>
      <c r="P8" s="28"/>
      <c r="Q8" s="28"/>
      <c r="R8" s="28"/>
      <c r="S8" s="28"/>
      <c r="T8" s="28"/>
      <c r="U8" s="28"/>
    </row>
    <row r="9" spans="1:22" x14ac:dyDescent="0.2">
      <c r="A9" s="28">
        <v>531</v>
      </c>
      <c r="B9" s="28">
        <v>474</v>
      </c>
      <c r="C9" s="28">
        <v>433</v>
      </c>
      <c r="D9" s="28">
        <v>414</v>
      </c>
      <c r="E9" s="28">
        <v>414</v>
      </c>
      <c r="F9" s="28">
        <v>414</v>
      </c>
      <c r="H9" s="28">
        <v>413</v>
      </c>
      <c r="I9" s="28">
        <v>400</v>
      </c>
      <c r="J9" s="28">
        <v>400</v>
      </c>
      <c r="K9" s="28">
        <v>341</v>
      </c>
      <c r="L9" s="28">
        <v>341</v>
      </c>
      <c r="M9" s="28"/>
      <c r="P9" s="28"/>
      <c r="Q9" s="28"/>
      <c r="R9" s="28"/>
      <c r="S9" s="28"/>
      <c r="T9" s="28"/>
      <c r="U9" s="28"/>
    </row>
    <row r="10" spans="1:22" x14ac:dyDescent="0.2">
      <c r="A10" s="28">
        <v>451</v>
      </c>
      <c r="B10" s="28">
        <v>427</v>
      </c>
      <c r="C10" s="28">
        <v>396</v>
      </c>
      <c r="D10" s="28">
        <v>366</v>
      </c>
      <c r="E10" s="28"/>
      <c r="F10" s="28"/>
      <c r="H10" s="28">
        <v>550</v>
      </c>
      <c r="I10" s="28">
        <v>400</v>
      </c>
      <c r="J10" s="28">
        <v>400</v>
      </c>
      <c r="K10" s="28">
        <v>350</v>
      </c>
      <c r="L10" s="28">
        <v>334</v>
      </c>
      <c r="M10" s="28">
        <v>341</v>
      </c>
      <c r="P10" s="28"/>
      <c r="Q10" s="28"/>
      <c r="R10" s="28"/>
      <c r="S10" s="28"/>
      <c r="T10" s="28"/>
      <c r="U10" s="28"/>
    </row>
    <row r="11" spans="1:22" x14ac:dyDescent="0.2">
      <c r="A11" s="28">
        <v>368</v>
      </c>
      <c r="B11" s="28">
        <v>346</v>
      </c>
      <c r="C11" s="28">
        <v>344</v>
      </c>
      <c r="D11" s="28">
        <v>326</v>
      </c>
      <c r="E11" s="28">
        <v>325</v>
      </c>
      <c r="F11" s="28">
        <v>325</v>
      </c>
      <c r="H11" s="28">
        <v>432</v>
      </c>
      <c r="I11" s="28">
        <v>400</v>
      </c>
      <c r="J11" s="28">
        <v>400</v>
      </c>
      <c r="K11" s="28">
        <v>355</v>
      </c>
      <c r="L11" s="28">
        <v>324</v>
      </c>
      <c r="M11" s="28">
        <v>331</v>
      </c>
      <c r="P11" s="28"/>
      <c r="Q11" s="28"/>
      <c r="R11" s="28"/>
      <c r="S11" s="28"/>
      <c r="T11" s="28"/>
      <c r="U11" s="28"/>
    </row>
    <row r="12" spans="1:22" x14ac:dyDescent="0.2">
      <c r="A12" s="28">
        <v>464</v>
      </c>
      <c r="B12" s="28">
        <v>299</v>
      </c>
      <c r="C12" s="28">
        <v>291</v>
      </c>
      <c r="D12" s="28"/>
      <c r="E12" s="28">
        <v>277</v>
      </c>
      <c r="F12" s="28">
        <v>277</v>
      </c>
      <c r="H12" s="28">
        <v>469</v>
      </c>
      <c r="I12" s="28">
        <v>400</v>
      </c>
      <c r="J12" s="28">
        <v>334</v>
      </c>
      <c r="K12" s="28"/>
      <c r="L12" s="28">
        <v>330</v>
      </c>
      <c r="M12" s="28"/>
      <c r="P12" s="28"/>
      <c r="Q12" s="28"/>
      <c r="R12" s="28"/>
      <c r="S12" s="28"/>
      <c r="T12" s="28"/>
      <c r="U12" s="28"/>
    </row>
    <row r="13" spans="1:22" x14ac:dyDescent="0.2">
      <c r="A13" s="28">
        <v>453</v>
      </c>
      <c r="B13" s="28">
        <v>341</v>
      </c>
      <c r="C13" s="28">
        <v>336</v>
      </c>
      <c r="D13" s="28"/>
      <c r="E13" s="28">
        <v>323</v>
      </c>
      <c r="F13" s="28">
        <v>323</v>
      </c>
      <c r="H13" s="28">
        <v>389</v>
      </c>
      <c r="I13" s="28"/>
      <c r="J13" s="28">
        <v>327</v>
      </c>
      <c r="K13" s="28">
        <v>325</v>
      </c>
      <c r="L13" s="28">
        <v>321</v>
      </c>
      <c r="M13" s="28"/>
      <c r="P13" s="28"/>
      <c r="Q13" s="28"/>
      <c r="R13" s="28"/>
      <c r="S13" s="28"/>
      <c r="T13" s="28"/>
      <c r="U13" s="28"/>
    </row>
    <row r="14" spans="1:22" x14ac:dyDescent="0.2">
      <c r="A14" s="28">
        <v>397</v>
      </c>
      <c r="B14" s="28"/>
      <c r="C14" s="28">
        <v>391</v>
      </c>
      <c r="D14" s="28">
        <v>362</v>
      </c>
      <c r="E14" s="28">
        <v>355</v>
      </c>
      <c r="F14" s="28">
        <v>368</v>
      </c>
      <c r="H14" s="28"/>
      <c r="I14" s="28"/>
      <c r="J14" s="28"/>
      <c r="K14" s="28"/>
      <c r="L14" s="28"/>
      <c r="M14" s="28"/>
      <c r="P14" s="28"/>
      <c r="Q14" s="28"/>
      <c r="R14" s="28"/>
      <c r="S14" s="28"/>
      <c r="T14" s="28"/>
      <c r="U14" s="28"/>
    </row>
    <row r="15" spans="1:22" x14ac:dyDescent="0.2">
      <c r="A15" s="28">
        <v>414</v>
      </c>
      <c r="B15" s="28">
        <v>350</v>
      </c>
      <c r="C15" s="28">
        <v>356</v>
      </c>
      <c r="D15" s="28">
        <v>346</v>
      </c>
      <c r="E15" s="28">
        <v>369</v>
      </c>
      <c r="F15" s="28">
        <v>360</v>
      </c>
      <c r="H15" s="28">
        <v>519</v>
      </c>
      <c r="I15" s="28">
        <v>400</v>
      </c>
      <c r="J15" s="28">
        <v>357</v>
      </c>
      <c r="K15" s="28">
        <v>352</v>
      </c>
      <c r="L15" s="28">
        <v>380</v>
      </c>
      <c r="M15" s="28">
        <v>352</v>
      </c>
      <c r="P15" s="28"/>
      <c r="Q15" s="28"/>
      <c r="R15" s="28"/>
      <c r="S15" s="28"/>
      <c r="T15" s="28"/>
      <c r="U15" s="28"/>
    </row>
    <row r="16" spans="1:22" x14ac:dyDescent="0.2">
      <c r="A16" s="28">
        <v>463</v>
      </c>
      <c r="B16" s="28">
        <v>435</v>
      </c>
      <c r="C16" s="28">
        <v>411</v>
      </c>
      <c r="D16" s="28">
        <v>361</v>
      </c>
      <c r="E16" s="28">
        <v>358</v>
      </c>
      <c r="F16" s="28">
        <v>369</v>
      </c>
      <c r="P16" s="28"/>
      <c r="Q16" s="28"/>
      <c r="R16" s="28"/>
      <c r="S16" s="28"/>
      <c r="T16" s="28"/>
      <c r="U16" s="28"/>
    </row>
    <row r="17" spans="1:22" x14ac:dyDescent="0.2">
      <c r="A17" s="28">
        <v>492</v>
      </c>
      <c r="B17" s="28">
        <v>393</v>
      </c>
      <c r="C17" s="28">
        <v>401</v>
      </c>
      <c r="D17" s="28">
        <v>350</v>
      </c>
      <c r="E17" s="28"/>
      <c r="F17" s="28">
        <v>349</v>
      </c>
      <c r="P17" s="28"/>
      <c r="Q17" s="28"/>
      <c r="R17" s="28"/>
      <c r="S17" s="28"/>
      <c r="T17" s="28"/>
      <c r="U17" s="28"/>
    </row>
    <row r="18" spans="1:22" s="3" customFormat="1" x14ac:dyDescent="0.2">
      <c r="A18" s="28">
        <v>409</v>
      </c>
      <c r="B18" s="28">
        <v>352</v>
      </c>
      <c r="C18" s="28">
        <v>352</v>
      </c>
      <c r="D18" s="28">
        <v>346</v>
      </c>
      <c r="E18" s="28">
        <v>341</v>
      </c>
      <c r="F18" s="28">
        <v>340</v>
      </c>
      <c r="G18"/>
      <c r="H18"/>
      <c r="I18"/>
      <c r="J18"/>
      <c r="K18"/>
      <c r="L18"/>
      <c r="M18"/>
      <c r="N18"/>
      <c r="O18"/>
      <c r="P18" s="28"/>
      <c r="Q18" s="28"/>
      <c r="R18" s="28"/>
      <c r="S18" s="28"/>
      <c r="T18" s="28"/>
      <c r="U18" s="28"/>
      <c r="V18"/>
    </row>
    <row r="19" spans="1:22" x14ac:dyDescent="0.2">
      <c r="A19" s="28">
        <v>534</v>
      </c>
      <c r="B19" s="28"/>
      <c r="C19" s="28">
        <v>383</v>
      </c>
      <c r="D19" s="28">
        <v>327</v>
      </c>
      <c r="E19" s="28">
        <v>327</v>
      </c>
      <c r="F19" s="28">
        <v>327</v>
      </c>
      <c r="P19" s="28"/>
      <c r="Q19" s="28"/>
      <c r="R19" s="28"/>
      <c r="S19" s="28"/>
      <c r="T19" s="28"/>
      <c r="U19" s="28"/>
    </row>
    <row r="20" spans="1:22" x14ac:dyDescent="0.2">
      <c r="A20" s="28">
        <v>412</v>
      </c>
      <c r="B20" s="28"/>
      <c r="C20" s="28">
        <v>382</v>
      </c>
      <c r="D20" s="28">
        <v>367</v>
      </c>
      <c r="E20" s="28">
        <v>367</v>
      </c>
      <c r="F20" s="28">
        <v>367</v>
      </c>
      <c r="P20" s="28"/>
      <c r="Q20" s="28"/>
      <c r="R20" s="28"/>
      <c r="S20" s="28"/>
      <c r="T20" s="28"/>
      <c r="U20" s="28"/>
    </row>
    <row r="21" spans="1:22" x14ac:dyDescent="0.2">
      <c r="A21" s="28">
        <v>455</v>
      </c>
      <c r="B21" s="28">
        <v>377</v>
      </c>
      <c r="C21" s="28">
        <v>338</v>
      </c>
      <c r="D21" s="28">
        <v>327</v>
      </c>
      <c r="E21" s="28"/>
      <c r="F21" s="28">
        <v>341</v>
      </c>
      <c r="P21" s="28"/>
      <c r="Q21" s="28"/>
      <c r="R21" s="28"/>
      <c r="S21" s="28"/>
      <c r="T21" s="28"/>
      <c r="U21" s="28"/>
    </row>
    <row r="22" spans="1:22" x14ac:dyDescent="0.2">
      <c r="A22" s="28">
        <v>388</v>
      </c>
      <c r="B22" s="28">
        <v>352</v>
      </c>
      <c r="C22" s="28"/>
      <c r="D22" s="28"/>
      <c r="E22" s="28">
        <v>334</v>
      </c>
      <c r="F22" s="28"/>
      <c r="P22" s="28"/>
      <c r="Q22" s="28"/>
      <c r="R22" s="28"/>
      <c r="S22" s="28"/>
      <c r="T22" s="28"/>
      <c r="U22" s="28"/>
    </row>
    <row r="23" spans="1:22" x14ac:dyDescent="0.2">
      <c r="A23" s="28">
        <v>419</v>
      </c>
      <c r="B23" s="28">
        <v>454</v>
      </c>
      <c r="C23" s="28">
        <v>422</v>
      </c>
      <c r="D23" s="28">
        <v>393</v>
      </c>
      <c r="E23" s="28">
        <v>375</v>
      </c>
      <c r="F23" s="28">
        <v>350</v>
      </c>
      <c r="P23" s="28"/>
      <c r="Q23" s="28"/>
      <c r="R23" s="28"/>
      <c r="S23" s="28"/>
      <c r="T23" s="28"/>
      <c r="U23" s="28"/>
    </row>
    <row r="24" spans="1:22" x14ac:dyDescent="0.2">
      <c r="A24" s="28">
        <v>396</v>
      </c>
      <c r="B24" s="28">
        <v>371</v>
      </c>
      <c r="C24" s="28">
        <v>327</v>
      </c>
      <c r="D24" s="28">
        <v>313</v>
      </c>
      <c r="E24" s="28">
        <v>306</v>
      </c>
      <c r="F24" s="28">
        <v>310</v>
      </c>
      <c r="P24" s="28"/>
      <c r="Q24" s="28"/>
      <c r="R24" s="28"/>
      <c r="S24" s="28"/>
      <c r="T24" s="28"/>
      <c r="U24" s="28"/>
    </row>
    <row r="25" spans="1:22" x14ac:dyDescent="0.2">
      <c r="A25" s="28">
        <v>493</v>
      </c>
      <c r="B25" s="28">
        <v>340</v>
      </c>
      <c r="C25" s="28">
        <v>334</v>
      </c>
      <c r="D25" s="28">
        <v>333</v>
      </c>
      <c r="E25" s="28">
        <v>332</v>
      </c>
      <c r="F25" s="28">
        <v>338</v>
      </c>
      <c r="P25" s="28"/>
      <c r="Q25" s="28"/>
      <c r="R25" s="28"/>
      <c r="S25" s="28"/>
      <c r="T25" s="28"/>
      <c r="U25" s="28"/>
    </row>
    <row r="26" spans="1:22" x14ac:dyDescent="0.2">
      <c r="A26" s="10">
        <f>AVERAGE(A3:A25)</f>
        <v>447.17391304347825</v>
      </c>
      <c r="B26" s="10">
        <f t="shared" ref="B26:F26" si="0">AVERAGE(B3:B25)</f>
        <v>396.7</v>
      </c>
      <c r="C26" s="10">
        <f t="shared" si="0"/>
        <v>387.36363636363637</v>
      </c>
      <c r="D26" s="10">
        <f t="shared" si="0"/>
        <v>370.15789473684208</v>
      </c>
      <c r="E26" s="10">
        <f t="shared" si="0"/>
        <v>358.65</v>
      </c>
      <c r="F26" s="10">
        <f t="shared" si="0"/>
        <v>348.35</v>
      </c>
      <c r="H26" s="10">
        <f t="shared" ref="H26:M26" si="1">AVERAGE(H3:H25)</f>
        <v>441.75</v>
      </c>
      <c r="I26" s="10">
        <f t="shared" si="1"/>
        <v>367.2</v>
      </c>
      <c r="J26" s="10">
        <f t="shared" si="1"/>
        <v>349.08333333333331</v>
      </c>
      <c r="K26" s="10">
        <f t="shared" si="1"/>
        <v>338.5</v>
      </c>
      <c r="L26" s="10">
        <f t="shared" si="1"/>
        <v>333.72727272727275</v>
      </c>
      <c r="M26" s="10">
        <f t="shared" si="1"/>
        <v>328.42857142857144</v>
      </c>
      <c r="P26" s="28"/>
      <c r="Q26" s="28"/>
      <c r="R26" s="28"/>
      <c r="S26" s="28"/>
      <c r="T26" s="28"/>
      <c r="U26" s="28"/>
    </row>
    <row r="27" spans="1:22" x14ac:dyDescent="0.2">
      <c r="A27" s="10">
        <f>STDEV(A3:A25)</f>
        <v>68.79128656101274</v>
      </c>
      <c r="B27" s="10">
        <f t="shared" ref="B27:F27" si="2">STDEV(B3:B25)</f>
        <v>89.616199193531671</v>
      </c>
      <c r="C27" s="10">
        <f t="shared" si="2"/>
        <v>85.191406594654566</v>
      </c>
      <c r="D27" s="10">
        <f t="shared" si="2"/>
        <v>63.610152192777491</v>
      </c>
      <c r="E27" s="10">
        <f t="shared" si="2"/>
        <v>63.147509014503747</v>
      </c>
      <c r="F27" s="10">
        <f t="shared" si="2"/>
        <v>43.952456371090591</v>
      </c>
      <c r="H27" s="10">
        <f t="shared" ref="H27:M27" si="3">STDEV(H3:H25)</f>
        <v>50.870825716621795</v>
      </c>
      <c r="I27" s="10">
        <f t="shared" si="3"/>
        <v>35.156159567784918</v>
      </c>
      <c r="J27" s="10">
        <f t="shared" si="3"/>
        <v>36.24025469841596</v>
      </c>
      <c r="K27" s="10">
        <f t="shared" si="3"/>
        <v>17.29643508549281</v>
      </c>
      <c r="L27" s="10">
        <f t="shared" si="3"/>
        <v>23.753277285843776</v>
      </c>
      <c r="M27" s="10">
        <f t="shared" si="3"/>
        <v>19.764084790828225</v>
      </c>
      <c r="P27" s="28"/>
      <c r="Q27" s="28"/>
      <c r="R27" s="28"/>
      <c r="S27" s="28"/>
      <c r="T27" s="28"/>
      <c r="U27" s="28"/>
    </row>
    <row r="28" spans="1:22" x14ac:dyDescent="0.2">
      <c r="P28" s="28"/>
      <c r="Q28" s="28"/>
      <c r="R28" s="28"/>
      <c r="S28" s="28"/>
      <c r="T28" s="28"/>
      <c r="U28" s="28"/>
    </row>
    <row r="29" spans="1:22" x14ac:dyDescent="0.2">
      <c r="P29" s="28"/>
      <c r="Q29" s="28"/>
      <c r="R29" s="28"/>
      <c r="S29" s="28"/>
      <c r="T29" s="28"/>
      <c r="U29" s="28"/>
    </row>
    <row r="30" spans="1:22" x14ac:dyDescent="0.2">
      <c r="P30" s="28"/>
      <c r="Q30" s="28"/>
      <c r="R30" s="28"/>
      <c r="S30" s="28"/>
      <c r="T30" s="28"/>
      <c r="U30" s="28"/>
    </row>
    <row r="31" spans="1:22" s="3" customFormat="1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 s="28"/>
      <c r="Q31" s="28"/>
      <c r="R31" s="28"/>
      <c r="S31" s="28"/>
      <c r="T31" s="28"/>
      <c r="U31" s="28"/>
      <c r="V31"/>
    </row>
    <row r="32" spans="1:22" x14ac:dyDescent="0.2">
      <c r="P32" s="28"/>
      <c r="Q32" s="28"/>
      <c r="R32" s="28"/>
      <c r="S32" s="28"/>
      <c r="T32" s="28"/>
      <c r="U32" s="28"/>
    </row>
    <row r="33" spans="1:21" x14ac:dyDescent="0.2">
      <c r="P33" s="28"/>
      <c r="Q33" s="28"/>
      <c r="R33" s="28"/>
      <c r="S33" s="28"/>
      <c r="T33" s="28"/>
      <c r="U33" s="28"/>
    </row>
    <row r="34" spans="1:21" x14ac:dyDescent="0.2">
      <c r="P34" s="28"/>
      <c r="Q34" s="28"/>
      <c r="R34" s="28"/>
      <c r="S34" s="28"/>
      <c r="T34" s="28"/>
      <c r="U34" s="28"/>
    </row>
    <row r="35" spans="1:21" x14ac:dyDescent="0.2">
      <c r="P35" s="28"/>
      <c r="Q35" s="28"/>
      <c r="R35" s="28"/>
      <c r="S35" s="28"/>
      <c r="T35" s="28"/>
      <c r="U35" s="28"/>
    </row>
    <row r="36" spans="1:21" x14ac:dyDescent="0.2">
      <c r="P36" s="28"/>
      <c r="Q36" s="28"/>
      <c r="R36" s="28"/>
      <c r="S36" s="28"/>
      <c r="T36" s="28"/>
      <c r="U36" s="28"/>
    </row>
    <row r="37" spans="1:21" x14ac:dyDescent="0.2">
      <c r="P37" s="28"/>
      <c r="Q37" s="28"/>
      <c r="R37" s="28"/>
      <c r="S37" s="28"/>
      <c r="T37" s="28"/>
      <c r="U37" s="28"/>
    </row>
    <row r="38" spans="1:21" x14ac:dyDescent="0.2">
      <c r="P38" s="28"/>
      <c r="Q38" s="28"/>
      <c r="R38" s="28"/>
      <c r="S38" s="28"/>
      <c r="T38" s="28"/>
      <c r="U38" s="28"/>
    </row>
    <row r="39" spans="1:21" x14ac:dyDescent="0.2">
      <c r="P39" s="10"/>
      <c r="Q39" s="10"/>
      <c r="R39" s="10"/>
      <c r="S39" s="10"/>
      <c r="T39" s="10"/>
      <c r="U39" s="10"/>
    </row>
    <row r="40" spans="1:21" x14ac:dyDescent="0.2">
      <c r="P40" s="10"/>
      <c r="Q40" s="10"/>
      <c r="R40" s="10"/>
      <c r="S40" s="10"/>
      <c r="T40" s="10"/>
      <c r="U40" s="10"/>
    </row>
    <row r="42" spans="1:21" x14ac:dyDescent="0.2">
      <c r="A42" t="s">
        <v>146</v>
      </c>
      <c r="H42" t="s">
        <v>121</v>
      </c>
    </row>
    <row r="43" spans="1:21" x14ac:dyDescent="0.2">
      <c r="A43" s="32" t="s">
        <v>145</v>
      </c>
      <c r="B43" s="32" t="s">
        <v>126</v>
      </c>
      <c r="C43" s="32" t="s">
        <v>127</v>
      </c>
      <c r="D43" s="32" t="s">
        <v>128</v>
      </c>
      <c r="E43" s="32" t="s">
        <v>129</v>
      </c>
      <c r="F43" s="32" t="s">
        <v>130</v>
      </c>
      <c r="H43" s="32" t="s">
        <v>145</v>
      </c>
      <c r="I43" s="32" t="s">
        <v>126</v>
      </c>
      <c r="J43" s="32" t="s">
        <v>127</v>
      </c>
      <c r="K43" s="32" t="s">
        <v>128</v>
      </c>
      <c r="L43" s="32" t="s">
        <v>129</v>
      </c>
      <c r="M43" s="32" t="s">
        <v>130</v>
      </c>
      <c r="P43" s="32"/>
      <c r="Q43" s="32"/>
      <c r="R43" s="32"/>
      <c r="S43" s="32"/>
      <c r="T43" s="32"/>
      <c r="U43" s="32"/>
    </row>
    <row r="44" spans="1:21" x14ac:dyDescent="0.2">
      <c r="A44" s="28">
        <v>0.63</v>
      </c>
      <c r="B44" s="28">
        <v>0.63</v>
      </c>
      <c r="C44" s="28">
        <v>0.63</v>
      </c>
      <c r="D44" s="28">
        <v>0.63</v>
      </c>
      <c r="E44" s="28">
        <v>0.63</v>
      </c>
      <c r="F44" s="28">
        <v>0.63</v>
      </c>
      <c r="H44" s="28">
        <v>0.5</v>
      </c>
      <c r="I44" s="28">
        <v>0.63</v>
      </c>
      <c r="J44" s="28">
        <v>0.63</v>
      </c>
      <c r="K44" s="28">
        <v>0.63</v>
      </c>
      <c r="L44" s="28">
        <v>0.63</v>
      </c>
      <c r="M44" s="28"/>
      <c r="P44" s="28"/>
      <c r="Q44" s="28"/>
      <c r="R44" s="28"/>
      <c r="S44" s="28"/>
      <c r="T44" s="28"/>
      <c r="U44" s="28"/>
    </row>
    <row r="45" spans="1:21" x14ac:dyDescent="0.2">
      <c r="A45" s="28">
        <v>0.32</v>
      </c>
      <c r="B45" s="28">
        <v>0.32</v>
      </c>
      <c r="C45" s="28">
        <v>0.32</v>
      </c>
      <c r="D45" s="28">
        <v>0.4</v>
      </c>
      <c r="E45" s="28">
        <v>0.4</v>
      </c>
      <c r="F45" s="28">
        <v>0.4</v>
      </c>
      <c r="H45" s="28">
        <v>0.63</v>
      </c>
      <c r="I45" s="28">
        <v>0.63</v>
      </c>
      <c r="J45" s="28">
        <v>0.63</v>
      </c>
      <c r="K45" s="28">
        <v>0.8</v>
      </c>
      <c r="L45" s="28">
        <v>0.63</v>
      </c>
      <c r="M45" s="28">
        <v>0.63</v>
      </c>
      <c r="P45" s="28"/>
      <c r="Q45" s="28"/>
      <c r="R45" s="28"/>
      <c r="S45" s="28"/>
      <c r="T45" s="28"/>
      <c r="U45" s="28"/>
    </row>
    <row r="46" spans="1:21" x14ac:dyDescent="0.2">
      <c r="A46" s="28">
        <v>0.1</v>
      </c>
      <c r="B46" s="28">
        <v>0.1</v>
      </c>
      <c r="C46" s="28">
        <v>0.25</v>
      </c>
      <c r="D46" s="28">
        <v>0.1</v>
      </c>
      <c r="E46" s="28">
        <v>0.1</v>
      </c>
      <c r="F46" s="28">
        <v>0.1</v>
      </c>
      <c r="H46" s="28">
        <v>0.63</v>
      </c>
      <c r="I46" s="28">
        <v>0.63</v>
      </c>
      <c r="J46" s="28">
        <v>0.63</v>
      </c>
      <c r="K46" s="28">
        <v>0.63</v>
      </c>
      <c r="L46" s="28">
        <v>0.63</v>
      </c>
      <c r="M46" s="28">
        <v>0.63</v>
      </c>
      <c r="P46" s="28"/>
      <c r="Q46" s="28"/>
      <c r="R46" s="28"/>
      <c r="S46" s="28"/>
      <c r="T46" s="28"/>
      <c r="U46" s="28"/>
    </row>
    <row r="47" spans="1:21" x14ac:dyDescent="0.2">
      <c r="A47" s="28">
        <v>0.8</v>
      </c>
      <c r="B47" s="28">
        <v>0.63</v>
      </c>
      <c r="C47" s="28">
        <v>0.63</v>
      </c>
      <c r="D47" s="28">
        <v>0.8</v>
      </c>
      <c r="E47" s="28">
        <v>0.63</v>
      </c>
      <c r="F47" s="28"/>
      <c r="H47" s="28">
        <v>0.63</v>
      </c>
      <c r="I47" s="28">
        <v>0.63</v>
      </c>
      <c r="J47" s="28">
        <v>0.63</v>
      </c>
      <c r="K47" s="28">
        <v>0.63</v>
      </c>
      <c r="L47" s="28">
        <v>0.63</v>
      </c>
      <c r="M47" s="28">
        <v>0.63</v>
      </c>
      <c r="P47" s="28"/>
      <c r="Q47" s="28"/>
      <c r="R47" s="28"/>
      <c r="S47" s="28"/>
      <c r="T47" s="28"/>
      <c r="U47" s="28"/>
    </row>
    <row r="48" spans="1:21" x14ac:dyDescent="0.2">
      <c r="A48" s="28">
        <v>0.4</v>
      </c>
      <c r="B48" s="28">
        <v>0.5</v>
      </c>
      <c r="C48" s="28">
        <v>0.63</v>
      </c>
      <c r="D48" s="28">
        <v>0.5</v>
      </c>
      <c r="E48" s="28">
        <v>0.5</v>
      </c>
      <c r="F48" s="28">
        <v>0.4</v>
      </c>
      <c r="H48" s="28">
        <v>0.8</v>
      </c>
      <c r="I48" s="28">
        <v>0.8</v>
      </c>
      <c r="J48" s="28">
        <v>0.8</v>
      </c>
      <c r="K48" s="28">
        <v>1</v>
      </c>
      <c r="L48" s="28">
        <v>1</v>
      </c>
      <c r="M48" s="28">
        <v>1</v>
      </c>
      <c r="P48" s="28"/>
      <c r="Q48" s="28"/>
      <c r="R48" s="28"/>
      <c r="S48" s="28"/>
      <c r="T48" s="28"/>
      <c r="U48" s="28"/>
    </row>
    <row r="49" spans="1:21" x14ac:dyDescent="0.2">
      <c r="A49" s="28">
        <v>0.1</v>
      </c>
      <c r="B49" s="28">
        <v>0.1</v>
      </c>
      <c r="C49" s="28">
        <v>0.1</v>
      </c>
      <c r="D49" s="28">
        <v>0.1</v>
      </c>
      <c r="E49" s="28">
        <v>0.1</v>
      </c>
      <c r="F49" s="28">
        <v>0.1</v>
      </c>
      <c r="H49" s="28">
        <v>0.63</v>
      </c>
      <c r="I49" s="28">
        <v>0.8</v>
      </c>
      <c r="J49" s="28">
        <v>1</v>
      </c>
      <c r="K49" s="28">
        <v>1</v>
      </c>
      <c r="L49" s="28"/>
      <c r="M49" s="28">
        <v>1</v>
      </c>
      <c r="P49" s="28"/>
      <c r="Q49" s="28"/>
      <c r="R49" s="28"/>
      <c r="S49" s="28"/>
      <c r="T49" s="28"/>
      <c r="U49" s="28"/>
    </row>
    <row r="50" spans="1:21" x14ac:dyDescent="0.2">
      <c r="A50" s="28">
        <v>0.63</v>
      </c>
      <c r="B50" s="28">
        <v>0.4</v>
      </c>
      <c r="C50" s="28">
        <v>0.8</v>
      </c>
      <c r="D50" s="28">
        <v>0.8</v>
      </c>
      <c r="E50" s="28">
        <v>0.8</v>
      </c>
      <c r="F50" s="28">
        <v>0.8</v>
      </c>
      <c r="H50" s="28">
        <v>0.63</v>
      </c>
      <c r="I50" s="28">
        <v>1.25</v>
      </c>
      <c r="J50" s="28">
        <v>1.25</v>
      </c>
      <c r="K50" s="28">
        <v>1.25</v>
      </c>
      <c r="L50" s="28">
        <v>1</v>
      </c>
      <c r="M50" s="28">
        <v>1</v>
      </c>
      <c r="P50" s="28"/>
      <c r="Q50" s="28"/>
      <c r="R50" s="28"/>
      <c r="S50" s="28"/>
      <c r="T50" s="28"/>
      <c r="U50" s="28"/>
    </row>
    <row r="51" spans="1:21" x14ac:dyDescent="0.2">
      <c r="A51" s="28">
        <v>0.4</v>
      </c>
      <c r="B51" s="28">
        <v>0.3</v>
      </c>
      <c r="C51" s="28">
        <v>0.4</v>
      </c>
      <c r="D51" s="28">
        <v>0.5</v>
      </c>
      <c r="E51" s="28"/>
      <c r="F51" s="28"/>
      <c r="H51" s="28">
        <v>0.32</v>
      </c>
      <c r="I51" s="28">
        <v>0.5</v>
      </c>
      <c r="J51" s="28">
        <v>0.4</v>
      </c>
      <c r="K51" s="28"/>
      <c r="L51" s="28">
        <v>0.63</v>
      </c>
      <c r="M51" s="28">
        <v>0.6</v>
      </c>
      <c r="P51" s="28"/>
      <c r="Q51" s="28"/>
      <c r="R51" s="28"/>
      <c r="S51" s="28"/>
      <c r="T51" s="28"/>
      <c r="U51" s="28"/>
    </row>
    <row r="52" spans="1:21" x14ac:dyDescent="0.2">
      <c r="A52" s="28">
        <v>0.63</v>
      </c>
      <c r="B52" s="28">
        <v>0.5</v>
      </c>
      <c r="C52" s="28">
        <v>0.5</v>
      </c>
      <c r="D52" s="28">
        <v>0.4</v>
      </c>
      <c r="E52" s="28">
        <v>0.4</v>
      </c>
      <c r="F52" s="28">
        <v>0.4</v>
      </c>
      <c r="H52" s="28">
        <v>0.4</v>
      </c>
      <c r="I52" s="28">
        <v>0.5</v>
      </c>
      <c r="J52" s="28">
        <v>0.4</v>
      </c>
      <c r="K52" s="28">
        <v>0.5</v>
      </c>
      <c r="L52" s="28">
        <v>0.4</v>
      </c>
      <c r="M52" s="28">
        <v>0.5</v>
      </c>
      <c r="P52" s="28"/>
      <c r="Q52" s="28"/>
      <c r="R52" s="28"/>
      <c r="S52" s="28"/>
      <c r="T52" s="28"/>
      <c r="U52" s="28"/>
    </row>
    <row r="53" spans="1:21" x14ac:dyDescent="0.2">
      <c r="A53" s="28">
        <v>0.1</v>
      </c>
      <c r="B53" s="28">
        <v>0.1</v>
      </c>
      <c r="C53" s="28">
        <v>0.1</v>
      </c>
      <c r="D53" s="28">
        <v>0.1</v>
      </c>
      <c r="E53" s="28">
        <v>0.1</v>
      </c>
      <c r="F53" s="28">
        <v>0.1</v>
      </c>
      <c r="H53" s="28">
        <v>0.4</v>
      </c>
      <c r="I53" s="28">
        <v>0.63</v>
      </c>
      <c r="J53" s="28">
        <v>0.63</v>
      </c>
      <c r="K53" s="28">
        <v>0.4</v>
      </c>
      <c r="L53" s="28">
        <v>0.4</v>
      </c>
      <c r="M53" s="28"/>
      <c r="P53" s="28"/>
      <c r="Q53" s="28"/>
      <c r="R53" s="28"/>
      <c r="S53" s="28"/>
      <c r="T53" s="28"/>
      <c r="U53" s="28"/>
    </row>
    <row r="54" spans="1:21" x14ac:dyDescent="0.2">
      <c r="A54" s="28">
        <v>0.32</v>
      </c>
      <c r="B54" s="28">
        <v>0.5</v>
      </c>
      <c r="C54" s="28">
        <v>0.5</v>
      </c>
      <c r="D54" s="28">
        <v>0.4</v>
      </c>
      <c r="E54" s="28">
        <v>0.4</v>
      </c>
      <c r="F54" s="28">
        <v>0.4</v>
      </c>
      <c r="H54" s="28">
        <v>0.32</v>
      </c>
      <c r="I54" s="28">
        <v>0.5</v>
      </c>
      <c r="J54" s="28">
        <v>0.63</v>
      </c>
      <c r="K54" s="28">
        <v>0.5</v>
      </c>
      <c r="L54" s="28">
        <v>0.5</v>
      </c>
      <c r="M54" s="28"/>
      <c r="P54" s="28"/>
      <c r="Q54" s="28"/>
      <c r="R54" s="28"/>
      <c r="S54" s="28"/>
      <c r="T54" s="28"/>
      <c r="U54" s="28"/>
    </row>
    <row r="55" spans="1:21" x14ac:dyDescent="0.2">
      <c r="A55" s="28">
        <v>0.5</v>
      </c>
      <c r="B55" s="28"/>
      <c r="C55" s="28">
        <v>0.32</v>
      </c>
      <c r="D55" s="28">
        <v>0.4</v>
      </c>
      <c r="E55" s="28">
        <v>0.4</v>
      </c>
      <c r="F55" s="28">
        <v>0.5</v>
      </c>
      <c r="H55" s="28"/>
      <c r="I55" s="28"/>
      <c r="J55" s="28"/>
      <c r="K55" s="28"/>
      <c r="L55" s="28"/>
      <c r="M55" s="28"/>
      <c r="P55" s="28"/>
      <c r="Q55" s="28"/>
      <c r="R55" s="28"/>
      <c r="S55" s="28"/>
      <c r="T55" s="28"/>
      <c r="U55" s="28"/>
    </row>
    <row r="56" spans="1:21" x14ac:dyDescent="0.2">
      <c r="A56" s="28">
        <v>0.5</v>
      </c>
      <c r="B56" s="28">
        <v>0.5</v>
      </c>
      <c r="C56" s="28">
        <v>0.63</v>
      </c>
      <c r="D56" s="28">
        <v>0.5</v>
      </c>
      <c r="E56" s="28">
        <v>0.5</v>
      </c>
      <c r="F56" s="28">
        <v>0.63</v>
      </c>
      <c r="H56" s="28">
        <v>0.5</v>
      </c>
      <c r="I56" s="28">
        <v>1.25</v>
      </c>
      <c r="J56" s="28">
        <v>1</v>
      </c>
      <c r="K56" s="28">
        <v>1.25</v>
      </c>
      <c r="L56" s="28">
        <v>1.25</v>
      </c>
      <c r="M56" s="28">
        <v>1.25</v>
      </c>
      <c r="P56" s="28"/>
      <c r="Q56" s="28"/>
      <c r="R56" s="28"/>
      <c r="S56" s="28"/>
      <c r="T56" s="28"/>
      <c r="U56" s="28"/>
    </row>
    <row r="57" spans="1:21" x14ac:dyDescent="0.2">
      <c r="A57" s="28">
        <v>0.63</v>
      </c>
      <c r="B57" s="28">
        <v>0.5</v>
      </c>
      <c r="C57" s="28">
        <v>0.8</v>
      </c>
      <c r="D57" s="28">
        <v>0.63</v>
      </c>
      <c r="E57" s="28">
        <v>0.8</v>
      </c>
      <c r="F57" s="28">
        <v>0.8</v>
      </c>
      <c r="H57" s="10">
        <f>AVERAGE(H34:H56)</f>
        <v>0.53250000000000008</v>
      </c>
      <c r="I57" s="10">
        <f t="shared" ref="I57:M57" si="4">AVERAGE(I34:I56)</f>
        <v>0.72916666666666663</v>
      </c>
      <c r="J57" s="10">
        <f t="shared" si="4"/>
        <v>0.71916666666666673</v>
      </c>
      <c r="K57" s="10">
        <f t="shared" si="4"/>
        <v>0.78090909090909089</v>
      </c>
      <c r="L57" s="10">
        <f t="shared" si="4"/>
        <v>0.70000000000000007</v>
      </c>
      <c r="M57" s="10">
        <f t="shared" si="4"/>
        <v>0.80444444444444452</v>
      </c>
      <c r="P57" s="28"/>
      <c r="Q57" s="28"/>
      <c r="R57" s="28"/>
      <c r="S57" s="28"/>
      <c r="T57" s="28"/>
      <c r="U57" s="28"/>
    </row>
    <row r="58" spans="1:21" x14ac:dyDescent="0.2">
      <c r="A58" s="28">
        <v>0.63</v>
      </c>
      <c r="B58" s="28">
        <v>0.63</v>
      </c>
      <c r="C58" s="28">
        <v>0.8</v>
      </c>
      <c r="D58" s="28">
        <v>1</v>
      </c>
      <c r="E58" s="28">
        <v>0.63</v>
      </c>
      <c r="F58" s="28">
        <v>0.8</v>
      </c>
      <c r="H58" s="10">
        <f>STDEV(H34:H56)</f>
        <v>0.14973461371858723</v>
      </c>
      <c r="I58" s="10">
        <f t="shared" ref="I58:M58" si="5">STDEV(I34:I56)</f>
        <v>0.26272897661185979</v>
      </c>
      <c r="J58" s="10">
        <f t="shared" si="5"/>
        <v>0.25181011364385936</v>
      </c>
      <c r="K58" s="10">
        <f t="shared" si="5"/>
        <v>0.30127909139050951</v>
      </c>
      <c r="L58" s="10">
        <f t="shared" si="5"/>
        <v>0.26962937525425518</v>
      </c>
      <c r="M58" s="10">
        <f t="shared" si="5"/>
        <v>0.25957229778575708</v>
      </c>
      <c r="P58" s="28"/>
      <c r="Q58" s="28"/>
      <c r="R58" s="28"/>
      <c r="S58" s="28"/>
      <c r="T58" s="28"/>
      <c r="U58" s="28"/>
    </row>
    <row r="59" spans="1:21" x14ac:dyDescent="0.2">
      <c r="A59" s="28">
        <v>0.8</v>
      </c>
      <c r="B59" s="28">
        <v>1</v>
      </c>
      <c r="C59" s="28">
        <v>1.25</v>
      </c>
      <c r="D59" s="28">
        <v>1.25</v>
      </c>
      <c r="E59" s="28">
        <v>1.25</v>
      </c>
      <c r="F59" s="28">
        <v>1.25</v>
      </c>
      <c r="P59" s="28"/>
      <c r="Q59" s="28"/>
      <c r="R59" s="28"/>
      <c r="S59" s="28"/>
      <c r="T59" s="28"/>
      <c r="U59" s="28"/>
    </row>
    <row r="60" spans="1:21" x14ac:dyDescent="0.2">
      <c r="A60" s="28">
        <v>0.1</v>
      </c>
      <c r="B60" s="28"/>
      <c r="C60" s="28">
        <v>0.32</v>
      </c>
      <c r="D60" s="28">
        <v>0.2</v>
      </c>
      <c r="E60" s="28"/>
      <c r="F60" s="28"/>
      <c r="P60" s="28"/>
      <c r="Q60" s="28"/>
      <c r="R60" s="28"/>
      <c r="S60" s="28"/>
      <c r="T60" s="28"/>
      <c r="U60" s="28"/>
    </row>
    <row r="61" spans="1:21" x14ac:dyDescent="0.2">
      <c r="A61" s="28">
        <v>0.32</v>
      </c>
      <c r="B61" s="28"/>
      <c r="C61" s="28">
        <v>0.32</v>
      </c>
      <c r="D61" s="28">
        <v>0.32</v>
      </c>
      <c r="E61" s="28"/>
      <c r="F61" s="28"/>
      <c r="P61" s="28"/>
      <c r="Q61" s="28"/>
      <c r="R61" s="28"/>
      <c r="S61" s="28"/>
      <c r="T61" s="28"/>
      <c r="U61" s="28"/>
    </row>
    <row r="62" spans="1:21" x14ac:dyDescent="0.2">
      <c r="A62" s="28">
        <v>0.32</v>
      </c>
      <c r="B62" s="28">
        <v>0.32</v>
      </c>
      <c r="C62" s="28">
        <v>0.63</v>
      </c>
      <c r="D62" s="28">
        <v>0.63</v>
      </c>
      <c r="E62" s="28">
        <v>0.63</v>
      </c>
      <c r="F62" s="28">
        <v>0.5</v>
      </c>
      <c r="P62" s="28"/>
      <c r="Q62" s="28"/>
      <c r="R62" s="28"/>
      <c r="S62" s="28"/>
      <c r="T62" s="28"/>
      <c r="U62" s="28"/>
    </row>
    <row r="63" spans="1:21" x14ac:dyDescent="0.2">
      <c r="A63" s="28">
        <v>0.4</v>
      </c>
      <c r="B63" s="28">
        <v>0.5</v>
      </c>
      <c r="C63" s="28"/>
      <c r="D63" s="28">
        <v>0.4</v>
      </c>
      <c r="E63" s="28">
        <v>0.4</v>
      </c>
      <c r="F63" s="28">
        <v>0.63</v>
      </c>
      <c r="P63" s="28"/>
      <c r="Q63" s="28"/>
      <c r="R63" s="28"/>
      <c r="S63" s="28"/>
      <c r="T63" s="28"/>
      <c r="U63" s="28"/>
    </row>
    <row r="64" spans="1:21" x14ac:dyDescent="0.2">
      <c r="A64" s="28">
        <v>1</v>
      </c>
      <c r="B64" s="28">
        <v>1.25</v>
      </c>
      <c r="C64" s="28">
        <v>1.25</v>
      </c>
      <c r="D64" s="28">
        <v>1.25</v>
      </c>
      <c r="E64" s="28">
        <v>0.9</v>
      </c>
      <c r="F64" s="28">
        <v>1</v>
      </c>
      <c r="P64" s="28"/>
      <c r="Q64" s="28"/>
      <c r="R64" s="28"/>
      <c r="S64" s="28"/>
      <c r="T64" s="28"/>
      <c r="U64" s="28"/>
    </row>
    <row r="65" spans="1:21" x14ac:dyDescent="0.2">
      <c r="A65" s="28">
        <v>0.63</v>
      </c>
      <c r="B65" s="28">
        <v>0.5</v>
      </c>
      <c r="C65" s="28">
        <v>0.63</v>
      </c>
      <c r="D65" s="28">
        <v>1</v>
      </c>
      <c r="E65" s="28">
        <v>1</v>
      </c>
      <c r="F65" s="28">
        <v>0.8</v>
      </c>
      <c r="P65" s="28"/>
      <c r="Q65" s="28"/>
      <c r="R65" s="28"/>
      <c r="S65" s="28"/>
      <c r="T65" s="28"/>
      <c r="U65" s="28"/>
    </row>
    <row r="66" spans="1:21" x14ac:dyDescent="0.2">
      <c r="A66" s="28">
        <v>0.8</v>
      </c>
      <c r="B66" s="28">
        <v>1</v>
      </c>
      <c r="C66" s="28">
        <v>0.8</v>
      </c>
      <c r="D66" s="28">
        <v>1</v>
      </c>
      <c r="E66" s="28">
        <v>0.8</v>
      </c>
      <c r="F66" s="28">
        <v>0.8</v>
      </c>
      <c r="P66" s="28"/>
      <c r="Q66" s="28"/>
      <c r="R66" s="28"/>
      <c r="S66" s="28"/>
      <c r="T66" s="28"/>
      <c r="U66" s="28"/>
    </row>
    <row r="67" spans="1:21" x14ac:dyDescent="0.2">
      <c r="A67" s="10">
        <f>AVERAGE(A44:A66)</f>
        <v>0.48086956521739133</v>
      </c>
      <c r="B67" s="10">
        <f t="shared" ref="B67:F67" si="6">AVERAGE(B44:B66)</f>
        <v>0.51400000000000001</v>
      </c>
      <c r="C67" s="10">
        <f t="shared" si="6"/>
        <v>0.57318181818181835</v>
      </c>
      <c r="D67" s="10">
        <f t="shared" si="6"/>
        <v>0.57869565217391317</v>
      </c>
      <c r="E67" s="10">
        <f t="shared" si="6"/>
        <v>0.56850000000000012</v>
      </c>
      <c r="F67" s="10">
        <f t="shared" si="6"/>
        <v>0.58105263157894749</v>
      </c>
      <c r="P67" s="28"/>
      <c r="Q67" s="28"/>
      <c r="R67" s="28"/>
      <c r="S67" s="28"/>
      <c r="T67" s="28"/>
      <c r="U67" s="28"/>
    </row>
    <row r="68" spans="1:21" x14ac:dyDescent="0.2">
      <c r="A68" s="10">
        <f>STDEV(A44:A66)</f>
        <v>0.25339356818052222</v>
      </c>
      <c r="B68" s="10">
        <f t="shared" ref="B68:F68" si="7">STDEV(B44:B66)</f>
        <v>0.29948025152358793</v>
      </c>
      <c r="C68" s="10">
        <f t="shared" si="7"/>
        <v>0.30788659575265004</v>
      </c>
      <c r="D68" s="10">
        <f t="shared" si="7"/>
        <v>0.34480962267507553</v>
      </c>
      <c r="E68" s="10">
        <f t="shared" si="7"/>
        <v>0.30316358273172717</v>
      </c>
      <c r="F68" s="10">
        <f t="shared" si="7"/>
        <v>0.30807457136295391</v>
      </c>
      <c r="P68" s="28"/>
      <c r="Q68" s="28"/>
      <c r="R68" s="28"/>
      <c r="S68" s="28"/>
      <c r="T68" s="28"/>
      <c r="U68" s="28"/>
    </row>
    <row r="69" spans="1:21" x14ac:dyDescent="0.2">
      <c r="P69" s="28"/>
      <c r="Q69" s="28"/>
      <c r="R69" s="28"/>
      <c r="S69" s="28"/>
      <c r="T69" s="28"/>
      <c r="U69" s="28"/>
    </row>
    <row r="70" spans="1:21" x14ac:dyDescent="0.2">
      <c r="P70" s="28"/>
      <c r="Q70" s="28"/>
      <c r="R70" s="28"/>
      <c r="S70" s="28"/>
      <c r="T70" s="28"/>
      <c r="U70" s="28"/>
    </row>
    <row r="71" spans="1:21" x14ac:dyDescent="0.2">
      <c r="P71" s="28"/>
      <c r="Q71" s="28"/>
      <c r="R71" s="28"/>
      <c r="S71" s="28"/>
      <c r="T71" s="28"/>
      <c r="U71" s="28"/>
    </row>
    <row r="72" spans="1:21" x14ac:dyDescent="0.2">
      <c r="P72" s="28"/>
      <c r="Q72" s="28"/>
      <c r="R72" s="28"/>
      <c r="S72" s="28"/>
      <c r="T72" s="28"/>
      <c r="U72" s="28"/>
    </row>
    <row r="73" spans="1:21" x14ac:dyDescent="0.2">
      <c r="P73" s="28"/>
      <c r="Q73" s="28"/>
      <c r="R73" s="28"/>
      <c r="S73" s="28"/>
      <c r="T73" s="28"/>
      <c r="U73" s="28"/>
    </row>
    <row r="74" spans="1:21" x14ac:dyDescent="0.2">
      <c r="P74" s="28"/>
      <c r="Q74" s="28"/>
      <c r="R74" s="28"/>
      <c r="S74" s="28"/>
      <c r="T74" s="28"/>
      <c r="U74" s="28"/>
    </row>
    <row r="75" spans="1:21" x14ac:dyDescent="0.2">
      <c r="P75" s="28"/>
      <c r="Q75" s="28"/>
      <c r="R75" s="28"/>
      <c r="S75" s="28"/>
      <c r="T75" s="28"/>
      <c r="U75" s="28"/>
    </row>
    <row r="76" spans="1:21" x14ac:dyDescent="0.2">
      <c r="P76" s="28"/>
      <c r="Q76" s="28"/>
      <c r="R76" s="28"/>
      <c r="S76" s="28"/>
      <c r="T76" s="28"/>
      <c r="U76" s="28"/>
    </row>
    <row r="77" spans="1:21" x14ac:dyDescent="0.2">
      <c r="P77" s="28"/>
      <c r="Q77" s="28"/>
      <c r="R77" s="28"/>
      <c r="S77" s="28"/>
      <c r="T77" s="28"/>
      <c r="U77" s="28"/>
    </row>
    <row r="78" spans="1:21" x14ac:dyDescent="0.2">
      <c r="P78" s="28"/>
      <c r="Q78" s="28"/>
      <c r="R78" s="28"/>
      <c r="S78" s="28"/>
      <c r="T78" s="28"/>
      <c r="U78" s="28"/>
    </row>
    <row r="79" spans="1:21" x14ac:dyDescent="0.2">
      <c r="P79" s="28"/>
      <c r="Q79" s="28"/>
      <c r="R79" s="28"/>
      <c r="S79" s="28"/>
      <c r="T79" s="28"/>
      <c r="U79" s="28"/>
    </row>
    <row r="80" spans="1:21" x14ac:dyDescent="0.2">
      <c r="P80" s="10"/>
      <c r="Q80" s="10"/>
      <c r="R80" s="10"/>
      <c r="S80" s="10"/>
      <c r="T80" s="10"/>
      <c r="U80" s="10"/>
    </row>
    <row r="81" spans="1:21" x14ac:dyDescent="0.2">
      <c r="P81" s="10"/>
      <c r="Q81" s="10"/>
      <c r="R81" s="10"/>
      <c r="S81" s="10"/>
      <c r="T81" s="10"/>
      <c r="U81" s="10"/>
    </row>
    <row r="85" spans="1:21" x14ac:dyDescent="0.2">
      <c r="A85" s="28"/>
      <c r="B85" s="28"/>
      <c r="D85" s="28"/>
      <c r="E85" s="28"/>
      <c r="L85" s="28"/>
      <c r="M85" s="28"/>
      <c r="N85" s="28"/>
      <c r="O85" s="28"/>
    </row>
    <row r="86" spans="1:21" x14ac:dyDescent="0.2">
      <c r="A86" s="28"/>
      <c r="B86" s="28"/>
      <c r="D86" s="28"/>
      <c r="E86" s="28"/>
      <c r="L86" s="28"/>
      <c r="M86" s="28"/>
      <c r="N86" s="28"/>
      <c r="O86" s="28"/>
    </row>
    <row r="87" spans="1:21" x14ac:dyDescent="0.2">
      <c r="A87" s="28"/>
      <c r="B87" s="28"/>
      <c r="D87" s="28"/>
      <c r="E87" s="28"/>
      <c r="L87" s="28"/>
      <c r="M87" s="28"/>
      <c r="N87" s="28"/>
      <c r="O87" s="28"/>
    </row>
    <row r="88" spans="1:21" x14ac:dyDescent="0.2">
      <c r="A88" s="28"/>
      <c r="B88" s="28"/>
      <c r="D88" s="28"/>
      <c r="E88" s="28"/>
      <c r="L88" s="28"/>
      <c r="M88" s="28"/>
      <c r="N88" s="28"/>
      <c r="O88" s="28"/>
    </row>
    <row r="89" spans="1:21" x14ac:dyDescent="0.2">
      <c r="A89" s="28"/>
      <c r="B89" s="28"/>
      <c r="D89" s="28"/>
      <c r="E89" s="28"/>
    </row>
    <row r="90" spans="1:21" x14ac:dyDescent="0.2">
      <c r="A90" s="28"/>
      <c r="B90" s="28"/>
      <c r="D90" s="28"/>
      <c r="E90" s="28"/>
    </row>
    <row r="91" spans="1:21" x14ac:dyDescent="0.2">
      <c r="A91" s="28"/>
      <c r="B91" s="28"/>
      <c r="D91" s="28"/>
      <c r="E91" s="28"/>
    </row>
    <row r="92" spans="1:21" x14ac:dyDescent="0.2">
      <c r="A92" s="28"/>
      <c r="B92" s="28"/>
      <c r="D92" s="28"/>
      <c r="E92" s="28"/>
    </row>
    <row r="93" spans="1:21" x14ac:dyDescent="0.2">
      <c r="A93" s="28"/>
      <c r="B93" s="28"/>
      <c r="D93" s="28"/>
      <c r="E93" s="28"/>
    </row>
    <row r="94" spans="1:21" x14ac:dyDescent="0.2">
      <c r="A94" s="28"/>
      <c r="B94" s="28"/>
      <c r="D94" s="28"/>
      <c r="E94" s="28"/>
    </row>
    <row r="95" spans="1:21" x14ac:dyDescent="0.2">
      <c r="A95" s="28"/>
      <c r="B95" s="28"/>
      <c r="D95" s="28"/>
      <c r="E95" s="28"/>
    </row>
    <row r="96" spans="1:21" x14ac:dyDescent="0.2">
      <c r="A96" s="28"/>
      <c r="B96" s="28"/>
      <c r="D96" s="28"/>
      <c r="E96" s="28"/>
    </row>
    <row r="97" spans="1:15" x14ac:dyDescent="0.2">
      <c r="A97" s="28"/>
      <c r="B97" s="28"/>
      <c r="D97" s="28"/>
      <c r="E97" s="28"/>
    </row>
    <row r="98" spans="1:15" x14ac:dyDescent="0.2">
      <c r="A98" s="28"/>
      <c r="B98" s="28"/>
      <c r="D98" s="28"/>
      <c r="E98" s="28"/>
    </row>
    <row r="99" spans="1:15" x14ac:dyDescent="0.2">
      <c r="A99" s="28"/>
      <c r="B99" s="28"/>
      <c r="D99" s="28"/>
      <c r="E99" s="28"/>
    </row>
    <row r="100" spans="1:15" x14ac:dyDescent="0.2">
      <c r="A100" s="28"/>
      <c r="B100" s="28"/>
      <c r="D100" s="28"/>
      <c r="E100" s="28"/>
    </row>
    <row r="101" spans="1:15" x14ac:dyDescent="0.2">
      <c r="A101" s="10"/>
      <c r="B101" s="10"/>
      <c r="D101" s="10"/>
      <c r="E101" s="10"/>
      <c r="G101" s="10"/>
      <c r="H101" s="10"/>
      <c r="I101" s="10"/>
      <c r="J101" s="10"/>
      <c r="L101" s="10"/>
      <c r="M101" s="10"/>
      <c r="N101" s="10"/>
      <c r="O101" s="10"/>
    </row>
    <row r="102" spans="1:15" x14ac:dyDescent="0.2">
      <c r="A102" s="10"/>
      <c r="B102" s="10"/>
      <c r="D102" s="10"/>
      <c r="E102" s="10"/>
      <c r="G102" s="10"/>
      <c r="H102" s="10"/>
      <c r="I102" s="10"/>
      <c r="J102" s="10"/>
      <c r="L102" s="10"/>
      <c r="M102" s="10"/>
      <c r="N102" s="10"/>
      <c r="O102" s="10"/>
    </row>
    <row r="105" spans="1:15" x14ac:dyDescent="0.2">
      <c r="A105">
        <f>D101-A101</f>
        <v>0</v>
      </c>
      <c r="B105">
        <f>E101-B100</f>
        <v>0</v>
      </c>
      <c r="G105">
        <f>I101-G101</f>
        <v>0</v>
      </c>
      <c r="H105">
        <f>J101-H101</f>
        <v>0</v>
      </c>
      <c r="L105">
        <f>N101-L101</f>
        <v>0</v>
      </c>
      <c r="M105">
        <f>O101-M101</f>
        <v>0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5"/>
  <sheetViews>
    <sheetView zoomScale="136" workbookViewId="0">
      <selection activeCell="AT6" sqref="AT6:AW25"/>
    </sheetView>
  </sheetViews>
  <sheetFormatPr baseColWidth="10" defaultRowHeight="15" x14ac:dyDescent="0.2"/>
  <cols>
    <col min="11" max="11" width="21" customWidth="1"/>
    <col min="12" max="12" width="10.83203125" style="4"/>
    <col min="16" max="16" width="18.83203125" style="4" customWidth="1"/>
    <col min="22" max="22" width="13.33203125" style="4" customWidth="1"/>
    <col min="28" max="28" width="10.83203125" style="4"/>
    <col min="34" max="34" width="16.83203125" style="4" customWidth="1"/>
    <col min="40" max="40" width="10.83203125" style="4"/>
    <col min="46" max="46" width="10.83203125" style="4"/>
  </cols>
  <sheetData>
    <row r="1" spans="1:46" x14ac:dyDescent="0.2">
      <c r="L1" s="48" t="s">
        <v>145</v>
      </c>
      <c r="M1" s="48"/>
      <c r="N1" s="48"/>
      <c r="O1" s="19"/>
      <c r="P1" s="48" t="s">
        <v>126</v>
      </c>
      <c r="Q1" s="48"/>
      <c r="R1" s="48"/>
      <c r="S1" s="48"/>
      <c r="T1" s="48"/>
      <c r="U1" s="48"/>
      <c r="V1" s="45" t="s">
        <v>127</v>
      </c>
      <c r="W1" s="46"/>
      <c r="X1" s="46"/>
      <c r="Y1" s="46"/>
      <c r="Z1" s="46"/>
      <c r="AA1" s="46"/>
      <c r="AB1" s="45" t="s">
        <v>128</v>
      </c>
      <c r="AC1" s="46"/>
      <c r="AD1" s="46"/>
      <c r="AE1" s="46"/>
      <c r="AF1" s="46"/>
      <c r="AG1" s="47"/>
      <c r="AH1" s="45" t="s">
        <v>129</v>
      </c>
      <c r="AI1" s="46"/>
      <c r="AJ1" s="46"/>
      <c r="AK1" s="46"/>
      <c r="AL1" s="46"/>
      <c r="AM1" s="47"/>
      <c r="AN1" s="45" t="s">
        <v>130</v>
      </c>
      <c r="AO1" s="46"/>
      <c r="AP1" s="46"/>
      <c r="AQ1" s="46"/>
      <c r="AR1" s="46"/>
      <c r="AS1" s="47"/>
    </row>
    <row r="2" spans="1:46" s="3" customFormat="1" x14ac:dyDescent="0.2">
      <c r="A2" s="3" t="s">
        <v>264</v>
      </c>
      <c r="C2" s="3" t="s">
        <v>20</v>
      </c>
      <c r="D2" s="3" t="s">
        <v>1</v>
      </c>
      <c r="E2" s="3" t="s">
        <v>21</v>
      </c>
      <c r="F2" s="3" t="s">
        <v>23</v>
      </c>
      <c r="G2" s="3" t="s">
        <v>154</v>
      </c>
      <c r="H2" s="3" t="s">
        <v>24</v>
      </c>
      <c r="I2" s="3" t="s">
        <v>156</v>
      </c>
      <c r="J2" s="3" t="s">
        <v>155</v>
      </c>
      <c r="K2" s="3" t="s">
        <v>36</v>
      </c>
      <c r="L2" s="5" t="s">
        <v>2</v>
      </c>
      <c r="M2" s="3" t="s">
        <v>3</v>
      </c>
      <c r="N2" s="3" t="s">
        <v>12</v>
      </c>
      <c r="O2" s="3" t="s">
        <v>71</v>
      </c>
      <c r="P2" s="5" t="s">
        <v>8</v>
      </c>
      <c r="Q2" s="3" t="s">
        <v>7</v>
      </c>
      <c r="R2" s="3" t="s">
        <v>29</v>
      </c>
      <c r="S2" s="3" t="s">
        <v>13</v>
      </c>
      <c r="T2" s="3" t="s">
        <v>283</v>
      </c>
      <c r="U2" s="3" t="s">
        <v>71</v>
      </c>
      <c r="V2" s="5" t="s">
        <v>4</v>
      </c>
      <c r="W2" s="3" t="s">
        <v>9</v>
      </c>
      <c r="X2" s="3" t="s">
        <v>14</v>
      </c>
      <c r="Y2" s="3" t="s">
        <v>13</v>
      </c>
      <c r="Z2" s="3" t="s">
        <v>283</v>
      </c>
      <c r="AA2" s="3" t="s">
        <v>71</v>
      </c>
      <c r="AB2" s="5" t="s">
        <v>5</v>
      </c>
      <c r="AC2" s="3" t="s">
        <v>10</v>
      </c>
      <c r="AD2" s="3" t="s">
        <v>15</v>
      </c>
      <c r="AE2" s="3" t="s">
        <v>13</v>
      </c>
      <c r="AF2" s="3" t="s">
        <v>283</v>
      </c>
      <c r="AG2" s="3" t="s">
        <v>71</v>
      </c>
      <c r="AH2" s="5" t="s">
        <v>6</v>
      </c>
      <c r="AI2" s="3" t="s">
        <v>11</v>
      </c>
      <c r="AJ2" s="3" t="s">
        <v>16</v>
      </c>
      <c r="AK2" s="3" t="s">
        <v>13</v>
      </c>
      <c r="AL2" s="3" t="s">
        <v>283</v>
      </c>
      <c r="AM2" s="3" t="s">
        <v>71</v>
      </c>
      <c r="AN2" s="5" t="s">
        <v>17</v>
      </c>
      <c r="AO2" s="3" t="s">
        <v>18</v>
      </c>
      <c r="AP2" s="3" t="s">
        <v>19</v>
      </c>
      <c r="AQ2" s="3" t="s">
        <v>13</v>
      </c>
      <c r="AR2" s="3" t="s">
        <v>283</v>
      </c>
      <c r="AS2" s="3" t="s">
        <v>71</v>
      </c>
      <c r="AT2" s="5"/>
    </row>
    <row r="3" spans="1:46" x14ac:dyDescent="0.2">
      <c r="A3" t="s">
        <v>258</v>
      </c>
      <c r="B3" t="s">
        <v>259</v>
      </c>
      <c r="C3" s="1">
        <v>19696</v>
      </c>
      <c r="D3" s="27">
        <f ca="1">(YEAR(NOW())-YEAR(C3))</f>
        <v>71</v>
      </c>
      <c r="E3" t="s">
        <v>22</v>
      </c>
      <c r="F3" t="s">
        <v>31</v>
      </c>
      <c r="G3" t="s">
        <v>34</v>
      </c>
      <c r="H3" t="s">
        <v>32</v>
      </c>
      <c r="I3" t="s">
        <v>34</v>
      </c>
      <c r="J3" t="s">
        <v>93</v>
      </c>
      <c r="K3" t="s">
        <v>37</v>
      </c>
      <c r="L3" s="14">
        <v>44684</v>
      </c>
      <c r="M3">
        <v>584</v>
      </c>
      <c r="N3">
        <v>0.63</v>
      </c>
      <c r="O3">
        <v>6</v>
      </c>
      <c r="P3" s="14" t="s">
        <v>60</v>
      </c>
      <c r="Q3">
        <v>544</v>
      </c>
      <c r="R3">
        <v>0.63</v>
      </c>
      <c r="S3" t="s">
        <v>30</v>
      </c>
      <c r="T3" t="s">
        <v>93</v>
      </c>
      <c r="U3">
        <v>6</v>
      </c>
      <c r="V3" s="14" t="s">
        <v>59</v>
      </c>
      <c r="W3">
        <v>519</v>
      </c>
      <c r="X3">
        <v>0.63</v>
      </c>
      <c r="Y3" t="s">
        <v>30</v>
      </c>
      <c r="Z3" t="s">
        <v>93</v>
      </c>
      <c r="AA3">
        <v>6</v>
      </c>
      <c r="AB3" s="14">
        <v>44810</v>
      </c>
      <c r="AC3">
        <v>472</v>
      </c>
      <c r="AD3">
        <v>0.63</v>
      </c>
      <c r="AE3" t="s">
        <v>30</v>
      </c>
      <c r="AF3" t="s">
        <v>93</v>
      </c>
      <c r="AG3">
        <v>6</v>
      </c>
      <c r="AH3" s="14">
        <v>44851</v>
      </c>
      <c r="AI3">
        <v>424</v>
      </c>
      <c r="AJ3">
        <v>0.63</v>
      </c>
      <c r="AK3" t="s">
        <v>75</v>
      </c>
      <c r="AL3" t="s">
        <v>93</v>
      </c>
      <c r="AM3">
        <v>6</v>
      </c>
      <c r="AN3" s="14" t="s">
        <v>96</v>
      </c>
      <c r="AQ3" t="s">
        <v>30</v>
      </c>
      <c r="AR3" t="s">
        <v>34</v>
      </c>
      <c r="AS3">
        <v>8</v>
      </c>
    </row>
    <row r="4" spans="1:46" x14ac:dyDescent="0.2">
      <c r="A4" t="s">
        <v>260</v>
      </c>
      <c r="B4" t="s">
        <v>261</v>
      </c>
      <c r="C4" s="1">
        <v>18265</v>
      </c>
      <c r="D4" s="27">
        <f t="shared" ref="D4:D25" ca="1" si="0">(YEAR(NOW())-YEAR(C4))</f>
        <v>74</v>
      </c>
      <c r="E4" t="s">
        <v>22</v>
      </c>
      <c r="F4" t="s">
        <v>40</v>
      </c>
      <c r="G4" t="s">
        <v>34</v>
      </c>
      <c r="H4" t="s">
        <v>26</v>
      </c>
      <c r="I4" t="s">
        <v>34</v>
      </c>
      <c r="J4" t="s">
        <v>93</v>
      </c>
      <c r="K4" t="s">
        <v>38</v>
      </c>
      <c r="L4" s="14">
        <v>44684</v>
      </c>
      <c r="M4">
        <v>428</v>
      </c>
      <c r="N4">
        <v>0.32</v>
      </c>
      <c r="O4">
        <v>6</v>
      </c>
      <c r="P4" s="14" t="s">
        <v>60</v>
      </c>
      <c r="Q4">
        <v>316</v>
      </c>
      <c r="R4" s="2">
        <v>0.32</v>
      </c>
      <c r="S4" t="s">
        <v>34</v>
      </c>
      <c r="T4" t="s">
        <v>30</v>
      </c>
      <c r="U4">
        <v>8</v>
      </c>
      <c r="V4" s="14" t="s">
        <v>58</v>
      </c>
      <c r="W4">
        <v>311</v>
      </c>
      <c r="X4">
        <v>0.32</v>
      </c>
      <c r="Y4" t="s">
        <v>34</v>
      </c>
      <c r="Z4" t="s">
        <v>94</v>
      </c>
      <c r="AA4">
        <v>12</v>
      </c>
      <c r="AB4" s="14" t="s">
        <v>96</v>
      </c>
      <c r="AC4" t="s">
        <v>96</v>
      </c>
      <c r="AD4" t="s">
        <v>96</v>
      </c>
      <c r="AE4" t="s">
        <v>34</v>
      </c>
      <c r="AF4" t="s">
        <v>96</v>
      </c>
      <c r="AG4">
        <v>12</v>
      </c>
      <c r="AH4" s="14" t="s">
        <v>96</v>
      </c>
      <c r="AI4">
        <v>325</v>
      </c>
      <c r="AJ4">
        <v>0.4</v>
      </c>
      <c r="AK4" t="s">
        <v>95</v>
      </c>
      <c r="AL4" t="s">
        <v>94</v>
      </c>
      <c r="AM4">
        <v>12</v>
      </c>
      <c r="AN4" s="14">
        <v>44978</v>
      </c>
      <c r="AO4">
        <v>325</v>
      </c>
      <c r="AP4">
        <v>0.4</v>
      </c>
      <c r="AQ4" t="s">
        <v>34</v>
      </c>
      <c r="AR4" t="s">
        <v>30</v>
      </c>
      <c r="AS4">
        <v>12</v>
      </c>
    </row>
    <row r="5" spans="1:46" x14ac:dyDescent="0.2">
      <c r="D5" s="27" t="s">
        <v>96</v>
      </c>
      <c r="E5" t="s">
        <v>22</v>
      </c>
      <c r="F5" t="s">
        <v>31</v>
      </c>
      <c r="G5" t="s">
        <v>34</v>
      </c>
      <c r="H5" t="s">
        <v>32</v>
      </c>
      <c r="I5" t="s">
        <v>34</v>
      </c>
      <c r="J5" t="s">
        <v>94</v>
      </c>
      <c r="K5" t="s">
        <v>39</v>
      </c>
      <c r="L5" s="14">
        <v>44691</v>
      </c>
      <c r="M5">
        <v>357</v>
      </c>
      <c r="N5">
        <v>0.1</v>
      </c>
      <c r="O5">
        <v>6</v>
      </c>
      <c r="P5" s="14" t="s">
        <v>61</v>
      </c>
      <c r="Q5">
        <v>310</v>
      </c>
      <c r="R5" s="2">
        <v>0.1</v>
      </c>
      <c r="S5" t="s">
        <v>30</v>
      </c>
      <c r="T5" t="s">
        <v>93</v>
      </c>
      <c r="U5">
        <v>6</v>
      </c>
      <c r="V5" s="14" t="s">
        <v>58</v>
      </c>
      <c r="W5">
        <v>308</v>
      </c>
      <c r="X5">
        <v>0.25</v>
      </c>
      <c r="Y5" t="s">
        <v>97</v>
      </c>
      <c r="Z5" t="s">
        <v>94</v>
      </c>
      <c r="AA5">
        <v>6</v>
      </c>
      <c r="AB5" s="18">
        <v>44841</v>
      </c>
      <c r="AC5">
        <v>316</v>
      </c>
      <c r="AD5">
        <v>0.1</v>
      </c>
      <c r="AE5" t="s">
        <v>34</v>
      </c>
      <c r="AF5" t="s">
        <v>94</v>
      </c>
      <c r="AG5">
        <v>12</v>
      </c>
      <c r="AH5" s="14" t="s">
        <v>96</v>
      </c>
      <c r="AI5">
        <v>321</v>
      </c>
      <c r="AJ5">
        <v>0.1</v>
      </c>
      <c r="AK5" t="s">
        <v>34</v>
      </c>
      <c r="AL5" t="s">
        <v>30</v>
      </c>
      <c r="AM5">
        <v>12</v>
      </c>
      <c r="AN5" s="14">
        <v>44978</v>
      </c>
      <c r="AO5">
        <v>324</v>
      </c>
      <c r="AP5">
        <v>0.1</v>
      </c>
      <c r="AQ5" t="s">
        <v>34</v>
      </c>
      <c r="AR5" t="s">
        <v>30</v>
      </c>
      <c r="AS5">
        <v>12</v>
      </c>
    </row>
    <row r="6" spans="1:46" x14ac:dyDescent="0.2">
      <c r="A6" t="s">
        <v>258</v>
      </c>
      <c r="B6" t="s">
        <v>262</v>
      </c>
      <c r="C6" s="1">
        <v>23474</v>
      </c>
      <c r="D6" s="27">
        <f t="shared" ca="1" si="0"/>
        <v>60</v>
      </c>
      <c r="E6" t="s">
        <v>25</v>
      </c>
      <c r="F6" t="s">
        <v>48</v>
      </c>
      <c r="G6" t="s">
        <v>34</v>
      </c>
      <c r="H6" t="s">
        <v>32</v>
      </c>
      <c r="I6" t="s">
        <v>34</v>
      </c>
      <c r="J6" t="s">
        <v>93</v>
      </c>
      <c r="K6" t="s">
        <v>49</v>
      </c>
      <c r="L6" s="14">
        <v>44687</v>
      </c>
      <c r="M6">
        <v>303</v>
      </c>
      <c r="N6">
        <v>0.8</v>
      </c>
      <c r="O6">
        <v>6</v>
      </c>
      <c r="P6" s="14" t="s">
        <v>52</v>
      </c>
      <c r="Q6">
        <v>295</v>
      </c>
      <c r="R6">
        <v>0.63</v>
      </c>
      <c r="S6" t="s">
        <v>30</v>
      </c>
      <c r="T6" t="s">
        <v>98</v>
      </c>
      <c r="U6" s="34">
        <v>6</v>
      </c>
      <c r="V6" s="4" t="s">
        <v>50</v>
      </c>
      <c r="W6">
        <v>298</v>
      </c>
      <c r="X6">
        <v>0.63</v>
      </c>
      <c r="Y6" t="s">
        <v>73</v>
      </c>
      <c r="Z6" t="s">
        <v>93</v>
      </c>
      <c r="AA6">
        <v>6</v>
      </c>
      <c r="AB6" s="4" t="s">
        <v>51</v>
      </c>
      <c r="AC6">
        <v>294</v>
      </c>
      <c r="AD6">
        <v>0.8</v>
      </c>
      <c r="AE6" t="s">
        <v>75</v>
      </c>
      <c r="AF6" t="s">
        <v>93</v>
      </c>
      <c r="AG6">
        <v>6</v>
      </c>
      <c r="AH6" s="18">
        <v>44869</v>
      </c>
      <c r="AI6">
        <v>295</v>
      </c>
      <c r="AJ6">
        <v>0.63</v>
      </c>
      <c r="AK6" t="s">
        <v>99</v>
      </c>
      <c r="AL6" t="s">
        <v>34</v>
      </c>
      <c r="AM6">
        <v>6</v>
      </c>
      <c r="AN6" s="4" t="s">
        <v>96</v>
      </c>
      <c r="AQ6" t="s">
        <v>30</v>
      </c>
      <c r="AR6" t="s">
        <v>34</v>
      </c>
      <c r="AS6">
        <v>8</v>
      </c>
    </row>
    <row r="7" spans="1:46" x14ac:dyDescent="0.2">
      <c r="A7" t="s">
        <v>263</v>
      </c>
      <c r="B7" t="s">
        <v>261</v>
      </c>
      <c r="C7" s="1">
        <v>19514</v>
      </c>
      <c r="D7" s="27">
        <f t="shared" ca="1" si="0"/>
        <v>71</v>
      </c>
      <c r="E7" t="s">
        <v>22</v>
      </c>
      <c r="F7" t="s">
        <v>48</v>
      </c>
      <c r="G7" t="s">
        <v>34</v>
      </c>
      <c r="H7" t="s">
        <v>32</v>
      </c>
      <c r="I7" t="s">
        <v>34</v>
      </c>
      <c r="J7" t="s">
        <v>94</v>
      </c>
      <c r="K7" t="s">
        <v>65</v>
      </c>
      <c r="L7" s="14">
        <v>44715</v>
      </c>
      <c r="M7">
        <v>513</v>
      </c>
      <c r="N7">
        <v>0.4</v>
      </c>
      <c r="O7">
        <v>6</v>
      </c>
      <c r="P7" s="14" t="s">
        <v>66</v>
      </c>
      <c r="Q7">
        <v>542</v>
      </c>
      <c r="R7">
        <v>0.5</v>
      </c>
      <c r="S7" t="s">
        <v>30</v>
      </c>
      <c r="T7" t="s">
        <v>98</v>
      </c>
      <c r="U7">
        <v>6</v>
      </c>
      <c r="V7" s="14" t="s">
        <v>54</v>
      </c>
      <c r="W7">
        <v>598</v>
      </c>
      <c r="X7">
        <v>0.63</v>
      </c>
      <c r="Y7" t="s">
        <v>67</v>
      </c>
      <c r="Z7" t="s">
        <v>93</v>
      </c>
      <c r="AA7">
        <v>6</v>
      </c>
      <c r="AB7" s="20">
        <v>44860</v>
      </c>
      <c r="AC7">
        <v>517</v>
      </c>
      <c r="AD7">
        <v>0.5</v>
      </c>
      <c r="AE7" t="s">
        <v>101</v>
      </c>
      <c r="AF7" t="s">
        <v>93</v>
      </c>
      <c r="AG7">
        <v>6</v>
      </c>
      <c r="AH7" s="18">
        <v>45265</v>
      </c>
      <c r="AI7">
        <v>450</v>
      </c>
      <c r="AJ7">
        <v>0.5</v>
      </c>
      <c r="AK7" t="s">
        <v>75</v>
      </c>
      <c r="AL7" t="s">
        <v>34</v>
      </c>
      <c r="AM7">
        <v>6</v>
      </c>
      <c r="AN7" s="14">
        <v>44942</v>
      </c>
      <c r="AO7">
        <v>385</v>
      </c>
      <c r="AP7">
        <v>0.4</v>
      </c>
      <c r="AQ7" t="s">
        <v>73</v>
      </c>
      <c r="AR7" t="s">
        <v>34</v>
      </c>
      <c r="AS7">
        <v>8</v>
      </c>
    </row>
    <row r="8" spans="1:46" x14ac:dyDescent="0.2">
      <c r="A8" t="s">
        <v>265</v>
      </c>
      <c r="B8" t="s">
        <v>258</v>
      </c>
      <c r="C8" s="1">
        <v>21942</v>
      </c>
      <c r="D8" s="27">
        <f t="shared" ca="1" si="0"/>
        <v>64</v>
      </c>
      <c r="E8" t="s">
        <v>25</v>
      </c>
      <c r="F8" t="s">
        <v>44</v>
      </c>
      <c r="G8" t="s">
        <v>34</v>
      </c>
      <c r="H8" t="s">
        <v>26</v>
      </c>
      <c r="I8" t="s">
        <v>34</v>
      </c>
      <c r="J8" t="s">
        <v>93</v>
      </c>
      <c r="K8" t="s">
        <v>43</v>
      </c>
      <c r="L8" s="14">
        <v>44708</v>
      </c>
      <c r="M8">
        <v>561</v>
      </c>
      <c r="N8">
        <v>0.1</v>
      </c>
      <c r="O8">
        <v>6</v>
      </c>
      <c r="P8" s="14" t="s">
        <v>45</v>
      </c>
      <c r="Q8">
        <v>816</v>
      </c>
      <c r="R8">
        <v>0.1</v>
      </c>
      <c r="S8" t="s">
        <v>30</v>
      </c>
      <c r="T8" t="s">
        <v>93</v>
      </c>
      <c r="U8">
        <v>6</v>
      </c>
      <c r="V8" s="20" t="s">
        <v>53</v>
      </c>
      <c r="W8">
        <v>591</v>
      </c>
      <c r="X8">
        <v>0.1</v>
      </c>
      <c r="Y8" t="s">
        <v>35</v>
      </c>
      <c r="Z8" t="s">
        <v>93</v>
      </c>
      <c r="AA8">
        <v>6</v>
      </c>
      <c r="AB8" s="14">
        <v>44879</v>
      </c>
      <c r="AC8">
        <v>503</v>
      </c>
      <c r="AE8" t="s">
        <v>73</v>
      </c>
      <c r="AF8" t="s">
        <v>93</v>
      </c>
      <c r="AG8">
        <v>8</v>
      </c>
      <c r="AH8" s="14">
        <v>44935</v>
      </c>
      <c r="AI8">
        <v>555</v>
      </c>
      <c r="AJ8">
        <v>0.1</v>
      </c>
      <c r="AK8" t="s">
        <v>102</v>
      </c>
      <c r="AL8" t="s">
        <v>34</v>
      </c>
      <c r="AM8">
        <v>8</v>
      </c>
      <c r="AN8" s="14">
        <v>44991</v>
      </c>
      <c r="AO8">
        <v>480</v>
      </c>
      <c r="AP8">
        <v>0.1</v>
      </c>
      <c r="AQ8" t="s">
        <v>73</v>
      </c>
      <c r="AR8" t="s">
        <v>34</v>
      </c>
      <c r="AS8">
        <v>8</v>
      </c>
    </row>
    <row r="9" spans="1:46" x14ac:dyDescent="0.2">
      <c r="A9" t="s">
        <v>265</v>
      </c>
      <c r="B9" t="s">
        <v>266</v>
      </c>
      <c r="C9" s="1">
        <v>20758</v>
      </c>
      <c r="D9" s="27">
        <f t="shared" ca="1" si="0"/>
        <v>68</v>
      </c>
      <c r="E9" t="s">
        <v>22</v>
      </c>
      <c r="F9" t="s">
        <v>31</v>
      </c>
      <c r="G9" t="s">
        <v>34</v>
      </c>
      <c r="H9" t="s">
        <v>26</v>
      </c>
      <c r="I9" t="s">
        <v>34</v>
      </c>
      <c r="J9" t="s">
        <v>93</v>
      </c>
      <c r="K9" t="s">
        <v>46</v>
      </c>
      <c r="L9" s="14">
        <v>44732</v>
      </c>
      <c r="M9">
        <v>531</v>
      </c>
      <c r="N9">
        <v>0.63</v>
      </c>
      <c r="O9">
        <v>6</v>
      </c>
      <c r="P9" s="14" t="s">
        <v>62</v>
      </c>
      <c r="Q9">
        <v>474</v>
      </c>
      <c r="R9">
        <v>0.4</v>
      </c>
      <c r="S9" t="s">
        <v>30</v>
      </c>
      <c r="T9" t="s">
        <v>93</v>
      </c>
      <c r="U9">
        <v>6</v>
      </c>
      <c r="V9" s="14" t="s">
        <v>54</v>
      </c>
      <c r="W9">
        <v>433</v>
      </c>
      <c r="X9">
        <v>0.8</v>
      </c>
      <c r="Y9" t="s">
        <v>30</v>
      </c>
      <c r="Z9" t="s">
        <v>93</v>
      </c>
      <c r="AA9">
        <v>6</v>
      </c>
      <c r="AB9" s="20" t="s">
        <v>56</v>
      </c>
      <c r="AC9">
        <v>414</v>
      </c>
      <c r="AD9">
        <v>0.8</v>
      </c>
      <c r="AE9" t="s">
        <v>35</v>
      </c>
      <c r="AF9" t="s">
        <v>93</v>
      </c>
      <c r="AG9">
        <v>6</v>
      </c>
      <c r="AH9" s="21" t="s">
        <v>96</v>
      </c>
      <c r="AI9" t="s">
        <v>96</v>
      </c>
      <c r="AL9" t="s">
        <v>34</v>
      </c>
      <c r="AM9">
        <v>8</v>
      </c>
      <c r="AN9" s="4" t="s">
        <v>96</v>
      </c>
      <c r="AO9" t="s">
        <v>96</v>
      </c>
      <c r="AQ9" t="s">
        <v>30</v>
      </c>
      <c r="AR9" t="s">
        <v>34</v>
      </c>
      <c r="AS9">
        <v>8</v>
      </c>
    </row>
    <row r="10" spans="1:46" x14ac:dyDescent="0.2">
      <c r="C10" s="1"/>
      <c r="D10" s="27" t="s">
        <v>96</v>
      </c>
      <c r="E10" t="s">
        <v>22</v>
      </c>
      <c r="F10" t="s">
        <v>150</v>
      </c>
      <c r="G10" t="s">
        <v>34</v>
      </c>
      <c r="H10" t="s">
        <v>32</v>
      </c>
      <c r="I10" t="s">
        <v>34</v>
      </c>
      <c r="J10" t="s">
        <v>93</v>
      </c>
      <c r="K10" t="s">
        <v>47</v>
      </c>
      <c r="L10" s="14">
        <v>44729</v>
      </c>
      <c r="M10">
        <v>451</v>
      </c>
      <c r="N10">
        <v>0.4</v>
      </c>
      <c r="O10">
        <v>6</v>
      </c>
      <c r="P10" s="14" t="s">
        <v>63</v>
      </c>
      <c r="Q10">
        <v>427</v>
      </c>
      <c r="R10">
        <v>0.3</v>
      </c>
      <c r="S10" t="s">
        <v>30</v>
      </c>
      <c r="T10" t="s">
        <v>93</v>
      </c>
      <c r="U10">
        <v>6</v>
      </c>
      <c r="V10" s="14" t="s">
        <v>55</v>
      </c>
      <c r="W10">
        <v>396</v>
      </c>
      <c r="X10">
        <v>0.4</v>
      </c>
      <c r="Y10" t="s">
        <v>30</v>
      </c>
      <c r="Z10" t="s">
        <v>93</v>
      </c>
      <c r="AA10">
        <v>6</v>
      </c>
      <c r="AB10" s="20" t="s">
        <v>57</v>
      </c>
      <c r="AC10">
        <v>366</v>
      </c>
      <c r="AD10">
        <v>0.5</v>
      </c>
      <c r="AE10" t="s">
        <v>35</v>
      </c>
      <c r="AF10" t="s">
        <v>93</v>
      </c>
      <c r="AG10">
        <v>6</v>
      </c>
      <c r="AH10" s="21" t="s">
        <v>96</v>
      </c>
      <c r="AI10" s="22" t="s">
        <v>96</v>
      </c>
      <c r="AL10" t="s">
        <v>34</v>
      </c>
      <c r="AM10">
        <v>8</v>
      </c>
      <c r="AN10" s="4" t="s">
        <v>96</v>
      </c>
      <c r="AQ10" t="s">
        <v>30</v>
      </c>
      <c r="AR10" t="s">
        <v>34</v>
      </c>
      <c r="AS10">
        <v>8</v>
      </c>
    </row>
    <row r="11" spans="1:46" x14ac:dyDescent="0.2">
      <c r="A11" t="s">
        <v>268</v>
      </c>
      <c r="B11" t="s">
        <v>267</v>
      </c>
      <c r="C11" s="1">
        <v>13897</v>
      </c>
      <c r="D11" s="27">
        <f t="shared" ca="1" si="0"/>
        <v>86</v>
      </c>
      <c r="E11" t="s">
        <v>25</v>
      </c>
      <c r="F11" t="s">
        <v>42</v>
      </c>
      <c r="G11" t="s">
        <v>34</v>
      </c>
      <c r="H11" t="s">
        <v>26</v>
      </c>
      <c r="I11" t="s">
        <v>34</v>
      </c>
      <c r="J11" t="s">
        <v>93</v>
      </c>
      <c r="K11" t="s">
        <v>41</v>
      </c>
      <c r="L11" s="14">
        <v>44805</v>
      </c>
      <c r="M11">
        <v>368</v>
      </c>
      <c r="N11">
        <v>0.63</v>
      </c>
      <c r="O11">
        <v>6</v>
      </c>
      <c r="P11" s="20" t="s">
        <v>64</v>
      </c>
      <c r="Q11">
        <v>346</v>
      </c>
      <c r="R11" s="2">
        <v>0.5</v>
      </c>
      <c r="S11" t="s">
        <v>73</v>
      </c>
      <c r="T11" t="s">
        <v>93</v>
      </c>
      <c r="U11">
        <v>6</v>
      </c>
      <c r="V11" s="18" t="s">
        <v>76</v>
      </c>
      <c r="W11">
        <v>344</v>
      </c>
      <c r="X11">
        <v>0.5</v>
      </c>
      <c r="Y11" t="s">
        <v>73</v>
      </c>
      <c r="Z11" t="s">
        <v>93</v>
      </c>
      <c r="AA11">
        <v>8</v>
      </c>
      <c r="AB11" s="14">
        <v>44949</v>
      </c>
      <c r="AC11">
        <v>326</v>
      </c>
      <c r="AD11">
        <v>0.4</v>
      </c>
      <c r="AE11" t="s">
        <v>73</v>
      </c>
      <c r="AF11" t="s">
        <v>34</v>
      </c>
      <c r="AG11">
        <v>8</v>
      </c>
      <c r="AH11" s="14">
        <v>45005</v>
      </c>
      <c r="AI11" s="22">
        <v>325</v>
      </c>
      <c r="AJ11">
        <v>0.4</v>
      </c>
      <c r="AK11" t="s">
        <v>73</v>
      </c>
      <c r="AL11" t="s">
        <v>30</v>
      </c>
      <c r="AM11">
        <v>10</v>
      </c>
      <c r="AN11" s="18">
        <v>45082</v>
      </c>
      <c r="AO11" t="s">
        <v>77</v>
      </c>
      <c r="AQ11" t="s">
        <v>30</v>
      </c>
      <c r="AR11" t="s">
        <v>30</v>
      </c>
      <c r="AS11">
        <v>12</v>
      </c>
    </row>
    <row r="12" spans="1:46" x14ac:dyDescent="0.2">
      <c r="A12" t="s">
        <v>258</v>
      </c>
      <c r="B12" t="s">
        <v>269</v>
      </c>
      <c r="C12" s="1">
        <v>18266</v>
      </c>
      <c r="D12" s="27">
        <f t="shared" ca="1" si="0"/>
        <v>74</v>
      </c>
      <c r="E12" t="s">
        <v>25</v>
      </c>
      <c r="F12" t="s">
        <v>48</v>
      </c>
      <c r="G12" t="s">
        <v>34</v>
      </c>
      <c r="H12" t="s">
        <v>26</v>
      </c>
      <c r="I12" t="s">
        <v>34</v>
      </c>
      <c r="J12" t="s">
        <v>94</v>
      </c>
      <c r="K12" t="s">
        <v>68</v>
      </c>
      <c r="L12" s="14">
        <v>44713</v>
      </c>
      <c r="M12">
        <v>464</v>
      </c>
      <c r="N12">
        <v>0.1</v>
      </c>
      <c r="O12">
        <v>6</v>
      </c>
      <c r="P12" s="14" t="s">
        <v>62</v>
      </c>
      <c r="Q12">
        <v>299</v>
      </c>
      <c r="R12">
        <v>0.1</v>
      </c>
      <c r="S12" t="s">
        <v>30</v>
      </c>
      <c r="T12" t="s">
        <v>93</v>
      </c>
      <c r="U12">
        <v>6</v>
      </c>
      <c r="V12" s="14">
        <v>44816</v>
      </c>
      <c r="W12">
        <v>291</v>
      </c>
      <c r="X12">
        <v>0.1</v>
      </c>
      <c r="Y12" t="s">
        <v>30</v>
      </c>
      <c r="Z12" t="s">
        <v>93</v>
      </c>
      <c r="AA12">
        <v>6</v>
      </c>
      <c r="AB12" s="20">
        <v>44858</v>
      </c>
      <c r="AC12" t="s">
        <v>77</v>
      </c>
      <c r="AG12" t="s">
        <v>103</v>
      </c>
      <c r="AH12" s="23">
        <v>44900</v>
      </c>
      <c r="AI12" s="24">
        <v>277</v>
      </c>
      <c r="AJ12">
        <v>0.1</v>
      </c>
      <c r="AK12" t="s">
        <v>73</v>
      </c>
      <c r="AL12" t="s">
        <v>34</v>
      </c>
      <c r="AM12">
        <v>6</v>
      </c>
      <c r="AN12" s="4" t="s">
        <v>96</v>
      </c>
      <c r="AQ12" t="s">
        <v>30</v>
      </c>
      <c r="AR12" t="s">
        <v>30</v>
      </c>
      <c r="AS12">
        <v>8</v>
      </c>
    </row>
    <row r="13" spans="1:46" x14ac:dyDescent="0.2">
      <c r="D13" s="27" t="s">
        <v>96</v>
      </c>
      <c r="E13" t="s">
        <v>25</v>
      </c>
      <c r="F13" t="s">
        <v>48</v>
      </c>
      <c r="G13" t="s">
        <v>34</v>
      </c>
      <c r="H13" t="s">
        <v>32</v>
      </c>
      <c r="I13" t="s">
        <v>34</v>
      </c>
      <c r="J13" t="s">
        <v>94</v>
      </c>
      <c r="K13" t="s">
        <v>69</v>
      </c>
      <c r="L13" s="14">
        <v>44713</v>
      </c>
      <c r="M13">
        <v>453</v>
      </c>
      <c r="N13">
        <v>0.32</v>
      </c>
      <c r="O13">
        <v>6</v>
      </c>
      <c r="P13" s="14" t="s">
        <v>70</v>
      </c>
      <c r="Q13">
        <v>341</v>
      </c>
      <c r="R13">
        <v>0.5</v>
      </c>
      <c r="S13" t="s">
        <v>30</v>
      </c>
      <c r="T13" t="s">
        <v>93</v>
      </c>
      <c r="U13">
        <v>6</v>
      </c>
      <c r="V13" s="14">
        <v>44819</v>
      </c>
      <c r="W13">
        <v>336</v>
      </c>
      <c r="X13">
        <v>0.5</v>
      </c>
      <c r="Y13" t="s">
        <v>30</v>
      </c>
      <c r="Z13" t="s">
        <v>93</v>
      </c>
      <c r="AA13">
        <v>6</v>
      </c>
      <c r="AB13" s="20">
        <v>44862</v>
      </c>
      <c r="AC13" t="s">
        <v>77</v>
      </c>
      <c r="AG13" t="s">
        <v>104</v>
      </c>
      <c r="AH13" s="23">
        <v>44904</v>
      </c>
      <c r="AI13" s="24">
        <v>323</v>
      </c>
      <c r="AJ13">
        <v>0.4</v>
      </c>
      <c r="AK13" t="s">
        <v>73</v>
      </c>
      <c r="AL13" t="s">
        <v>34</v>
      </c>
      <c r="AM13">
        <v>6</v>
      </c>
      <c r="AN13" s="4" t="s">
        <v>96</v>
      </c>
      <c r="AQ13" t="s">
        <v>30</v>
      </c>
      <c r="AR13" t="s">
        <v>34</v>
      </c>
      <c r="AS13">
        <v>8</v>
      </c>
    </row>
    <row r="14" spans="1:46" x14ac:dyDescent="0.2">
      <c r="A14" t="s">
        <v>270</v>
      </c>
      <c r="B14" t="s">
        <v>266</v>
      </c>
      <c r="C14" s="1">
        <v>19725</v>
      </c>
      <c r="D14" s="27">
        <f t="shared" ca="1" si="0"/>
        <v>70</v>
      </c>
      <c r="E14" t="s">
        <v>22</v>
      </c>
      <c r="F14" t="s">
        <v>111</v>
      </c>
      <c r="G14" t="s">
        <v>34</v>
      </c>
      <c r="H14" t="s">
        <v>26</v>
      </c>
      <c r="I14" t="s">
        <v>34</v>
      </c>
      <c r="J14" t="s">
        <v>93</v>
      </c>
      <c r="K14" t="s">
        <v>112</v>
      </c>
      <c r="L14" s="14">
        <v>44823</v>
      </c>
      <c r="M14">
        <v>397</v>
      </c>
      <c r="N14">
        <v>0.5</v>
      </c>
      <c r="O14">
        <v>6</v>
      </c>
      <c r="P14" s="4" t="s">
        <v>96</v>
      </c>
      <c r="U14">
        <v>6</v>
      </c>
      <c r="V14" s="14">
        <v>44893</v>
      </c>
      <c r="W14">
        <v>391</v>
      </c>
      <c r="X14">
        <v>0.32</v>
      </c>
      <c r="Y14" t="s">
        <v>100</v>
      </c>
      <c r="Z14" t="s">
        <v>93</v>
      </c>
      <c r="AA14">
        <v>6</v>
      </c>
      <c r="AB14" s="14">
        <v>44935</v>
      </c>
      <c r="AC14">
        <v>362</v>
      </c>
      <c r="AD14">
        <v>0.4</v>
      </c>
      <c r="AE14" t="s">
        <v>73</v>
      </c>
      <c r="AF14" t="s">
        <v>34</v>
      </c>
      <c r="AG14">
        <v>8</v>
      </c>
      <c r="AH14" s="14">
        <v>44991</v>
      </c>
      <c r="AI14" s="22">
        <v>355</v>
      </c>
      <c r="AJ14">
        <v>0.4</v>
      </c>
      <c r="AK14" t="s">
        <v>73</v>
      </c>
      <c r="AL14" t="s">
        <v>34</v>
      </c>
      <c r="AM14">
        <v>8</v>
      </c>
      <c r="AN14" s="14">
        <v>45054</v>
      </c>
      <c r="AO14">
        <v>368</v>
      </c>
      <c r="AP14">
        <v>0.5</v>
      </c>
      <c r="AQ14" t="s">
        <v>74</v>
      </c>
      <c r="AR14" t="s">
        <v>34</v>
      </c>
      <c r="AS14">
        <v>10</v>
      </c>
      <c r="AT14" s="14"/>
    </row>
    <row r="15" spans="1:46" x14ac:dyDescent="0.2">
      <c r="A15" t="s">
        <v>271</v>
      </c>
      <c r="B15" t="s">
        <v>269</v>
      </c>
      <c r="C15" s="25">
        <v>26226</v>
      </c>
      <c r="D15" s="27">
        <f t="shared" ca="1" si="0"/>
        <v>53</v>
      </c>
      <c r="E15" t="s">
        <v>22</v>
      </c>
      <c r="F15" t="s">
        <v>109</v>
      </c>
      <c r="G15" t="s">
        <v>34</v>
      </c>
      <c r="H15" t="s">
        <v>26</v>
      </c>
      <c r="I15" t="s">
        <v>34</v>
      </c>
      <c r="J15" t="s">
        <v>93</v>
      </c>
      <c r="K15" t="s">
        <v>105</v>
      </c>
      <c r="L15" s="14">
        <v>44893</v>
      </c>
      <c r="M15">
        <v>414</v>
      </c>
      <c r="N15">
        <v>0.5</v>
      </c>
      <c r="O15">
        <v>6</v>
      </c>
      <c r="P15" s="14">
        <v>44935</v>
      </c>
      <c r="Q15">
        <v>350</v>
      </c>
      <c r="R15">
        <v>0.5</v>
      </c>
      <c r="S15" t="s">
        <v>73</v>
      </c>
      <c r="T15" t="s">
        <v>93</v>
      </c>
      <c r="U15">
        <v>6</v>
      </c>
      <c r="V15" s="14">
        <v>44985</v>
      </c>
      <c r="W15">
        <v>356</v>
      </c>
      <c r="X15">
        <v>0.63</v>
      </c>
      <c r="Y15" t="s">
        <v>100</v>
      </c>
      <c r="Z15" t="s">
        <v>93</v>
      </c>
      <c r="AA15">
        <v>6</v>
      </c>
      <c r="AB15" s="14">
        <v>45027</v>
      </c>
      <c r="AC15">
        <v>346</v>
      </c>
      <c r="AD15">
        <v>0.5</v>
      </c>
      <c r="AE15" t="s">
        <v>100</v>
      </c>
      <c r="AF15" t="s">
        <v>93</v>
      </c>
      <c r="AG15">
        <v>6</v>
      </c>
      <c r="AH15" s="23">
        <v>45086</v>
      </c>
      <c r="AI15" s="22">
        <v>369</v>
      </c>
      <c r="AJ15">
        <v>0.5</v>
      </c>
      <c r="AK15" t="s">
        <v>74</v>
      </c>
      <c r="AL15" t="s">
        <v>34</v>
      </c>
      <c r="AM15">
        <v>8</v>
      </c>
      <c r="AN15" s="18">
        <v>45128</v>
      </c>
      <c r="AO15">
        <v>360</v>
      </c>
      <c r="AP15">
        <v>0.63</v>
      </c>
      <c r="AQ15" t="s">
        <v>75</v>
      </c>
      <c r="AR15" t="s">
        <v>34</v>
      </c>
      <c r="AS15">
        <v>8</v>
      </c>
    </row>
    <row r="16" spans="1:46" x14ac:dyDescent="0.2">
      <c r="D16" s="27" t="s">
        <v>96</v>
      </c>
      <c r="E16" t="s">
        <v>22</v>
      </c>
      <c r="F16" t="s">
        <v>109</v>
      </c>
      <c r="G16" t="s">
        <v>34</v>
      </c>
      <c r="H16" t="s">
        <v>32</v>
      </c>
      <c r="I16" t="s">
        <v>34</v>
      </c>
      <c r="J16" t="s">
        <v>93</v>
      </c>
      <c r="K16" t="s">
        <v>110</v>
      </c>
      <c r="L16" s="14">
        <v>44851</v>
      </c>
      <c r="M16">
        <v>463</v>
      </c>
      <c r="N16">
        <v>0.63</v>
      </c>
      <c r="O16">
        <v>6</v>
      </c>
      <c r="P16" s="14">
        <v>45266</v>
      </c>
      <c r="Q16">
        <v>435</v>
      </c>
      <c r="R16">
        <v>0.5</v>
      </c>
      <c r="S16" t="s">
        <v>73</v>
      </c>
      <c r="T16" t="s">
        <v>93</v>
      </c>
      <c r="U16">
        <v>6</v>
      </c>
      <c r="V16" s="14">
        <v>44943</v>
      </c>
      <c r="W16">
        <v>411</v>
      </c>
      <c r="X16">
        <v>0.8</v>
      </c>
      <c r="Y16" t="s">
        <v>73</v>
      </c>
      <c r="Z16" t="s">
        <v>93</v>
      </c>
      <c r="AA16">
        <v>6</v>
      </c>
      <c r="AB16" s="14">
        <v>44985</v>
      </c>
      <c r="AC16">
        <v>361</v>
      </c>
      <c r="AD16">
        <v>0.63</v>
      </c>
      <c r="AE16" t="s">
        <v>75</v>
      </c>
      <c r="AF16" t="s">
        <v>34</v>
      </c>
      <c r="AG16">
        <v>6</v>
      </c>
      <c r="AH16" s="14">
        <v>45027</v>
      </c>
      <c r="AI16">
        <v>358</v>
      </c>
      <c r="AJ16">
        <v>0.8</v>
      </c>
      <c r="AK16" t="s">
        <v>73</v>
      </c>
      <c r="AL16" t="s">
        <v>93</v>
      </c>
      <c r="AM16">
        <v>6</v>
      </c>
      <c r="AN16" s="23">
        <v>45076</v>
      </c>
      <c r="AO16">
        <v>369</v>
      </c>
      <c r="AP16">
        <v>0.8</v>
      </c>
      <c r="AQ16" t="s">
        <v>74</v>
      </c>
      <c r="AR16" t="s">
        <v>34</v>
      </c>
      <c r="AS16">
        <v>8</v>
      </c>
    </row>
    <row r="17" spans="1:45" x14ac:dyDescent="0.2">
      <c r="A17" t="s">
        <v>273</v>
      </c>
      <c r="B17" t="s">
        <v>272</v>
      </c>
      <c r="C17" s="1">
        <v>23743</v>
      </c>
      <c r="D17" s="27">
        <f t="shared" ca="1" si="0"/>
        <v>59</v>
      </c>
      <c r="E17" t="s">
        <v>22</v>
      </c>
      <c r="F17" t="s">
        <v>116</v>
      </c>
      <c r="G17" t="s">
        <v>34</v>
      </c>
      <c r="H17" t="s">
        <v>26</v>
      </c>
      <c r="I17" t="s">
        <v>34</v>
      </c>
      <c r="J17" t="s">
        <v>94</v>
      </c>
      <c r="K17" t="s">
        <v>118</v>
      </c>
      <c r="L17" s="14">
        <v>44890</v>
      </c>
      <c r="M17">
        <v>492</v>
      </c>
      <c r="N17">
        <v>0.63</v>
      </c>
      <c r="O17">
        <v>6</v>
      </c>
      <c r="P17" s="14">
        <v>44932</v>
      </c>
      <c r="Q17">
        <v>393</v>
      </c>
      <c r="R17">
        <v>0.63</v>
      </c>
      <c r="S17" t="s">
        <v>73</v>
      </c>
      <c r="T17" t="s">
        <v>30</v>
      </c>
      <c r="U17">
        <v>8</v>
      </c>
      <c r="V17" s="14">
        <v>44991</v>
      </c>
      <c r="W17">
        <v>401</v>
      </c>
      <c r="X17">
        <v>0.8</v>
      </c>
      <c r="Y17" t="s">
        <v>100</v>
      </c>
      <c r="Z17" t="s">
        <v>30</v>
      </c>
      <c r="AA17">
        <v>10</v>
      </c>
      <c r="AB17" s="14">
        <v>45054</v>
      </c>
      <c r="AC17">
        <v>350</v>
      </c>
      <c r="AD17">
        <v>1</v>
      </c>
      <c r="AE17" t="s">
        <v>73</v>
      </c>
      <c r="AF17" t="s">
        <v>30</v>
      </c>
      <c r="AG17">
        <v>12</v>
      </c>
      <c r="AH17" s="18">
        <v>45131</v>
      </c>
      <c r="AI17" t="s">
        <v>91</v>
      </c>
      <c r="AJ17">
        <v>0.63</v>
      </c>
      <c r="AL17" t="s">
        <v>30</v>
      </c>
      <c r="AM17">
        <v>10</v>
      </c>
      <c r="AN17" s="18">
        <v>45201</v>
      </c>
      <c r="AO17">
        <v>349</v>
      </c>
      <c r="AP17">
        <v>0.8</v>
      </c>
      <c r="AQ17" t="s">
        <v>75</v>
      </c>
      <c r="AR17" t="s">
        <v>30</v>
      </c>
      <c r="AS17">
        <v>12</v>
      </c>
    </row>
    <row r="18" spans="1:45" x14ac:dyDescent="0.2">
      <c r="D18" s="27" t="s">
        <v>96</v>
      </c>
      <c r="E18" t="s">
        <v>22</v>
      </c>
      <c r="F18" t="s">
        <v>31</v>
      </c>
      <c r="G18" t="s">
        <v>34</v>
      </c>
      <c r="H18" t="s">
        <v>32</v>
      </c>
      <c r="I18" t="s">
        <v>34</v>
      </c>
      <c r="J18" t="s">
        <v>94</v>
      </c>
      <c r="K18" t="s">
        <v>117</v>
      </c>
      <c r="L18" s="14">
        <v>44854</v>
      </c>
      <c r="M18">
        <v>409</v>
      </c>
      <c r="N18">
        <v>0.8</v>
      </c>
      <c r="O18">
        <v>6</v>
      </c>
      <c r="P18" s="14">
        <v>44897</v>
      </c>
      <c r="Q18">
        <v>352</v>
      </c>
      <c r="R18">
        <v>1</v>
      </c>
      <c r="S18" t="s">
        <v>73</v>
      </c>
      <c r="T18" t="s">
        <v>30</v>
      </c>
      <c r="U18">
        <v>6</v>
      </c>
      <c r="V18" s="14">
        <v>44942</v>
      </c>
      <c r="W18">
        <v>352</v>
      </c>
      <c r="X18">
        <v>1.25</v>
      </c>
      <c r="Y18" t="s">
        <v>73</v>
      </c>
      <c r="Z18" t="s">
        <v>30</v>
      </c>
      <c r="AA18">
        <v>8</v>
      </c>
      <c r="AB18" s="14">
        <v>44984</v>
      </c>
      <c r="AC18">
        <v>346</v>
      </c>
      <c r="AD18">
        <v>1.25</v>
      </c>
      <c r="AE18" t="s">
        <v>88</v>
      </c>
      <c r="AF18" t="s">
        <v>30</v>
      </c>
      <c r="AG18">
        <v>8</v>
      </c>
      <c r="AH18" s="14">
        <v>45040</v>
      </c>
      <c r="AI18">
        <v>341</v>
      </c>
      <c r="AJ18">
        <v>1.25</v>
      </c>
      <c r="AK18" t="s">
        <v>88</v>
      </c>
      <c r="AL18" t="s">
        <v>30</v>
      </c>
      <c r="AM18">
        <v>10</v>
      </c>
      <c r="AN18" s="18">
        <v>45103</v>
      </c>
      <c r="AO18">
        <v>340</v>
      </c>
      <c r="AP18">
        <v>1.25</v>
      </c>
      <c r="AQ18" t="s">
        <v>88</v>
      </c>
      <c r="AR18" t="s">
        <v>30</v>
      </c>
      <c r="AS18">
        <v>12</v>
      </c>
    </row>
    <row r="19" spans="1:45" x14ac:dyDescent="0.2">
      <c r="A19" t="s">
        <v>274</v>
      </c>
      <c r="B19" t="s">
        <v>275</v>
      </c>
      <c r="C19" s="1">
        <v>22810</v>
      </c>
      <c r="D19" s="27">
        <f t="shared" ca="1" si="0"/>
        <v>62</v>
      </c>
      <c r="E19" t="s">
        <v>22</v>
      </c>
      <c r="F19" t="s">
        <v>48</v>
      </c>
      <c r="G19" t="s">
        <v>34</v>
      </c>
      <c r="H19" t="s">
        <v>26</v>
      </c>
      <c r="I19" t="s">
        <v>30</v>
      </c>
      <c r="J19" t="s">
        <v>94</v>
      </c>
      <c r="K19" t="s">
        <v>115</v>
      </c>
      <c r="L19" s="14">
        <v>44858</v>
      </c>
      <c r="M19">
        <v>534</v>
      </c>
      <c r="N19">
        <v>0.1</v>
      </c>
      <c r="O19">
        <v>6</v>
      </c>
      <c r="P19" s="4" t="s">
        <v>96</v>
      </c>
      <c r="Q19" s="12"/>
      <c r="U19">
        <v>6</v>
      </c>
      <c r="V19" s="14">
        <v>44928</v>
      </c>
      <c r="W19" s="12">
        <v>383</v>
      </c>
      <c r="X19" s="12">
        <v>0.32</v>
      </c>
      <c r="Y19" t="s">
        <v>73</v>
      </c>
      <c r="Z19" t="s">
        <v>88</v>
      </c>
      <c r="AA19">
        <v>6</v>
      </c>
      <c r="AB19" s="14">
        <v>44963</v>
      </c>
      <c r="AC19">
        <v>327</v>
      </c>
      <c r="AD19">
        <v>0.2</v>
      </c>
      <c r="AE19" t="s">
        <v>73</v>
      </c>
      <c r="AF19" t="s">
        <v>30</v>
      </c>
      <c r="AG19">
        <v>6</v>
      </c>
      <c r="AH19" s="4" t="s">
        <v>96</v>
      </c>
      <c r="AL19" t="s">
        <v>30</v>
      </c>
      <c r="AM19">
        <v>10</v>
      </c>
      <c r="AQ19" t="s">
        <v>73</v>
      </c>
      <c r="AR19" t="s">
        <v>30</v>
      </c>
      <c r="AS19">
        <v>12</v>
      </c>
    </row>
    <row r="20" spans="1:45" x14ac:dyDescent="0.2">
      <c r="D20" s="27" t="s">
        <v>96</v>
      </c>
      <c r="E20" t="s">
        <v>22</v>
      </c>
      <c r="F20" t="s">
        <v>48</v>
      </c>
      <c r="G20" t="s">
        <v>34</v>
      </c>
      <c r="H20" t="s">
        <v>32</v>
      </c>
      <c r="I20" t="s">
        <v>34</v>
      </c>
      <c r="J20" t="s">
        <v>94</v>
      </c>
      <c r="K20" t="s">
        <v>114</v>
      </c>
      <c r="L20" s="14">
        <v>44858</v>
      </c>
      <c r="M20">
        <v>412</v>
      </c>
      <c r="N20">
        <v>0.32</v>
      </c>
      <c r="O20">
        <v>6</v>
      </c>
      <c r="P20" s="4" t="s">
        <v>96</v>
      </c>
      <c r="U20">
        <v>6</v>
      </c>
      <c r="V20" s="14">
        <v>44932</v>
      </c>
      <c r="W20" s="12">
        <v>382</v>
      </c>
      <c r="X20" s="12">
        <v>0.32</v>
      </c>
      <c r="Y20" t="s">
        <v>73</v>
      </c>
      <c r="Z20" t="s">
        <v>34</v>
      </c>
      <c r="AA20">
        <v>6</v>
      </c>
      <c r="AB20" s="14">
        <v>44963</v>
      </c>
      <c r="AC20">
        <v>367</v>
      </c>
      <c r="AD20">
        <v>0.32</v>
      </c>
      <c r="AE20" t="s">
        <v>73</v>
      </c>
      <c r="AF20" t="s">
        <v>34</v>
      </c>
      <c r="AG20">
        <v>6</v>
      </c>
      <c r="AH20" s="4" t="s">
        <v>96</v>
      </c>
      <c r="AL20" t="s">
        <v>34</v>
      </c>
      <c r="AM20">
        <v>8</v>
      </c>
      <c r="AQ20" t="s">
        <v>73</v>
      </c>
      <c r="AR20" t="s">
        <v>34</v>
      </c>
      <c r="AS20">
        <v>8</v>
      </c>
    </row>
    <row r="21" spans="1:45" x14ac:dyDescent="0.2">
      <c r="A21" t="s">
        <v>263</v>
      </c>
      <c r="B21" t="s">
        <v>267</v>
      </c>
      <c r="C21" s="1">
        <v>17108</v>
      </c>
      <c r="D21" s="27">
        <f t="shared" ca="1" si="0"/>
        <v>78</v>
      </c>
      <c r="E21" t="s">
        <v>25</v>
      </c>
      <c r="F21" t="s">
        <v>31</v>
      </c>
      <c r="G21" t="s">
        <v>34</v>
      </c>
      <c r="H21" t="s">
        <v>26</v>
      </c>
      <c r="I21" t="s">
        <v>34</v>
      </c>
      <c r="J21" t="s">
        <v>93</v>
      </c>
      <c r="K21" t="s">
        <v>105</v>
      </c>
      <c r="L21" s="14">
        <v>44886</v>
      </c>
      <c r="M21">
        <v>455</v>
      </c>
      <c r="N21">
        <v>0.32</v>
      </c>
      <c r="O21">
        <v>6</v>
      </c>
      <c r="P21" s="14">
        <v>44914</v>
      </c>
      <c r="Q21">
        <v>377</v>
      </c>
      <c r="R21">
        <v>0.32</v>
      </c>
      <c r="S21" t="s">
        <v>73</v>
      </c>
      <c r="T21" t="s">
        <v>93</v>
      </c>
      <c r="U21">
        <v>6</v>
      </c>
      <c r="V21" s="14">
        <v>44956</v>
      </c>
      <c r="W21">
        <v>338</v>
      </c>
      <c r="X21">
        <v>0.63</v>
      </c>
      <c r="Y21" t="s">
        <v>73</v>
      </c>
      <c r="Z21" t="s">
        <v>93</v>
      </c>
      <c r="AA21">
        <v>6</v>
      </c>
      <c r="AB21" s="14">
        <v>44998</v>
      </c>
      <c r="AC21">
        <v>327</v>
      </c>
      <c r="AD21">
        <v>0.63</v>
      </c>
      <c r="AE21" t="s">
        <v>73</v>
      </c>
      <c r="AF21" t="s">
        <v>93</v>
      </c>
      <c r="AG21">
        <v>6</v>
      </c>
      <c r="AH21" s="14">
        <v>45043</v>
      </c>
      <c r="AI21" t="s">
        <v>91</v>
      </c>
      <c r="AJ21">
        <v>0.63</v>
      </c>
      <c r="AL21" t="s">
        <v>34</v>
      </c>
      <c r="AM21">
        <v>6</v>
      </c>
      <c r="AN21" s="18">
        <v>45082</v>
      </c>
      <c r="AO21">
        <v>341</v>
      </c>
      <c r="AP21">
        <v>0.5</v>
      </c>
      <c r="AQ21" t="s">
        <v>102</v>
      </c>
      <c r="AR21" t="s">
        <v>34</v>
      </c>
      <c r="AS21">
        <v>8</v>
      </c>
    </row>
    <row r="22" spans="1:45" x14ac:dyDescent="0.2">
      <c r="A22" t="s">
        <v>280</v>
      </c>
      <c r="B22" t="s">
        <v>276</v>
      </c>
      <c r="C22" s="1">
        <v>25028</v>
      </c>
      <c r="D22" s="27">
        <f t="shared" ca="1" si="0"/>
        <v>56</v>
      </c>
      <c r="E22" t="s">
        <v>22</v>
      </c>
      <c r="F22" t="s">
        <v>31</v>
      </c>
      <c r="G22" t="s">
        <v>34</v>
      </c>
      <c r="H22" t="s">
        <v>32</v>
      </c>
      <c r="I22" t="s">
        <v>34</v>
      </c>
      <c r="J22" t="s">
        <v>94</v>
      </c>
      <c r="K22" t="s">
        <v>119</v>
      </c>
      <c r="L22" s="14">
        <v>44893</v>
      </c>
      <c r="M22">
        <v>388</v>
      </c>
      <c r="N22">
        <v>0.4</v>
      </c>
      <c r="O22">
        <v>6</v>
      </c>
      <c r="P22" s="14">
        <v>44929</v>
      </c>
      <c r="Q22">
        <v>352</v>
      </c>
      <c r="R22">
        <v>0.5</v>
      </c>
      <c r="S22" t="s">
        <v>73</v>
      </c>
      <c r="T22" t="s">
        <v>93</v>
      </c>
      <c r="U22">
        <v>6</v>
      </c>
      <c r="V22" s="14">
        <v>44971</v>
      </c>
      <c r="W22" t="s">
        <v>113</v>
      </c>
      <c r="AA22">
        <v>6</v>
      </c>
      <c r="AB22" s="14">
        <v>45015</v>
      </c>
      <c r="AC22" t="s">
        <v>113</v>
      </c>
      <c r="AG22" t="s">
        <v>120</v>
      </c>
      <c r="AH22" s="18">
        <v>45079</v>
      </c>
      <c r="AI22">
        <v>334</v>
      </c>
      <c r="AJ22">
        <v>0.4</v>
      </c>
      <c r="AK22" t="s">
        <v>75</v>
      </c>
      <c r="AL22" t="s">
        <v>34</v>
      </c>
      <c r="AM22">
        <v>8</v>
      </c>
      <c r="AN22" s="18">
        <v>45135</v>
      </c>
      <c r="AO22" t="s">
        <v>91</v>
      </c>
      <c r="AP22">
        <v>0.63</v>
      </c>
      <c r="AQ22" t="s">
        <v>30</v>
      </c>
      <c r="AR22" t="s">
        <v>34</v>
      </c>
      <c r="AS22">
        <v>8</v>
      </c>
    </row>
    <row r="23" spans="1:45" x14ac:dyDescent="0.2">
      <c r="A23" t="s">
        <v>279</v>
      </c>
      <c r="B23" t="s">
        <v>277</v>
      </c>
      <c r="C23" s="1">
        <v>25034</v>
      </c>
      <c r="D23" s="27">
        <f t="shared" ca="1" si="0"/>
        <v>56</v>
      </c>
      <c r="E23" t="s">
        <v>22</v>
      </c>
      <c r="F23" t="s">
        <v>31</v>
      </c>
      <c r="G23" t="s">
        <v>34</v>
      </c>
      <c r="H23" t="s">
        <v>26</v>
      </c>
      <c r="I23" t="s">
        <v>34</v>
      </c>
      <c r="J23" t="s">
        <v>93</v>
      </c>
      <c r="K23" t="s">
        <v>106</v>
      </c>
      <c r="L23" s="14">
        <v>45265</v>
      </c>
      <c r="M23">
        <v>419</v>
      </c>
      <c r="N23">
        <v>1</v>
      </c>
      <c r="O23">
        <v>6</v>
      </c>
      <c r="P23" s="14">
        <v>44935</v>
      </c>
      <c r="Q23" s="12">
        <v>454</v>
      </c>
      <c r="R23" s="12">
        <v>1.25</v>
      </c>
      <c r="S23" t="s">
        <v>78</v>
      </c>
      <c r="T23" t="s">
        <v>34</v>
      </c>
      <c r="U23">
        <v>6</v>
      </c>
      <c r="V23" s="14">
        <v>44977</v>
      </c>
      <c r="W23">
        <v>422</v>
      </c>
      <c r="X23">
        <v>1.25</v>
      </c>
      <c r="Y23" t="s">
        <v>73</v>
      </c>
      <c r="Z23" t="s">
        <v>93</v>
      </c>
      <c r="AA23">
        <v>6</v>
      </c>
      <c r="AB23" s="14">
        <v>45019</v>
      </c>
      <c r="AC23">
        <v>393</v>
      </c>
      <c r="AD23">
        <v>1.25</v>
      </c>
      <c r="AE23" t="s">
        <v>73</v>
      </c>
      <c r="AF23" t="s">
        <v>93</v>
      </c>
      <c r="AG23">
        <v>6</v>
      </c>
      <c r="AH23" s="18">
        <v>45065</v>
      </c>
      <c r="AI23">
        <v>375</v>
      </c>
      <c r="AJ23">
        <v>0.9</v>
      </c>
      <c r="AK23" t="s">
        <v>75</v>
      </c>
      <c r="AL23" t="s">
        <v>34</v>
      </c>
      <c r="AM23">
        <v>6</v>
      </c>
      <c r="AN23" s="14">
        <v>45113</v>
      </c>
      <c r="AO23">
        <v>350</v>
      </c>
      <c r="AP23">
        <v>1</v>
      </c>
      <c r="AQ23" t="s">
        <v>75</v>
      </c>
      <c r="AR23" t="s">
        <v>30</v>
      </c>
      <c r="AS23">
        <v>8</v>
      </c>
    </row>
    <row r="24" spans="1:45" x14ac:dyDescent="0.2">
      <c r="F24" t="s">
        <v>31</v>
      </c>
      <c r="G24" t="s">
        <v>34</v>
      </c>
      <c r="H24" t="s">
        <v>32</v>
      </c>
      <c r="I24" t="s">
        <v>34</v>
      </c>
      <c r="J24" t="s">
        <v>93</v>
      </c>
      <c r="K24" t="s">
        <v>107</v>
      </c>
      <c r="L24" s="14">
        <v>45269</v>
      </c>
      <c r="M24">
        <v>396</v>
      </c>
      <c r="N24">
        <v>0.63</v>
      </c>
      <c r="O24">
        <v>6</v>
      </c>
      <c r="P24" s="14">
        <v>44939</v>
      </c>
      <c r="Q24">
        <v>371</v>
      </c>
      <c r="R24">
        <v>0.5</v>
      </c>
      <c r="S24" t="s">
        <v>108</v>
      </c>
      <c r="T24" t="s">
        <v>34</v>
      </c>
      <c r="U24">
        <v>6</v>
      </c>
      <c r="V24" s="14">
        <v>44977</v>
      </c>
      <c r="W24">
        <v>327</v>
      </c>
      <c r="X24">
        <v>0.63</v>
      </c>
      <c r="Y24" t="s">
        <v>73</v>
      </c>
      <c r="Z24" t="s">
        <v>93</v>
      </c>
      <c r="AA24">
        <v>6</v>
      </c>
      <c r="AB24" s="14">
        <v>45022</v>
      </c>
      <c r="AC24">
        <v>313</v>
      </c>
      <c r="AD24">
        <v>1</v>
      </c>
      <c r="AE24" t="s">
        <v>73</v>
      </c>
      <c r="AF24" t="s">
        <v>30</v>
      </c>
      <c r="AG24">
        <v>6</v>
      </c>
      <c r="AH24" s="18">
        <v>45068</v>
      </c>
      <c r="AI24">
        <v>306</v>
      </c>
      <c r="AJ24">
        <v>1</v>
      </c>
      <c r="AK24" t="s">
        <v>75</v>
      </c>
      <c r="AL24" t="s">
        <v>30</v>
      </c>
      <c r="AM24">
        <v>10</v>
      </c>
      <c r="AN24" s="14">
        <v>45110</v>
      </c>
      <c r="AO24">
        <v>310</v>
      </c>
      <c r="AP24">
        <v>0.8</v>
      </c>
      <c r="AQ24" t="s">
        <v>75</v>
      </c>
      <c r="AR24" t="s">
        <v>30</v>
      </c>
      <c r="AS24">
        <v>8</v>
      </c>
    </row>
    <row r="25" spans="1:45" x14ac:dyDescent="0.2">
      <c r="A25" t="s">
        <v>268</v>
      </c>
      <c r="B25" t="s">
        <v>278</v>
      </c>
      <c r="C25" s="1">
        <v>25010</v>
      </c>
      <c r="D25" s="27">
        <f t="shared" ca="1" si="0"/>
        <v>56</v>
      </c>
      <c r="E25" t="s">
        <v>22</v>
      </c>
      <c r="F25" t="s">
        <v>31</v>
      </c>
      <c r="G25" t="s">
        <v>34</v>
      </c>
      <c r="H25" t="s">
        <v>26</v>
      </c>
      <c r="I25" t="s">
        <v>34</v>
      </c>
      <c r="J25" t="s">
        <v>93</v>
      </c>
      <c r="K25" t="s">
        <v>124</v>
      </c>
      <c r="L25" s="14">
        <v>44928</v>
      </c>
      <c r="M25">
        <v>493</v>
      </c>
      <c r="N25">
        <v>0.8</v>
      </c>
      <c r="O25">
        <v>6</v>
      </c>
      <c r="P25" s="14">
        <v>44970</v>
      </c>
      <c r="Q25">
        <v>340</v>
      </c>
      <c r="R25">
        <v>1</v>
      </c>
      <c r="S25" t="s">
        <v>73</v>
      </c>
      <c r="T25" t="s">
        <v>34</v>
      </c>
      <c r="U25">
        <v>6</v>
      </c>
      <c r="V25" s="14">
        <v>45012</v>
      </c>
      <c r="W25">
        <v>334</v>
      </c>
      <c r="X25">
        <v>0.8</v>
      </c>
      <c r="Y25" t="s">
        <v>73</v>
      </c>
      <c r="Z25" t="s">
        <v>34</v>
      </c>
      <c r="AA25">
        <v>6</v>
      </c>
      <c r="AB25" s="14">
        <v>45054</v>
      </c>
      <c r="AC25">
        <v>333</v>
      </c>
      <c r="AD25">
        <v>1</v>
      </c>
      <c r="AE25" t="s">
        <v>74</v>
      </c>
      <c r="AF25" t="s">
        <v>34</v>
      </c>
      <c r="AG25">
        <v>6</v>
      </c>
      <c r="AH25" s="14" t="s">
        <v>125</v>
      </c>
      <c r="AI25">
        <v>332</v>
      </c>
      <c r="AJ25">
        <v>0.8</v>
      </c>
      <c r="AK25" t="s">
        <v>75</v>
      </c>
      <c r="AL25" t="s">
        <v>34</v>
      </c>
      <c r="AM25">
        <v>12</v>
      </c>
      <c r="AN25" s="18">
        <v>45208</v>
      </c>
      <c r="AO25">
        <v>338</v>
      </c>
      <c r="AP25">
        <v>0.8</v>
      </c>
      <c r="AQ25" t="s">
        <v>75</v>
      </c>
      <c r="AR25" t="s">
        <v>30</v>
      </c>
      <c r="AS25">
        <v>12</v>
      </c>
    </row>
    <row r="26" spans="1:45" x14ac:dyDescent="0.2">
      <c r="H26" t="s">
        <v>281</v>
      </c>
      <c r="S26" s="3" t="s">
        <v>133</v>
      </c>
      <c r="T26" s="3" t="s">
        <v>131</v>
      </c>
      <c r="U26" s="37">
        <f>AVERAGE(U3:U25)</f>
        <v>6.1739130434782608</v>
      </c>
      <c r="Y26" s="3" t="s">
        <v>133</v>
      </c>
      <c r="Z26" s="3" t="s">
        <v>131</v>
      </c>
      <c r="AA26" s="36">
        <f>AVERAGE(AA3:AA25)</f>
        <v>6.6086956521739131</v>
      </c>
      <c r="AE26" s="3" t="s">
        <v>133</v>
      </c>
      <c r="AF26" s="3" t="s">
        <v>131</v>
      </c>
      <c r="AG26" s="36">
        <f>AVERAGE(AG3:AG25)</f>
        <v>7.3</v>
      </c>
      <c r="AK26" s="3" t="s">
        <v>133</v>
      </c>
      <c r="AL26" s="3" t="s">
        <v>131</v>
      </c>
      <c r="AM26" s="36">
        <f>AVERAGE(AM3:AM25)</f>
        <v>8.2608695652173907</v>
      </c>
      <c r="AQ26" s="3" t="s">
        <v>133</v>
      </c>
      <c r="AR26" s="3" t="s">
        <v>131</v>
      </c>
      <c r="AS26" s="36">
        <f>AVERAGE(AS3:AS25)</f>
        <v>9.304347826086957</v>
      </c>
    </row>
    <row r="27" spans="1:45" x14ac:dyDescent="0.2">
      <c r="D27" s="11">
        <f ca="1">AVERAGE(D16:D26)</f>
        <v>61.166666666666664</v>
      </c>
      <c r="L27" s="4" t="s">
        <v>143</v>
      </c>
      <c r="M27" s="40">
        <f>AVERAGE(M3:M25)</f>
        <v>447.17391304347825</v>
      </c>
      <c r="N27" s="40">
        <f>AVERAGE(N3:N25)</f>
        <v>0.48086956521739133</v>
      </c>
      <c r="Q27" s="40">
        <f>AVERAGE(Q3:Q25)</f>
        <v>406.7</v>
      </c>
      <c r="R27" s="40">
        <f>AVERAGE(R3:R25)</f>
        <v>0.51400000000000001</v>
      </c>
      <c r="S27" s="34" t="s">
        <v>134</v>
      </c>
      <c r="T27" s="33" t="s">
        <v>132</v>
      </c>
      <c r="W27" s="40">
        <f>AVERAGE(W3:W25)</f>
        <v>387.36363636363637</v>
      </c>
      <c r="X27" s="40">
        <f>AVERAGE(X3:X25)</f>
        <v>0.57318181818181835</v>
      </c>
      <c r="Y27" s="34" t="s">
        <v>134</v>
      </c>
      <c r="Z27" s="33" t="s">
        <v>135</v>
      </c>
      <c r="AC27" s="40">
        <f>AVERAGE(AC3:AC25)</f>
        <v>370.15789473684208</v>
      </c>
      <c r="AD27" s="40">
        <f>AVERAGE(AD3:AD25)</f>
        <v>0.66166666666666663</v>
      </c>
      <c r="AE27" s="34" t="s">
        <v>134</v>
      </c>
      <c r="AF27" s="33" t="s">
        <v>136</v>
      </c>
      <c r="AI27" s="40">
        <f>AVERAGE(AI3:AI25)</f>
        <v>356.76470588235293</v>
      </c>
      <c r="AJ27" s="40">
        <f>AVERAGE(AJ3:AJ25)</f>
        <v>0.55631578947368421</v>
      </c>
      <c r="AK27" s="34" t="s">
        <v>134</v>
      </c>
      <c r="AL27" s="33" t="s">
        <v>137</v>
      </c>
      <c r="AO27" s="40">
        <f>AVERAGE(AO3:AO25)</f>
        <v>356.84615384615387</v>
      </c>
      <c r="AP27" s="40">
        <f>AVERAGE(AP3:AP25)</f>
        <v>0.62214285714285711</v>
      </c>
      <c r="AQ27" s="34" t="s">
        <v>134</v>
      </c>
      <c r="AR27" s="33" t="s">
        <v>147</v>
      </c>
    </row>
    <row r="28" spans="1:45" x14ac:dyDescent="0.2">
      <c r="A28" t="s">
        <v>96</v>
      </c>
      <c r="D28" s="11">
        <f ca="1">STDEV(D16:D26)</f>
        <v>8.5887523346913675</v>
      </c>
      <c r="K28">
        <v>14</v>
      </c>
      <c r="L28" s="4" t="s">
        <v>144</v>
      </c>
      <c r="M28" s="40">
        <f>STDEV(M3:M25)</f>
        <v>68.79128656101274</v>
      </c>
      <c r="N28" s="40">
        <f>STDEV(N3:N25)</f>
        <v>0.25339356818052222</v>
      </c>
      <c r="Q28" s="40">
        <f>STDEV(Q3:Q25)</f>
        <v>121.02853078162151</v>
      </c>
      <c r="R28" s="40">
        <f>STDEV(R3:R25)</f>
        <v>0.29948025152358793</v>
      </c>
      <c r="S28" s="35">
        <v>1</v>
      </c>
      <c r="T28" s="35">
        <v>0.13</v>
      </c>
      <c r="W28" s="40">
        <f>STDEV(W3:W25)</f>
        <v>85.191406594654566</v>
      </c>
      <c r="X28" s="40">
        <f>STDEV(X3:X25)</f>
        <v>0.30788659575265004</v>
      </c>
      <c r="Y28" s="35">
        <v>1</v>
      </c>
      <c r="Z28" s="35">
        <v>0.22</v>
      </c>
      <c r="AC28" s="40">
        <f>STDEV(AC3:AC25)</f>
        <v>63.610152192777491</v>
      </c>
      <c r="AD28" s="40">
        <f>STDEV(AD3:AD25)</f>
        <v>0.3376083704008328</v>
      </c>
      <c r="AE28" s="35">
        <v>1</v>
      </c>
      <c r="AF28" s="35">
        <v>0.26</v>
      </c>
      <c r="AI28" s="40">
        <f>STDEV(AI3:AI25)</f>
        <v>66.880985163726479</v>
      </c>
      <c r="AJ28" s="40">
        <f>STDEV(AJ3:AJ25)</f>
        <v>0.30639862427736914</v>
      </c>
      <c r="AK28" s="35">
        <v>1</v>
      </c>
      <c r="AL28" s="35">
        <v>0.31</v>
      </c>
      <c r="AO28" s="40">
        <f>STDEV(AO3:AO25)</f>
        <v>42.355334480728096</v>
      </c>
      <c r="AP28" s="40">
        <f>STDEV(AP3:AP25)</f>
        <v>0.32074860924043075</v>
      </c>
      <c r="AQ28" s="35">
        <v>1</v>
      </c>
      <c r="AR28" s="35">
        <v>0.44</v>
      </c>
    </row>
    <row r="29" spans="1:45" x14ac:dyDescent="0.2">
      <c r="A29" t="s">
        <v>96</v>
      </c>
      <c r="B29" t="s">
        <v>96</v>
      </c>
      <c r="C29" s="1" t="s">
        <v>96</v>
      </c>
      <c r="K29">
        <v>13</v>
      </c>
    </row>
    <row r="30" spans="1:45" x14ac:dyDescent="0.2">
      <c r="A30" t="s">
        <v>96</v>
      </c>
      <c r="K30">
        <v>29</v>
      </c>
      <c r="P30" s="4" t="s">
        <v>282</v>
      </c>
      <c r="Q30" t="s">
        <v>152</v>
      </c>
      <c r="R30" t="s">
        <v>126</v>
      </c>
      <c r="S30" t="s">
        <v>127</v>
      </c>
      <c r="T30" t="s">
        <v>128</v>
      </c>
      <c r="U30" t="s">
        <v>129</v>
      </c>
      <c r="V30" s="4" t="s">
        <v>130</v>
      </c>
    </row>
    <row r="31" spans="1:45" x14ac:dyDescent="0.2">
      <c r="A31" t="s">
        <v>96</v>
      </c>
      <c r="K31">
        <v>21</v>
      </c>
      <c r="Q31" s="28">
        <v>0.2</v>
      </c>
      <c r="R31" s="28">
        <v>0.2</v>
      </c>
      <c r="S31" s="28">
        <v>0.2</v>
      </c>
      <c r="T31" s="28">
        <v>0.2</v>
      </c>
      <c r="U31" s="28">
        <v>0.2</v>
      </c>
      <c r="V31" s="28">
        <v>0.2</v>
      </c>
      <c r="AR31" t="s">
        <v>149</v>
      </c>
    </row>
    <row r="32" spans="1:45" x14ac:dyDescent="0.2">
      <c r="A32" t="s">
        <v>96</v>
      </c>
      <c r="K32">
        <v>29</v>
      </c>
      <c r="Q32" s="28">
        <v>0.5</v>
      </c>
      <c r="R32" s="28">
        <v>0.5</v>
      </c>
      <c r="S32" s="28">
        <v>0.4</v>
      </c>
      <c r="T32" s="28">
        <v>0.4</v>
      </c>
      <c r="U32" s="28">
        <v>0.4</v>
      </c>
      <c r="V32" s="28">
        <v>0.4</v>
      </c>
    </row>
    <row r="33" spans="1:22" x14ac:dyDescent="0.2">
      <c r="A33" t="s">
        <v>96</v>
      </c>
      <c r="K33">
        <v>14</v>
      </c>
      <c r="Q33" s="28">
        <v>1</v>
      </c>
      <c r="R33" s="28">
        <v>1</v>
      </c>
      <c r="S33" s="28">
        <v>0.6</v>
      </c>
      <c r="T33" s="28">
        <v>1</v>
      </c>
      <c r="U33" s="28">
        <v>1</v>
      </c>
      <c r="V33" s="28">
        <v>1</v>
      </c>
    </row>
    <row r="34" spans="1:22" x14ac:dyDescent="0.2">
      <c r="K34">
        <v>26</v>
      </c>
      <c r="Q34" s="28">
        <v>0.2</v>
      </c>
      <c r="R34" s="28">
        <v>0.2</v>
      </c>
      <c r="S34" s="28">
        <v>0.2</v>
      </c>
      <c r="T34" s="28">
        <v>0.1</v>
      </c>
      <c r="U34" s="28">
        <v>0.2</v>
      </c>
      <c r="V34" s="28">
        <v>0.2</v>
      </c>
    </row>
    <row r="35" spans="1:22" x14ac:dyDescent="0.2">
      <c r="K35">
        <v>18</v>
      </c>
      <c r="Q35" s="28">
        <v>0.4</v>
      </c>
      <c r="R35" s="28">
        <v>0.3</v>
      </c>
      <c r="S35" s="28">
        <v>0.2</v>
      </c>
      <c r="T35" s="28">
        <v>0.3</v>
      </c>
      <c r="U35" s="28">
        <v>0.3</v>
      </c>
      <c r="V35" s="28">
        <v>0.4</v>
      </c>
    </row>
    <row r="36" spans="1:22" x14ac:dyDescent="0.2">
      <c r="K36">
        <v>7</v>
      </c>
      <c r="Q36" s="28">
        <v>1</v>
      </c>
      <c r="R36" s="28">
        <v>1</v>
      </c>
      <c r="S36" s="28">
        <v>1</v>
      </c>
      <c r="T36" s="28">
        <v>1</v>
      </c>
      <c r="U36" s="28">
        <v>1</v>
      </c>
      <c r="V36" s="28">
        <v>1</v>
      </c>
    </row>
    <row r="37" spans="1:22" x14ac:dyDescent="0.2">
      <c r="K37">
        <v>18</v>
      </c>
      <c r="Q37" s="28">
        <v>0.2</v>
      </c>
      <c r="R37" s="28">
        <v>0.4</v>
      </c>
      <c r="S37" s="28">
        <v>0.1</v>
      </c>
      <c r="T37" s="28">
        <v>0.1</v>
      </c>
      <c r="U37" s="28">
        <v>0.1</v>
      </c>
      <c r="V37" s="28">
        <v>0.1</v>
      </c>
    </row>
    <row r="38" spans="1:22" x14ac:dyDescent="0.2">
      <c r="K38">
        <v>11</v>
      </c>
      <c r="Q38" s="28">
        <v>0.4</v>
      </c>
      <c r="R38" s="28">
        <v>0.4</v>
      </c>
      <c r="S38" s="28">
        <v>0.4</v>
      </c>
      <c r="T38" s="28">
        <v>0.3</v>
      </c>
      <c r="U38" s="28">
        <v>0.3</v>
      </c>
      <c r="V38" s="28">
        <v>0.3</v>
      </c>
    </row>
    <row r="39" spans="1:22" x14ac:dyDescent="0.2">
      <c r="K39">
        <v>32</v>
      </c>
      <c r="Q39" s="28">
        <v>0.2</v>
      </c>
      <c r="R39" s="28">
        <v>0.3</v>
      </c>
      <c r="S39" s="28">
        <v>0.3</v>
      </c>
      <c r="T39" s="28">
        <v>0.4</v>
      </c>
      <c r="U39" s="28">
        <v>0.4</v>
      </c>
      <c r="V39" s="28">
        <v>0.4</v>
      </c>
    </row>
    <row r="40" spans="1:22" x14ac:dyDescent="0.2">
      <c r="K40">
        <v>12</v>
      </c>
      <c r="Q40" s="28">
        <v>1</v>
      </c>
      <c r="R40" s="28">
        <v>1</v>
      </c>
      <c r="S40" s="28">
        <v>1</v>
      </c>
      <c r="T40" s="28">
        <v>1</v>
      </c>
      <c r="U40" s="28">
        <v>1</v>
      </c>
      <c r="V40" s="28">
        <v>0.5</v>
      </c>
    </row>
    <row r="41" spans="1:22" x14ac:dyDescent="0.2">
      <c r="K41">
        <v>16</v>
      </c>
      <c r="Q41" s="28">
        <v>0.5</v>
      </c>
      <c r="R41" s="28">
        <v>0.3</v>
      </c>
      <c r="S41" s="28">
        <v>0.3</v>
      </c>
      <c r="T41" s="28">
        <v>0.3</v>
      </c>
      <c r="U41" s="28">
        <v>0.3</v>
      </c>
      <c r="V41" s="28">
        <v>0.4</v>
      </c>
    </row>
    <row r="42" spans="1:22" x14ac:dyDescent="0.2">
      <c r="K42">
        <v>20</v>
      </c>
      <c r="Q42" s="28">
        <v>0.3</v>
      </c>
      <c r="R42" s="28"/>
      <c r="S42" s="28">
        <v>0.5</v>
      </c>
      <c r="T42" s="28">
        <v>0.4</v>
      </c>
      <c r="U42" s="28">
        <v>0.4</v>
      </c>
      <c r="V42" s="28">
        <v>0.3</v>
      </c>
    </row>
    <row r="43" spans="1:22" x14ac:dyDescent="0.2">
      <c r="K43">
        <v>24</v>
      </c>
      <c r="Q43" s="28">
        <v>0.3</v>
      </c>
      <c r="R43" s="28">
        <v>0.3</v>
      </c>
      <c r="S43" s="28">
        <v>0.2</v>
      </c>
      <c r="T43" s="28">
        <v>0.3</v>
      </c>
      <c r="U43" s="28">
        <v>0.3</v>
      </c>
      <c r="V43" s="28">
        <v>0.2</v>
      </c>
    </row>
    <row r="44" spans="1:22" x14ac:dyDescent="0.2">
      <c r="K44">
        <v>28</v>
      </c>
      <c r="Q44" s="28">
        <v>0.2</v>
      </c>
      <c r="R44" s="28">
        <v>0.3</v>
      </c>
      <c r="S44" s="28">
        <v>0.1</v>
      </c>
      <c r="T44" s="28" t="s">
        <v>96</v>
      </c>
      <c r="U44" s="28">
        <v>0.1</v>
      </c>
      <c r="V44" s="28">
        <v>0.1</v>
      </c>
    </row>
    <row r="45" spans="1:22" x14ac:dyDescent="0.2">
      <c r="K45">
        <v>25</v>
      </c>
      <c r="Q45" s="28">
        <v>0.2</v>
      </c>
      <c r="R45" s="28">
        <v>0.2</v>
      </c>
      <c r="S45" s="28">
        <v>0.1</v>
      </c>
      <c r="T45" s="28">
        <v>0</v>
      </c>
      <c r="U45" s="28">
        <v>0.1</v>
      </c>
      <c r="V45" s="28">
        <v>0.1</v>
      </c>
    </row>
    <row r="46" spans="1:22" x14ac:dyDescent="0.2">
      <c r="K46">
        <v>12</v>
      </c>
      <c r="Q46" s="28">
        <v>0.1</v>
      </c>
      <c r="R46" s="28">
        <v>0.1</v>
      </c>
      <c r="S46" s="28"/>
      <c r="T46" s="28">
        <v>0</v>
      </c>
      <c r="U46" s="28">
        <v>0</v>
      </c>
      <c r="V46" s="28">
        <v>0</v>
      </c>
    </row>
    <row r="47" spans="1:22" x14ac:dyDescent="0.2">
      <c r="K47">
        <v>25</v>
      </c>
      <c r="Q47" s="28">
        <v>1</v>
      </c>
      <c r="R47" s="28"/>
      <c r="S47" s="28">
        <v>0.5</v>
      </c>
      <c r="T47" s="28">
        <v>0.7</v>
      </c>
      <c r="U47" s="28">
        <v>0.7</v>
      </c>
      <c r="V47" s="28">
        <v>0.7</v>
      </c>
    </row>
    <row r="48" spans="1:22" x14ac:dyDescent="0.2">
      <c r="K48">
        <v>13</v>
      </c>
      <c r="Q48" s="28">
        <v>0.5</v>
      </c>
      <c r="R48" s="28"/>
      <c r="S48" s="28">
        <v>0.5</v>
      </c>
      <c r="T48" s="28">
        <v>0.5</v>
      </c>
      <c r="U48" s="28">
        <v>0.5</v>
      </c>
      <c r="V48" s="28">
        <v>0.5</v>
      </c>
    </row>
    <row r="49" spans="11:22" x14ac:dyDescent="0.2">
      <c r="K49">
        <v>8</v>
      </c>
      <c r="Q49" s="28">
        <v>0.5</v>
      </c>
      <c r="R49" s="28">
        <v>0.7</v>
      </c>
      <c r="S49" s="28">
        <v>0.2</v>
      </c>
      <c r="T49" s="28">
        <v>0.2</v>
      </c>
      <c r="U49" s="28">
        <v>0.2</v>
      </c>
      <c r="V49" s="28">
        <v>0.3</v>
      </c>
    </row>
    <row r="50" spans="11:22" x14ac:dyDescent="0.2">
      <c r="K50">
        <v>16</v>
      </c>
      <c r="Q50" s="28">
        <v>0.4</v>
      </c>
      <c r="R50" s="28">
        <v>0.3</v>
      </c>
      <c r="S50" s="28">
        <v>0.3</v>
      </c>
      <c r="T50" s="28">
        <v>0.3</v>
      </c>
      <c r="U50" s="28">
        <v>0.3</v>
      </c>
      <c r="V50" s="28">
        <v>0.2</v>
      </c>
    </row>
    <row r="51" spans="11:22" x14ac:dyDescent="0.2">
      <c r="K51" s="11">
        <f>AVERAGE(K40:K50)</f>
        <v>18.09090909090909</v>
      </c>
      <c r="Q51" s="28"/>
      <c r="R51" s="28">
        <v>0</v>
      </c>
      <c r="S51" s="28"/>
      <c r="T51" s="28">
        <v>0</v>
      </c>
      <c r="U51" s="28">
        <v>0</v>
      </c>
      <c r="V51" s="28">
        <v>0</v>
      </c>
    </row>
    <row r="52" spans="11:22" x14ac:dyDescent="0.2">
      <c r="K52" s="11">
        <f>STDEV(K40:K50)</f>
        <v>6.6551415530331957</v>
      </c>
      <c r="Q52" s="28">
        <v>0.2</v>
      </c>
      <c r="R52" s="28">
        <v>0.3</v>
      </c>
      <c r="S52" s="28">
        <v>0.2</v>
      </c>
      <c r="T52" s="28">
        <v>0</v>
      </c>
      <c r="U52" s="28">
        <v>0</v>
      </c>
      <c r="V52" s="28">
        <v>0.1</v>
      </c>
    </row>
    <row r="53" spans="11:22" x14ac:dyDescent="0.2">
      <c r="Q53" s="28">
        <v>0.1</v>
      </c>
      <c r="R53" s="28">
        <v>0</v>
      </c>
      <c r="S53" s="28">
        <v>0.1</v>
      </c>
      <c r="T53" s="28">
        <v>0.1</v>
      </c>
      <c r="U53" s="28">
        <v>0.1</v>
      </c>
      <c r="V53" s="28">
        <v>0.1</v>
      </c>
    </row>
    <row r="54" spans="11:22" x14ac:dyDescent="0.2">
      <c r="P54" s="4" t="s">
        <v>153</v>
      </c>
      <c r="Q54" s="41">
        <f>AVERAGE(Q31:Q53)</f>
        <v>0.42727272727272719</v>
      </c>
      <c r="R54" s="41">
        <f t="shared" ref="R54:V54" si="1">AVERAGE(R31:R53)</f>
        <v>0.38999999999999996</v>
      </c>
      <c r="S54" s="41">
        <f t="shared" si="1"/>
        <v>0.35238095238095235</v>
      </c>
      <c r="T54" s="41">
        <f t="shared" si="1"/>
        <v>0.34545454545454546</v>
      </c>
      <c r="U54" s="41">
        <f>AVERAGE(U31:U53)</f>
        <v>0.34347826086956518</v>
      </c>
      <c r="V54" s="41">
        <f t="shared" si="1"/>
        <v>0.32608695652173908</v>
      </c>
    </row>
    <row r="55" spans="11:22" x14ac:dyDescent="0.2">
      <c r="P55" s="4" t="s">
        <v>144</v>
      </c>
      <c r="Q55" s="41">
        <f>STDEV(Q31:Q53)</f>
        <v>0.30422707399919657</v>
      </c>
      <c r="R55" s="41">
        <f t="shared" ref="R55:V55" si="2">STDEV(R31:R53)</f>
        <v>0.30590676254117216</v>
      </c>
      <c r="S55" s="41">
        <f t="shared" si="2"/>
        <v>0.26195237662416354</v>
      </c>
      <c r="T55" s="41">
        <f t="shared" si="2"/>
        <v>0.32030829305124547</v>
      </c>
      <c r="U55" s="41">
        <f t="shared" si="2"/>
        <v>0.31017016877326858</v>
      </c>
      <c r="V55" s="41">
        <f t="shared" si="2"/>
        <v>0.2750494026771253</v>
      </c>
    </row>
  </sheetData>
  <mergeCells count="6">
    <mergeCell ref="AN1:AS1"/>
    <mergeCell ref="L1:N1"/>
    <mergeCell ref="P1:U1"/>
    <mergeCell ref="V1:AA1"/>
    <mergeCell ref="AB1:AG1"/>
    <mergeCell ref="AH1:AM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1"/>
  <sheetViews>
    <sheetView workbookViewId="0">
      <selection activeCell="AR6" sqref="AR6"/>
    </sheetView>
  </sheetViews>
  <sheetFormatPr baseColWidth="10" defaultRowHeight="15" x14ac:dyDescent="0.2"/>
  <cols>
    <col min="11" max="11" width="14.1640625" style="4" customWidth="1"/>
    <col min="14" max="14" width="14" style="4" customWidth="1"/>
    <col min="17" max="18" width="10.83203125" style="6"/>
    <col min="20" max="20" width="10.83203125" style="4"/>
    <col min="25" max="25" width="10.83203125" style="11"/>
    <col min="26" max="26" width="19.5" customWidth="1"/>
    <col min="32" max="32" width="10.83203125" style="4"/>
    <col min="38" max="38" width="10.83203125" style="4"/>
    <col min="44" max="44" width="10.83203125" style="4"/>
  </cols>
  <sheetData>
    <row r="1" spans="1:46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49" t="s">
        <v>145</v>
      </c>
      <c r="L1" s="49"/>
      <c r="M1" s="50"/>
      <c r="N1" s="45" t="s">
        <v>126</v>
      </c>
      <c r="O1" s="46"/>
      <c r="P1" s="46"/>
      <c r="Q1" s="46"/>
      <c r="R1" s="46"/>
      <c r="S1" s="46"/>
      <c r="T1" s="46" t="s">
        <v>127</v>
      </c>
      <c r="U1" s="46"/>
      <c r="V1" s="46"/>
      <c r="W1" s="46"/>
      <c r="X1" s="46"/>
      <c r="Y1" s="47"/>
      <c r="Z1" s="45" t="s">
        <v>128</v>
      </c>
      <c r="AA1" s="46"/>
      <c r="AB1" s="46"/>
      <c r="AC1" s="46"/>
      <c r="AD1" s="46"/>
      <c r="AE1" s="46"/>
      <c r="AF1" s="45" t="s">
        <v>129</v>
      </c>
      <c r="AG1" s="46"/>
      <c r="AH1" s="46"/>
      <c r="AI1" s="46"/>
      <c r="AJ1" s="46"/>
      <c r="AK1" s="47"/>
      <c r="AL1" s="45" t="s">
        <v>130</v>
      </c>
      <c r="AM1" s="46"/>
      <c r="AN1" s="46"/>
      <c r="AO1" s="46"/>
      <c r="AP1" s="46"/>
      <c r="AQ1" s="46"/>
    </row>
    <row r="2" spans="1:46" s="3" customFormat="1" x14ac:dyDescent="0.2">
      <c r="A2" s="8" t="s">
        <v>0</v>
      </c>
      <c r="B2" s="8"/>
      <c r="C2" s="8" t="s">
        <v>20</v>
      </c>
      <c r="D2" s="8" t="s">
        <v>1</v>
      </c>
      <c r="E2" s="8" t="s">
        <v>21</v>
      </c>
      <c r="F2" s="8" t="s">
        <v>158</v>
      </c>
      <c r="G2" s="8" t="s">
        <v>157</v>
      </c>
      <c r="H2" s="8" t="s">
        <v>23</v>
      </c>
      <c r="I2" s="8" t="s">
        <v>154</v>
      </c>
      <c r="J2" s="8" t="s">
        <v>24</v>
      </c>
      <c r="K2" s="9" t="s">
        <v>2</v>
      </c>
      <c r="L2" s="8" t="s">
        <v>3</v>
      </c>
      <c r="M2" s="8" t="s">
        <v>12</v>
      </c>
      <c r="N2" s="9" t="s">
        <v>8</v>
      </c>
      <c r="O2" s="8" t="s">
        <v>7</v>
      </c>
      <c r="P2" s="8" t="s">
        <v>80</v>
      </c>
      <c r="Q2" s="8" t="s">
        <v>13</v>
      </c>
      <c r="R2" s="8" t="s">
        <v>283</v>
      </c>
      <c r="S2" s="8" t="s">
        <v>71</v>
      </c>
      <c r="T2" s="9" t="s">
        <v>4</v>
      </c>
      <c r="U2" s="8" t="s">
        <v>9</v>
      </c>
      <c r="V2" s="8" t="s">
        <v>14</v>
      </c>
      <c r="W2" s="8" t="s">
        <v>13</v>
      </c>
      <c r="X2" s="8" t="s">
        <v>283</v>
      </c>
      <c r="Y2" s="16" t="s">
        <v>84</v>
      </c>
      <c r="Z2" s="8" t="s">
        <v>5</v>
      </c>
      <c r="AA2" s="8" t="s">
        <v>10</v>
      </c>
      <c r="AB2" s="8" t="s">
        <v>15</v>
      </c>
      <c r="AC2" s="8" t="s">
        <v>13</v>
      </c>
      <c r="AD2" s="8" t="s">
        <v>283</v>
      </c>
      <c r="AE2" s="8" t="s">
        <v>71</v>
      </c>
      <c r="AF2" s="9" t="s">
        <v>6</v>
      </c>
      <c r="AG2" s="8" t="s">
        <v>11</v>
      </c>
      <c r="AH2" s="8" t="s">
        <v>16</v>
      </c>
      <c r="AI2" s="8" t="s">
        <v>13</v>
      </c>
      <c r="AJ2" s="8" t="s">
        <v>283</v>
      </c>
      <c r="AK2" s="8" t="s">
        <v>71</v>
      </c>
      <c r="AL2" s="9" t="s">
        <v>17</v>
      </c>
      <c r="AM2" s="8" t="s">
        <v>18</v>
      </c>
      <c r="AN2" s="8" t="s">
        <v>19</v>
      </c>
      <c r="AO2" s="8" t="s">
        <v>13</v>
      </c>
      <c r="AP2" s="8" t="s">
        <v>283</v>
      </c>
      <c r="AQ2" s="8" t="s">
        <v>71</v>
      </c>
      <c r="AR2" s="9"/>
    </row>
    <row r="3" spans="1:46" x14ac:dyDescent="0.2">
      <c r="A3" t="s">
        <v>270</v>
      </c>
      <c r="B3" t="s">
        <v>270</v>
      </c>
      <c r="C3" s="1">
        <v>18146</v>
      </c>
      <c r="D3" s="27">
        <f ca="1">(YEAR(NOW())-YEAR(C3))</f>
        <v>75</v>
      </c>
      <c r="E3" t="s">
        <v>25</v>
      </c>
      <c r="G3" t="s">
        <v>34</v>
      </c>
      <c r="H3" t="s">
        <v>27</v>
      </c>
      <c r="I3" t="s">
        <v>34</v>
      </c>
      <c r="J3" t="s">
        <v>32</v>
      </c>
      <c r="K3" s="14">
        <v>44729</v>
      </c>
      <c r="L3">
        <v>441</v>
      </c>
      <c r="M3">
        <v>0.5</v>
      </c>
      <c r="N3" s="14">
        <v>44771</v>
      </c>
      <c r="O3">
        <v>324</v>
      </c>
      <c r="P3" s="17">
        <v>0.63</v>
      </c>
      <c r="Q3" t="s">
        <v>35</v>
      </c>
      <c r="R3" t="s">
        <v>34</v>
      </c>
      <c r="S3">
        <v>6</v>
      </c>
      <c r="T3" s="14">
        <v>44813</v>
      </c>
      <c r="U3">
        <v>309</v>
      </c>
      <c r="V3">
        <v>0.63</v>
      </c>
      <c r="W3" t="s">
        <v>35</v>
      </c>
      <c r="X3" t="s">
        <v>34</v>
      </c>
      <c r="Y3" s="11">
        <v>6</v>
      </c>
      <c r="Z3" s="13">
        <v>44855</v>
      </c>
      <c r="AA3">
        <v>313</v>
      </c>
      <c r="AB3" s="39">
        <v>0.63</v>
      </c>
      <c r="AC3" t="s">
        <v>74</v>
      </c>
      <c r="AD3" t="s">
        <v>34</v>
      </c>
      <c r="AE3">
        <v>6</v>
      </c>
      <c r="AF3" s="14">
        <v>44897</v>
      </c>
      <c r="AG3">
        <v>360</v>
      </c>
      <c r="AH3">
        <v>0.63</v>
      </c>
      <c r="AI3" t="s">
        <v>79</v>
      </c>
      <c r="AJ3" t="s">
        <v>30</v>
      </c>
      <c r="AK3">
        <v>10</v>
      </c>
      <c r="AO3" t="s">
        <v>30</v>
      </c>
      <c r="AP3" t="s">
        <v>30</v>
      </c>
      <c r="AQ3">
        <v>12</v>
      </c>
      <c r="AR3" s="4" t="s">
        <v>96</v>
      </c>
    </row>
    <row r="4" spans="1:46" x14ac:dyDescent="0.2">
      <c r="A4" t="s">
        <v>278</v>
      </c>
      <c r="B4" t="s">
        <v>284</v>
      </c>
      <c r="C4" s="1">
        <v>21451</v>
      </c>
      <c r="D4" s="27">
        <f t="shared" ref="D4:D14" ca="1" si="0">(YEAR(NOW())-YEAR(C4))</f>
        <v>66</v>
      </c>
      <c r="E4" t="s">
        <v>22</v>
      </c>
      <c r="F4" t="s">
        <v>94</v>
      </c>
      <c r="G4" t="s">
        <v>34</v>
      </c>
      <c r="H4" t="s">
        <v>31</v>
      </c>
      <c r="I4" t="s">
        <v>34</v>
      </c>
      <c r="J4" t="s">
        <v>26</v>
      </c>
      <c r="K4" s="14">
        <v>44812</v>
      </c>
      <c r="L4">
        <v>423</v>
      </c>
      <c r="M4">
        <v>0.63</v>
      </c>
      <c r="N4" s="18">
        <v>44872</v>
      </c>
      <c r="O4">
        <v>340</v>
      </c>
      <c r="P4" s="6">
        <v>0.63</v>
      </c>
      <c r="Q4" t="s">
        <v>73</v>
      </c>
      <c r="R4" t="s">
        <v>34</v>
      </c>
      <c r="S4">
        <v>6</v>
      </c>
      <c r="T4" s="14">
        <v>44907</v>
      </c>
      <c r="U4">
        <v>338</v>
      </c>
      <c r="V4">
        <v>0.63</v>
      </c>
      <c r="W4" t="s">
        <v>73</v>
      </c>
      <c r="X4" t="s">
        <v>34</v>
      </c>
      <c r="Y4" s="11" t="s">
        <v>81</v>
      </c>
      <c r="Z4" s="1">
        <v>45001</v>
      </c>
      <c r="AA4" s="12">
        <v>331</v>
      </c>
      <c r="AB4" s="12">
        <v>0.8</v>
      </c>
      <c r="AC4" t="s">
        <v>75</v>
      </c>
      <c r="AD4" t="s">
        <v>34</v>
      </c>
      <c r="AE4">
        <v>6</v>
      </c>
      <c r="AF4" s="14">
        <v>45036</v>
      </c>
      <c r="AG4">
        <v>326</v>
      </c>
      <c r="AH4">
        <v>0.63</v>
      </c>
      <c r="AI4" t="s">
        <v>82</v>
      </c>
      <c r="AJ4" t="s">
        <v>30</v>
      </c>
      <c r="AK4">
        <v>10</v>
      </c>
      <c r="AL4" s="14">
        <v>45068</v>
      </c>
      <c r="AM4">
        <v>322</v>
      </c>
      <c r="AN4">
        <v>0.63</v>
      </c>
      <c r="AO4" t="s">
        <v>34</v>
      </c>
      <c r="AP4" t="s">
        <v>88</v>
      </c>
      <c r="AQ4">
        <v>12</v>
      </c>
    </row>
    <row r="5" spans="1:46" x14ac:dyDescent="0.2">
      <c r="D5" s="27" t="s">
        <v>96</v>
      </c>
      <c r="F5" t="s">
        <v>94</v>
      </c>
      <c r="G5" t="s">
        <v>34</v>
      </c>
      <c r="H5" t="s">
        <v>31</v>
      </c>
      <c r="I5" t="s">
        <v>34</v>
      </c>
      <c r="J5" t="s">
        <v>32</v>
      </c>
      <c r="K5" s="14">
        <v>44812</v>
      </c>
      <c r="L5">
        <v>430</v>
      </c>
      <c r="M5">
        <v>0.63</v>
      </c>
      <c r="N5" s="18">
        <v>44865</v>
      </c>
      <c r="O5" t="s">
        <v>96</v>
      </c>
      <c r="P5" s="6">
        <v>0.63</v>
      </c>
      <c r="Q5"/>
      <c r="R5" t="s">
        <v>30</v>
      </c>
      <c r="S5">
        <v>6</v>
      </c>
      <c r="T5" s="14">
        <v>45279</v>
      </c>
      <c r="U5">
        <v>369</v>
      </c>
      <c r="V5">
        <v>0.63</v>
      </c>
      <c r="W5" t="s">
        <v>73</v>
      </c>
      <c r="X5" t="s">
        <v>30</v>
      </c>
      <c r="Y5" s="11" t="s">
        <v>85</v>
      </c>
      <c r="Z5" s="1">
        <v>44998</v>
      </c>
      <c r="AA5">
        <v>367</v>
      </c>
      <c r="AB5">
        <v>0.63</v>
      </c>
      <c r="AC5" t="s">
        <v>86</v>
      </c>
      <c r="AD5" t="s">
        <v>30</v>
      </c>
      <c r="AE5">
        <v>10</v>
      </c>
      <c r="AF5" s="18">
        <v>45036</v>
      </c>
      <c r="AG5">
        <v>340</v>
      </c>
      <c r="AH5">
        <v>0.63</v>
      </c>
      <c r="AI5" t="s">
        <v>82</v>
      </c>
      <c r="AJ5" t="s">
        <v>34</v>
      </c>
      <c r="AK5">
        <v>8</v>
      </c>
      <c r="AL5" s="18">
        <v>45078</v>
      </c>
      <c r="AM5">
        <v>331</v>
      </c>
      <c r="AN5">
        <v>0.63</v>
      </c>
      <c r="AO5" t="s">
        <v>73</v>
      </c>
      <c r="AP5" t="s">
        <v>30</v>
      </c>
      <c r="AQ5">
        <v>10</v>
      </c>
    </row>
    <row r="6" spans="1:46" x14ac:dyDescent="0.2">
      <c r="A6" t="s">
        <v>263</v>
      </c>
      <c r="B6" t="s">
        <v>268</v>
      </c>
      <c r="C6" s="1">
        <v>17150</v>
      </c>
      <c r="D6" s="27">
        <f t="shared" ca="1" si="0"/>
        <v>78</v>
      </c>
      <c r="E6" t="s">
        <v>22</v>
      </c>
      <c r="G6" t="s">
        <v>34</v>
      </c>
      <c r="H6" t="s">
        <v>27</v>
      </c>
      <c r="I6" t="s">
        <v>34</v>
      </c>
      <c r="J6" t="s">
        <v>26</v>
      </c>
      <c r="K6" s="4" t="s">
        <v>28</v>
      </c>
      <c r="L6">
        <v>399</v>
      </c>
      <c r="M6">
        <v>0.63</v>
      </c>
      <c r="N6" s="14">
        <v>44728</v>
      </c>
      <c r="O6">
        <v>329</v>
      </c>
      <c r="P6" s="6">
        <v>0.63</v>
      </c>
      <c r="Q6" t="s">
        <v>35</v>
      </c>
      <c r="R6" t="s">
        <v>30</v>
      </c>
      <c r="S6">
        <v>6</v>
      </c>
      <c r="T6" s="14">
        <v>44816</v>
      </c>
      <c r="U6">
        <v>296</v>
      </c>
      <c r="V6">
        <v>0.63</v>
      </c>
      <c r="W6" t="s">
        <v>35</v>
      </c>
      <c r="X6" t="s">
        <v>30</v>
      </c>
      <c r="Y6" s="11">
        <v>6</v>
      </c>
      <c r="Z6" s="13">
        <v>44858</v>
      </c>
      <c r="AB6">
        <v>0.63</v>
      </c>
      <c r="AC6" t="s">
        <v>75</v>
      </c>
      <c r="AD6" t="s">
        <v>30</v>
      </c>
      <c r="AE6">
        <v>6</v>
      </c>
      <c r="AF6" s="18">
        <v>44907</v>
      </c>
      <c r="AG6">
        <v>285</v>
      </c>
      <c r="AH6">
        <v>0.63</v>
      </c>
      <c r="AI6" t="s">
        <v>87</v>
      </c>
      <c r="AJ6" t="s">
        <v>30</v>
      </c>
      <c r="AK6">
        <v>12</v>
      </c>
      <c r="AL6" s="14">
        <v>45008</v>
      </c>
      <c r="AM6">
        <v>289</v>
      </c>
      <c r="AN6">
        <v>0.63</v>
      </c>
      <c r="AO6" t="s">
        <v>34</v>
      </c>
      <c r="AP6" t="s">
        <v>30</v>
      </c>
      <c r="AQ6">
        <v>12</v>
      </c>
      <c r="AR6" s="4" t="s">
        <v>96</v>
      </c>
    </row>
    <row r="7" spans="1:46" x14ac:dyDescent="0.2">
      <c r="A7" t="s">
        <v>288</v>
      </c>
      <c r="B7" t="s">
        <v>285</v>
      </c>
      <c r="C7" s="1">
        <v>19302</v>
      </c>
      <c r="D7" s="27">
        <f t="shared" ca="1" si="0"/>
        <v>72</v>
      </c>
      <c r="E7" t="s">
        <v>22</v>
      </c>
      <c r="G7" t="s">
        <v>34</v>
      </c>
      <c r="H7" t="s">
        <v>48</v>
      </c>
      <c r="I7" t="s">
        <v>34</v>
      </c>
      <c r="J7" t="s">
        <v>32</v>
      </c>
      <c r="K7" s="14">
        <v>44879</v>
      </c>
      <c r="L7">
        <v>456</v>
      </c>
      <c r="M7">
        <v>0.8</v>
      </c>
      <c r="N7" s="14">
        <v>44922</v>
      </c>
      <c r="O7">
        <v>348</v>
      </c>
      <c r="P7" s="12">
        <v>0.8</v>
      </c>
      <c r="Q7" s="6" t="s">
        <v>30</v>
      </c>
      <c r="R7" s="6" t="s">
        <v>30</v>
      </c>
      <c r="S7">
        <v>8</v>
      </c>
      <c r="T7" s="14">
        <v>44963</v>
      </c>
      <c r="U7">
        <v>339</v>
      </c>
      <c r="V7">
        <v>0.8</v>
      </c>
      <c r="W7" t="s">
        <v>88</v>
      </c>
      <c r="X7" t="s">
        <v>30</v>
      </c>
      <c r="Y7" s="11">
        <v>6</v>
      </c>
      <c r="Z7" s="1">
        <v>45005</v>
      </c>
      <c r="AA7" s="12">
        <v>331</v>
      </c>
      <c r="AB7" s="12">
        <v>1</v>
      </c>
      <c r="AC7" t="s">
        <v>88</v>
      </c>
      <c r="AD7" t="s">
        <v>30</v>
      </c>
      <c r="AE7">
        <v>6</v>
      </c>
      <c r="AF7" s="1">
        <v>45048</v>
      </c>
      <c r="AG7">
        <v>330</v>
      </c>
      <c r="AH7">
        <v>1</v>
      </c>
      <c r="AI7" t="s">
        <v>88</v>
      </c>
      <c r="AJ7" t="s">
        <v>30</v>
      </c>
      <c r="AK7">
        <v>12</v>
      </c>
      <c r="AL7" s="18">
        <v>45145</v>
      </c>
      <c r="AM7">
        <v>333</v>
      </c>
      <c r="AN7">
        <v>1</v>
      </c>
      <c r="AO7" t="s">
        <v>34</v>
      </c>
      <c r="AP7" t="s">
        <v>88</v>
      </c>
      <c r="AQ7">
        <v>12</v>
      </c>
    </row>
    <row r="8" spans="1:46" x14ac:dyDescent="0.2">
      <c r="C8" s="1"/>
      <c r="D8" s="27" t="s">
        <v>96</v>
      </c>
      <c r="G8" t="s">
        <v>34</v>
      </c>
      <c r="H8" t="s">
        <v>48</v>
      </c>
      <c r="I8" t="s">
        <v>34</v>
      </c>
      <c r="J8" t="s">
        <v>26</v>
      </c>
      <c r="K8" s="14" t="s">
        <v>89</v>
      </c>
      <c r="L8">
        <v>380</v>
      </c>
      <c r="M8">
        <v>0.63</v>
      </c>
      <c r="N8" s="14" t="s">
        <v>90</v>
      </c>
      <c r="O8">
        <v>331</v>
      </c>
      <c r="P8" s="12">
        <v>0.8</v>
      </c>
      <c r="Q8" s="12" t="s">
        <v>88</v>
      </c>
      <c r="R8" s="12" t="s">
        <v>30</v>
      </c>
      <c r="S8">
        <v>6</v>
      </c>
      <c r="T8" s="18">
        <v>45061</v>
      </c>
      <c r="U8">
        <v>320</v>
      </c>
      <c r="V8">
        <v>1</v>
      </c>
      <c r="W8" t="s">
        <v>88</v>
      </c>
      <c r="X8" t="s">
        <v>30</v>
      </c>
      <c r="Y8" s="11">
        <v>6</v>
      </c>
      <c r="Z8" s="29">
        <v>45145</v>
      </c>
      <c r="AA8" s="12">
        <v>320</v>
      </c>
      <c r="AB8" s="12">
        <v>1</v>
      </c>
      <c r="AC8" t="s">
        <v>88</v>
      </c>
      <c r="AD8" t="s">
        <v>30</v>
      </c>
      <c r="AE8">
        <v>12</v>
      </c>
      <c r="AF8" s="4" t="s">
        <v>140</v>
      </c>
      <c r="AJ8" t="s">
        <v>30</v>
      </c>
      <c r="AK8">
        <v>12</v>
      </c>
      <c r="AO8" t="s">
        <v>88</v>
      </c>
      <c r="AP8" t="s">
        <v>30</v>
      </c>
      <c r="AQ8">
        <v>12</v>
      </c>
    </row>
    <row r="9" spans="1:46" x14ac:dyDescent="0.2">
      <c r="A9" t="s">
        <v>271</v>
      </c>
      <c r="B9" t="s">
        <v>262</v>
      </c>
      <c r="C9" s="1">
        <v>22585</v>
      </c>
      <c r="D9" s="27">
        <f t="shared" ca="1" si="0"/>
        <v>63</v>
      </c>
      <c r="E9" t="s">
        <v>22</v>
      </c>
      <c r="G9" t="s">
        <v>34</v>
      </c>
      <c r="H9" t="s">
        <v>33</v>
      </c>
      <c r="I9" t="s">
        <v>34</v>
      </c>
      <c r="J9" t="s">
        <v>26</v>
      </c>
      <c r="K9" s="14">
        <v>44929</v>
      </c>
      <c r="L9">
        <v>413</v>
      </c>
      <c r="M9">
        <v>0.63</v>
      </c>
      <c r="N9" s="14">
        <v>44977</v>
      </c>
      <c r="O9" s="12"/>
      <c r="P9" s="12">
        <v>1.25</v>
      </c>
      <c r="Q9" s="12"/>
      <c r="R9" s="12"/>
      <c r="S9" s="12">
        <v>6</v>
      </c>
      <c r="T9" s="14">
        <v>45019</v>
      </c>
      <c r="U9" t="s">
        <v>96</v>
      </c>
      <c r="V9">
        <v>1.25</v>
      </c>
      <c r="W9" t="s">
        <v>96</v>
      </c>
      <c r="X9" t="s">
        <v>30</v>
      </c>
      <c r="Y9" s="11">
        <v>8</v>
      </c>
      <c r="Z9" s="29">
        <v>45076</v>
      </c>
      <c r="AA9" s="12">
        <v>341</v>
      </c>
      <c r="AB9">
        <v>1.25</v>
      </c>
      <c r="AC9" t="s">
        <v>88</v>
      </c>
      <c r="AD9" t="s">
        <v>88</v>
      </c>
      <c r="AE9">
        <v>10</v>
      </c>
      <c r="AF9" s="18">
        <v>45146</v>
      </c>
      <c r="AG9">
        <v>341</v>
      </c>
      <c r="AH9">
        <v>1</v>
      </c>
      <c r="AI9" t="s">
        <v>88</v>
      </c>
      <c r="AJ9" t="s">
        <v>30</v>
      </c>
      <c r="AK9">
        <v>12</v>
      </c>
      <c r="AL9" s="18">
        <v>45244</v>
      </c>
      <c r="AM9" s="43">
        <v>344</v>
      </c>
      <c r="AN9" s="43">
        <v>1</v>
      </c>
      <c r="AO9" s="43" t="s">
        <v>34</v>
      </c>
      <c r="AP9" s="43" t="s">
        <v>30</v>
      </c>
      <c r="AQ9" s="43">
        <v>12</v>
      </c>
    </row>
    <row r="10" spans="1:46" x14ac:dyDescent="0.2">
      <c r="A10" t="s">
        <v>270</v>
      </c>
      <c r="B10" t="s">
        <v>286</v>
      </c>
      <c r="C10" s="1">
        <v>24689</v>
      </c>
      <c r="D10" s="27">
        <f t="shared" ca="1" si="0"/>
        <v>57</v>
      </c>
      <c r="E10" t="s">
        <v>25</v>
      </c>
      <c r="G10" t="s">
        <v>34</v>
      </c>
      <c r="H10" t="s">
        <v>31</v>
      </c>
      <c r="I10" t="s">
        <v>34</v>
      </c>
      <c r="J10" t="s">
        <v>26</v>
      </c>
      <c r="K10" s="14">
        <v>44924</v>
      </c>
      <c r="L10">
        <v>550</v>
      </c>
      <c r="M10">
        <v>0.32</v>
      </c>
      <c r="N10" s="14">
        <v>44970</v>
      </c>
      <c r="P10" s="12">
        <v>0.5</v>
      </c>
      <c r="S10" s="12">
        <v>6</v>
      </c>
      <c r="T10" s="14">
        <v>45012</v>
      </c>
      <c r="U10" t="s">
        <v>96</v>
      </c>
      <c r="V10">
        <v>0.4</v>
      </c>
      <c r="Y10" s="11">
        <v>6</v>
      </c>
      <c r="Z10" s="29">
        <v>45054</v>
      </c>
      <c r="AA10" t="s">
        <v>96</v>
      </c>
      <c r="AB10" t="s">
        <v>96</v>
      </c>
      <c r="AE10">
        <v>6</v>
      </c>
      <c r="AF10" s="18">
        <v>45100</v>
      </c>
      <c r="AG10">
        <v>334</v>
      </c>
      <c r="AH10">
        <v>0.63</v>
      </c>
      <c r="AI10" t="s">
        <v>73</v>
      </c>
      <c r="AJ10" t="s">
        <v>30</v>
      </c>
      <c r="AK10">
        <v>10</v>
      </c>
      <c r="AL10" s="14">
        <v>45159</v>
      </c>
      <c r="AM10">
        <v>341</v>
      </c>
      <c r="AN10">
        <v>0.6</v>
      </c>
      <c r="AO10" t="s">
        <v>141</v>
      </c>
      <c r="AP10" t="s">
        <v>34</v>
      </c>
      <c r="AQ10">
        <v>8</v>
      </c>
    </row>
    <row r="11" spans="1:46" x14ac:dyDescent="0.2">
      <c r="C11" s="1"/>
      <c r="D11" s="27" t="s">
        <v>96</v>
      </c>
      <c r="G11" t="s">
        <v>34</v>
      </c>
      <c r="H11" t="s">
        <v>31</v>
      </c>
      <c r="I11" t="s">
        <v>34</v>
      </c>
      <c r="J11" t="s">
        <v>32</v>
      </c>
      <c r="K11" s="14">
        <v>44924</v>
      </c>
      <c r="L11">
        <v>432</v>
      </c>
      <c r="M11">
        <v>0.4</v>
      </c>
      <c r="N11" s="14">
        <v>44988</v>
      </c>
      <c r="P11" s="12">
        <v>0.5</v>
      </c>
      <c r="S11" s="12">
        <v>6</v>
      </c>
      <c r="T11" s="14">
        <v>45029</v>
      </c>
      <c r="U11" t="s">
        <v>96</v>
      </c>
      <c r="V11">
        <v>0.4</v>
      </c>
      <c r="Y11" s="11">
        <v>6</v>
      </c>
      <c r="Z11" s="29">
        <v>45103</v>
      </c>
      <c r="AA11" s="12">
        <v>355</v>
      </c>
      <c r="AB11">
        <v>0.5</v>
      </c>
      <c r="AC11" t="s">
        <v>75</v>
      </c>
      <c r="AD11" t="s">
        <v>34</v>
      </c>
      <c r="AE11">
        <v>6</v>
      </c>
      <c r="AF11" s="18">
        <v>45138</v>
      </c>
      <c r="AG11">
        <v>324</v>
      </c>
      <c r="AH11">
        <v>0.4</v>
      </c>
      <c r="AI11" t="s">
        <v>88</v>
      </c>
      <c r="AJ11" t="s">
        <v>30</v>
      </c>
      <c r="AK11">
        <v>12</v>
      </c>
      <c r="AL11" s="18">
        <v>45187</v>
      </c>
      <c r="AM11">
        <v>331</v>
      </c>
      <c r="AN11">
        <v>0.5</v>
      </c>
      <c r="AO11" t="s">
        <v>88</v>
      </c>
      <c r="AP11" t="s">
        <v>88</v>
      </c>
      <c r="AQ11">
        <v>12</v>
      </c>
    </row>
    <row r="12" spans="1:46" x14ac:dyDescent="0.2">
      <c r="A12" t="s">
        <v>287</v>
      </c>
      <c r="B12" t="s">
        <v>275</v>
      </c>
      <c r="C12" s="1">
        <v>30965</v>
      </c>
      <c r="D12" s="27">
        <f t="shared" ca="1" si="0"/>
        <v>40</v>
      </c>
      <c r="E12" t="s">
        <v>22</v>
      </c>
      <c r="F12" t="s">
        <v>94</v>
      </c>
      <c r="G12" t="s">
        <v>34</v>
      </c>
      <c r="H12" t="s">
        <v>48</v>
      </c>
      <c r="I12" t="s">
        <v>34</v>
      </c>
      <c r="J12" t="s">
        <v>26</v>
      </c>
      <c r="K12" s="14">
        <v>45012</v>
      </c>
      <c r="L12">
        <v>469</v>
      </c>
      <c r="M12">
        <v>0.4</v>
      </c>
      <c r="N12" s="18">
        <v>45054</v>
      </c>
      <c r="P12" s="12">
        <v>0.63</v>
      </c>
      <c r="Q12" s="6" t="s">
        <v>91</v>
      </c>
      <c r="S12" s="12">
        <v>6</v>
      </c>
      <c r="T12" s="14">
        <v>45096</v>
      </c>
      <c r="U12" s="12">
        <v>334</v>
      </c>
      <c r="V12">
        <v>0.63</v>
      </c>
      <c r="W12" t="s">
        <v>123</v>
      </c>
      <c r="X12" t="s">
        <v>30</v>
      </c>
      <c r="Y12" s="11">
        <v>6</v>
      </c>
      <c r="Z12" s="29">
        <v>45138</v>
      </c>
      <c r="AA12" t="s">
        <v>142</v>
      </c>
      <c r="AB12">
        <v>0.4</v>
      </c>
      <c r="AE12">
        <v>6</v>
      </c>
      <c r="AF12" s="18">
        <v>45180</v>
      </c>
      <c r="AG12">
        <v>33</v>
      </c>
      <c r="AH12">
        <v>0.4</v>
      </c>
      <c r="AI12" t="s">
        <v>88</v>
      </c>
      <c r="AJ12" t="s">
        <v>30</v>
      </c>
      <c r="AK12">
        <v>12</v>
      </c>
      <c r="AL12" s="15">
        <v>45271</v>
      </c>
      <c r="AO12" t="s">
        <v>88</v>
      </c>
      <c r="AP12" s="36" t="s">
        <v>30</v>
      </c>
      <c r="AQ12">
        <v>12</v>
      </c>
    </row>
    <row r="13" spans="1:46" x14ac:dyDescent="0.2">
      <c r="C13" s="1"/>
      <c r="D13" s="27"/>
      <c r="F13" t="s">
        <v>94</v>
      </c>
      <c r="G13" t="s">
        <v>34</v>
      </c>
      <c r="H13" t="s">
        <v>48</v>
      </c>
      <c r="I13" t="s">
        <v>34</v>
      </c>
      <c r="J13" t="s">
        <v>32</v>
      </c>
      <c r="K13" s="30">
        <v>45016</v>
      </c>
      <c r="L13">
        <v>389</v>
      </c>
      <c r="M13">
        <v>0.32</v>
      </c>
      <c r="N13" s="31">
        <v>45058</v>
      </c>
      <c r="P13" s="12">
        <v>0.5</v>
      </c>
      <c r="Q13" s="6" t="s">
        <v>91</v>
      </c>
      <c r="S13" s="12">
        <v>6</v>
      </c>
      <c r="T13" s="30">
        <v>45100</v>
      </c>
      <c r="U13">
        <v>327</v>
      </c>
      <c r="V13">
        <v>0.63</v>
      </c>
      <c r="W13" t="s">
        <v>88</v>
      </c>
      <c r="X13" t="s">
        <v>30</v>
      </c>
      <c r="Y13" s="11">
        <v>6</v>
      </c>
      <c r="Z13" s="1">
        <v>45142</v>
      </c>
      <c r="AA13" t="s">
        <v>91</v>
      </c>
      <c r="AB13">
        <v>0.5</v>
      </c>
      <c r="AE13">
        <v>6</v>
      </c>
      <c r="AF13" s="31">
        <v>45184</v>
      </c>
      <c r="AG13">
        <v>321</v>
      </c>
      <c r="AH13">
        <v>0.5</v>
      </c>
      <c r="AI13" t="s">
        <v>88</v>
      </c>
      <c r="AJ13" t="s">
        <v>30</v>
      </c>
      <c r="AK13">
        <v>12</v>
      </c>
      <c r="AL13" s="38">
        <v>45271</v>
      </c>
      <c r="AO13" t="s">
        <v>88</v>
      </c>
      <c r="AP13" s="36" t="s">
        <v>30</v>
      </c>
      <c r="AQ13">
        <v>12</v>
      </c>
      <c r="AR13" s="6"/>
    </row>
    <row r="14" spans="1:46" x14ac:dyDescent="0.2">
      <c r="A14" t="s">
        <v>279</v>
      </c>
      <c r="B14" t="s">
        <v>268</v>
      </c>
      <c r="C14" s="1">
        <v>35092</v>
      </c>
      <c r="D14" s="27">
        <f t="shared" ca="1" si="0"/>
        <v>28</v>
      </c>
      <c r="E14" t="s">
        <v>22</v>
      </c>
      <c r="G14" t="s">
        <v>34</v>
      </c>
      <c r="H14" t="s">
        <v>31</v>
      </c>
      <c r="I14" t="s">
        <v>34</v>
      </c>
      <c r="K14" s="1"/>
      <c r="L14" s="4"/>
      <c r="N14" s="1"/>
      <c r="P14" s="4"/>
      <c r="Q14"/>
      <c r="R14"/>
      <c r="T14" s="1"/>
      <c r="V14" s="4"/>
      <c r="Y14" s="26"/>
      <c r="Z14" s="1"/>
      <c r="AA14" s="12"/>
      <c r="AB14" s="4"/>
      <c r="AF14" s="1"/>
      <c r="AH14" s="4"/>
      <c r="AL14" s="1"/>
      <c r="AM14" s="1"/>
      <c r="AN14" s="4"/>
      <c r="AR14"/>
      <c r="AT14" s="4"/>
    </row>
    <row r="15" spans="1:46" x14ac:dyDescent="0.2">
      <c r="J15" t="s">
        <v>32</v>
      </c>
      <c r="K15" s="1">
        <v>44846</v>
      </c>
      <c r="L15" s="4">
        <v>519</v>
      </c>
      <c r="M15">
        <v>0.5</v>
      </c>
      <c r="N15" s="1">
        <v>45251</v>
      </c>
      <c r="P15" s="4">
        <v>1.25</v>
      </c>
      <c r="Q15" t="s">
        <v>73</v>
      </c>
      <c r="R15"/>
      <c r="S15" s="26">
        <v>6</v>
      </c>
      <c r="T15" s="14">
        <v>44931</v>
      </c>
      <c r="U15" s="12">
        <v>357</v>
      </c>
      <c r="V15" s="12">
        <v>1</v>
      </c>
      <c r="W15" t="s">
        <v>73</v>
      </c>
      <c r="X15" t="s">
        <v>30</v>
      </c>
      <c r="Y15" s="11">
        <v>6</v>
      </c>
      <c r="Z15" s="1">
        <v>44970</v>
      </c>
      <c r="AA15" s="12">
        <v>352</v>
      </c>
      <c r="AB15" s="4">
        <v>1.25</v>
      </c>
      <c r="AC15" t="s">
        <v>88</v>
      </c>
      <c r="AD15" t="s">
        <v>30</v>
      </c>
      <c r="AE15">
        <v>8</v>
      </c>
      <c r="AF15" s="1">
        <v>45029</v>
      </c>
      <c r="AG15">
        <v>380</v>
      </c>
      <c r="AH15" s="4">
        <v>1.25</v>
      </c>
      <c r="AI15" t="s">
        <v>102</v>
      </c>
      <c r="AJ15" t="s">
        <v>34</v>
      </c>
      <c r="AK15">
        <v>8</v>
      </c>
      <c r="AL15" s="29">
        <v>45079</v>
      </c>
      <c r="AM15">
        <v>352</v>
      </c>
      <c r="AN15" s="4">
        <v>1.25</v>
      </c>
      <c r="AO15" t="s">
        <v>73</v>
      </c>
      <c r="AP15" t="s">
        <v>88</v>
      </c>
      <c r="AQ15">
        <v>10</v>
      </c>
      <c r="AR15"/>
      <c r="AT15" s="4"/>
    </row>
    <row r="16" spans="1:46" x14ac:dyDescent="0.2">
      <c r="D16" s="11">
        <f ca="1">AVERAGE(D5:D15)</f>
        <v>56.333333333333336</v>
      </c>
      <c r="J16" t="s">
        <v>289</v>
      </c>
      <c r="Q16" s="3"/>
      <c r="R16" s="3"/>
      <c r="W16" s="3" t="s">
        <v>133</v>
      </c>
      <c r="X16" s="3" t="s">
        <v>131</v>
      </c>
      <c r="AC16" s="3" t="s">
        <v>133</v>
      </c>
      <c r="AD16" s="3" t="s">
        <v>131</v>
      </c>
      <c r="AI16" s="3" t="s">
        <v>133</v>
      </c>
      <c r="AJ16" s="3" t="s">
        <v>131</v>
      </c>
      <c r="AK16" s="36">
        <f>AVERAGE(AK3:AK15)</f>
        <v>10.833333333333334</v>
      </c>
      <c r="AO16" s="3" t="s">
        <v>133</v>
      </c>
      <c r="AP16" s="3" t="s">
        <v>131</v>
      </c>
      <c r="AQ16" s="36">
        <f>AVERAGE(AQ2:AQ15)</f>
        <v>11.333333333333334</v>
      </c>
    </row>
    <row r="17" spans="4:42" x14ac:dyDescent="0.2">
      <c r="D17" s="11">
        <f ca="1">STDEV(D5:D15)</f>
        <v>19.127641429791243</v>
      </c>
      <c r="Q17" s="34"/>
      <c r="R17" s="33"/>
      <c r="W17" s="34" t="s">
        <v>138</v>
      </c>
      <c r="X17" s="33" t="s">
        <v>139</v>
      </c>
      <c r="AC17" s="34" t="s">
        <v>138</v>
      </c>
      <c r="AD17" s="33" t="s">
        <v>139</v>
      </c>
      <c r="AI17" s="34" t="s">
        <v>138</v>
      </c>
      <c r="AJ17" s="33" t="s">
        <v>139</v>
      </c>
      <c r="AO17" s="34" t="s">
        <v>138</v>
      </c>
      <c r="AP17" s="33" t="s">
        <v>148</v>
      </c>
    </row>
    <row r="18" spans="4:42" x14ac:dyDescent="0.2">
      <c r="Q18" s="35"/>
      <c r="R18" s="35"/>
      <c r="W18" s="35">
        <v>1</v>
      </c>
      <c r="X18" s="35">
        <v>0.57999999999999996</v>
      </c>
      <c r="AC18" s="35">
        <v>1</v>
      </c>
      <c r="AD18" s="35">
        <v>0.57999999999999996</v>
      </c>
      <c r="AI18" s="35">
        <v>1</v>
      </c>
      <c r="AJ18" s="35">
        <v>0.57999999999999996</v>
      </c>
      <c r="AO18" s="35">
        <v>1</v>
      </c>
      <c r="AP18" s="35">
        <v>0.92</v>
      </c>
    </row>
    <row r="19" spans="4:42" x14ac:dyDescent="0.2">
      <c r="L19" t="s">
        <v>290</v>
      </c>
      <c r="M19">
        <v>0.3</v>
      </c>
      <c r="O19" t="s">
        <v>290</v>
      </c>
      <c r="P19">
        <v>0.2</v>
      </c>
      <c r="U19" t="s">
        <v>290</v>
      </c>
      <c r="V19">
        <v>0.2</v>
      </c>
      <c r="AA19" t="s">
        <v>290</v>
      </c>
      <c r="AB19">
        <v>0.2</v>
      </c>
      <c r="AH19">
        <v>0.2</v>
      </c>
      <c r="AM19" t="s">
        <v>290</v>
      </c>
      <c r="AN19">
        <v>0.2</v>
      </c>
    </row>
    <row r="20" spans="4:42" x14ac:dyDescent="0.2">
      <c r="M20">
        <v>0.2</v>
      </c>
      <c r="P20">
        <v>0.2</v>
      </c>
      <c r="V20">
        <v>0.2</v>
      </c>
      <c r="AB20">
        <v>0.1</v>
      </c>
      <c r="AH20">
        <v>0.2</v>
      </c>
      <c r="AN20">
        <v>0.2</v>
      </c>
      <c r="AO20" t="s">
        <v>151</v>
      </c>
    </row>
    <row r="21" spans="4:42" x14ac:dyDescent="0.2">
      <c r="M21">
        <v>0.2</v>
      </c>
      <c r="P21">
        <v>0.2</v>
      </c>
      <c r="V21">
        <v>0.2</v>
      </c>
      <c r="AB21">
        <v>0.2</v>
      </c>
      <c r="AH21">
        <v>0.2</v>
      </c>
      <c r="AK21" t="s">
        <v>96</v>
      </c>
      <c r="AN21">
        <v>0.2</v>
      </c>
      <c r="AO21" s="35">
        <v>0.67</v>
      </c>
    </row>
    <row r="22" spans="4:42" x14ac:dyDescent="0.2">
      <c r="M22">
        <v>0.2</v>
      </c>
      <c r="P22">
        <v>0.2</v>
      </c>
      <c r="V22">
        <v>0.2</v>
      </c>
      <c r="AB22">
        <v>0.2</v>
      </c>
      <c r="AH22">
        <v>0.2</v>
      </c>
      <c r="AN22">
        <v>0.2</v>
      </c>
    </row>
    <row r="23" spans="4:42" x14ac:dyDescent="0.2">
      <c r="M23">
        <v>0.1</v>
      </c>
      <c r="P23">
        <v>0.1</v>
      </c>
      <c r="V23">
        <v>0.1</v>
      </c>
      <c r="AB23">
        <v>0</v>
      </c>
      <c r="AH23">
        <v>0</v>
      </c>
      <c r="AN23">
        <v>0</v>
      </c>
    </row>
    <row r="24" spans="4:42" x14ac:dyDescent="0.2">
      <c r="M24">
        <v>0.2</v>
      </c>
      <c r="P24">
        <v>0.1</v>
      </c>
      <c r="V24">
        <v>0</v>
      </c>
      <c r="AB24">
        <v>0</v>
      </c>
      <c r="AH24">
        <v>0</v>
      </c>
      <c r="AN24">
        <v>0</v>
      </c>
    </row>
    <row r="25" spans="4:42" x14ac:dyDescent="0.2">
      <c r="M25">
        <v>0.2</v>
      </c>
      <c r="P25">
        <v>0</v>
      </c>
      <c r="V25">
        <v>0</v>
      </c>
      <c r="AB25">
        <v>0</v>
      </c>
      <c r="AH25">
        <v>0</v>
      </c>
      <c r="AN25">
        <v>0</v>
      </c>
    </row>
    <row r="26" spans="4:42" x14ac:dyDescent="0.2">
      <c r="M26">
        <v>0.6</v>
      </c>
      <c r="P26">
        <v>0.3</v>
      </c>
      <c r="V26">
        <v>0.4</v>
      </c>
      <c r="AB26">
        <v>0.4</v>
      </c>
      <c r="AH26">
        <v>0.2</v>
      </c>
      <c r="AN26">
        <v>0.2</v>
      </c>
    </row>
    <row r="27" spans="4:42" x14ac:dyDescent="0.2">
      <c r="M27">
        <v>0.4</v>
      </c>
      <c r="P27">
        <v>0.3</v>
      </c>
      <c r="V27">
        <v>0.4</v>
      </c>
      <c r="AB27">
        <v>0.3</v>
      </c>
      <c r="AH27">
        <v>0.4</v>
      </c>
      <c r="AN27">
        <v>0.3</v>
      </c>
    </row>
    <row r="28" spans="4:42" x14ac:dyDescent="0.2">
      <c r="M28">
        <v>0.4</v>
      </c>
      <c r="P28">
        <v>0.2</v>
      </c>
      <c r="V28">
        <v>0.2</v>
      </c>
      <c r="AB28">
        <v>0.4</v>
      </c>
      <c r="AH28">
        <v>0.4</v>
      </c>
      <c r="AN28">
        <v>0.4</v>
      </c>
    </row>
    <row r="29" spans="4:42" x14ac:dyDescent="0.2">
      <c r="M29">
        <v>0.6</v>
      </c>
      <c r="P29">
        <v>0.5</v>
      </c>
      <c r="V29">
        <v>0.3</v>
      </c>
      <c r="AB29">
        <v>0.3</v>
      </c>
      <c r="AH29">
        <v>0.3</v>
      </c>
      <c r="AN29">
        <v>0.3</v>
      </c>
    </row>
    <row r="30" spans="4:42" x14ac:dyDescent="0.2">
      <c r="M30" s="42">
        <f>AVERAGE(M19:M29)</f>
        <v>0.30909090909090908</v>
      </c>
      <c r="P30" s="42">
        <f>AVERAGE(P19:P29)</f>
        <v>0.20909090909090908</v>
      </c>
      <c r="V30" s="41">
        <f>AVERAGE(V19:V29)</f>
        <v>0.2</v>
      </c>
      <c r="AB30" s="42">
        <f>AVERAGE(AB19:AB29)</f>
        <v>0.19090909090909092</v>
      </c>
      <c r="AH30" s="42">
        <f>AVERAGE(AH19:AH29)</f>
        <v>0.19090909090909089</v>
      </c>
      <c r="AN30" s="42">
        <f>AVERAGE(AN19:AN29)</f>
        <v>0.18181818181818182</v>
      </c>
    </row>
    <row r="31" spans="4:42" x14ac:dyDescent="0.2">
      <c r="M31" s="42">
        <f>STDEV(M19:M29)</f>
        <v>0.17002673586554243</v>
      </c>
      <c r="P31" s="42">
        <f>STDEV(P19:P29)</f>
        <v>0.13003496033409984</v>
      </c>
      <c r="V31" s="42">
        <f>STDEV(V19:V29)</f>
        <v>0.13416407864998739</v>
      </c>
      <c r="AB31" s="42">
        <f>STDEV(AB19:AB29)</f>
        <v>0.1513574937328539</v>
      </c>
      <c r="AH31" s="42">
        <f>STDEV(AH19:AH29)</f>
        <v>0.14459976109624431</v>
      </c>
      <c r="AN31" s="42">
        <f>STDEV(AN19:AN29)</f>
        <v>0.13280197150781925</v>
      </c>
    </row>
  </sheetData>
  <mergeCells count="6">
    <mergeCell ref="AF1:AK1"/>
    <mergeCell ref="AL1:AQ1"/>
    <mergeCell ref="K1:M1"/>
    <mergeCell ref="N1:S1"/>
    <mergeCell ref="T1:Y1"/>
    <mergeCell ref="Z1:AE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8"/>
  <sheetViews>
    <sheetView tabSelected="1" workbookViewId="0">
      <selection activeCell="B68" sqref="B68"/>
    </sheetView>
  </sheetViews>
  <sheetFormatPr baseColWidth="10" defaultRowHeight="15" x14ac:dyDescent="0.2"/>
  <sheetData>
    <row r="1" spans="1:32" x14ac:dyDescent="0.2">
      <c r="A1" t="s">
        <v>244</v>
      </c>
      <c r="B1" s="32" t="s">
        <v>145</v>
      </c>
      <c r="C1" s="32" t="s">
        <v>245</v>
      </c>
      <c r="D1" s="32" t="s">
        <v>246</v>
      </c>
      <c r="E1" s="32" t="s">
        <v>127</v>
      </c>
      <c r="F1" s="32" t="s">
        <v>247</v>
      </c>
      <c r="G1" s="32" t="s">
        <v>248</v>
      </c>
      <c r="H1" s="32" t="s">
        <v>129</v>
      </c>
      <c r="I1" s="32" t="s">
        <v>130</v>
      </c>
      <c r="J1" s="32"/>
      <c r="K1" s="32" t="s">
        <v>122</v>
      </c>
      <c r="L1" s="32" t="s">
        <v>145</v>
      </c>
      <c r="M1" s="32" t="s">
        <v>245</v>
      </c>
      <c r="N1" s="32" t="s">
        <v>246</v>
      </c>
      <c r="O1" s="32" t="s">
        <v>127</v>
      </c>
      <c r="P1" s="32" t="s">
        <v>247</v>
      </c>
      <c r="Q1" s="32" t="s">
        <v>248</v>
      </c>
      <c r="R1" s="32" t="s">
        <v>129</v>
      </c>
      <c r="S1" s="32" t="s">
        <v>130</v>
      </c>
      <c r="T1" s="32" t="s">
        <v>72</v>
      </c>
      <c r="U1" s="32" t="s">
        <v>145</v>
      </c>
      <c r="V1" s="32" t="s">
        <v>248</v>
      </c>
      <c r="W1" s="32" t="s">
        <v>130</v>
      </c>
      <c r="Z1" s="32" t="s">
        <v>249</v>
      </c>
      <c r="AA1" t="s">
        <v>145</v>
      </c>
      <c r="AB1" s="32" t="s">
        <v>127</v>
      </c>
      <c r="AD1" s="32" t="s">
        <v>250</v>
      </c>
      <c r="AE1" s="8" t="s">
        <v>13</v>
      </c>
      <c r="AF1" s="8" t="s">
        <v>92</v>
      </c>
    </row>
    <row r="2" spans="1:32" x14ac:dyDescent="0.2">
      <c r="B2" s="28">
        <v>266</v>
      </c>
      <c r="C2" s="28">
        <v>266</v>
      </c>
      <c r="D2" s="28">
        <v>260</v>
      </c>
      <c r="E2" s="28">
        <v>250</v>
      </c>
      <c r="F2" s="28">
        <v>250</v>
      </c>
      <c r="G2" s="28">
        <v>243</v>
      </c>
      <c r="H2" s="28">
        <v>240</v>
      </c>
      <c r="I2">
        <v>235</v>
      </c>
      <c r="J2" s="28"/>
      <c r="L2" s="28">
        <v>417</v>
      </c>
      <c r="M2" s="28">
        <v>432</v>
      </c>
      <c r="N2" s="28">
        <v>384</v>
      </c>
      <c r="O2" s="28">
        <v>386</v>
      </c>
      <c r="P2" s="28">
        <v>389</v>
      </c>
      <c r="Q2" s="28">
        <v>335</v>
      </c>
      <c r="R2" s="28">
        <v>325</v>
      </c>
      <c r="S2">
        <v>325</v>
      </c>
      <c r="U2" s="28">
        <v>266</v>
      </c>
      <c r="V2" s="28">
        <v>243</v>
      </c>
      <c r="W2" s="28">
        <v>240</v>
      </c>
      <c r="X2" t="s">
        <v>75</v>
      </c>
      <c r="Y2" t="s">
        <v>34</v>
      </c>
      <c r="AA2" s="28">
        <v>417</v>
      </c>
      <c r="AB2" s="28">
        <v>386</v>
      </c>
      <c r="AC2" t="s">
        <v>251</v>
      </c>
      <c r="AE2" t="s">
        <v>182</v>
      </c>
      <c r="AF2" t="s">
        <v>34</v>
      </c>
    </row>
    <row r="3" spans="1:32" x14ac:dyDescent="0.2">
      <c r="B3" s="28">
        <v>471</v>
      </c>
      <c r="C3" s="28">
        <v>420</v>
      </c>
      <c r="D3" s="28">
        <v>400</v>
      </c>
      <c r="E3" s="28">
        <v>350</v>
      </c>
      <c r="F3" s="28">
        <v>314</v>
      </c>
      <c r="G3" s="28">
        <v>314</v>
      </c>
      <c r="H3" s="28">
        <v>314</v>
      </c>
      <c r="I3" s="28">
        <v>314</v>
      </c>
      <c r="J3" s="28"/>
      <c r="L3" s="28">
        <v>591</v>
      </c>
      <c r="M3" s="28">
        <v>340</v>
      </c>
      <c r="N3" s="28">
        <v>330</v>
      </c>
      <c r="O3" s="28">
        <v>322</v>
      </c>
      <c r="P3" s="28">
        <v>349</v>
      </c>
      <c r="Q3" s="28"/>
      <c r="R3" s="28">
        <v>333</v>
      </c>
      <c r="S3">
        <v>333</v>
      </c>
      <c r="U3" s="28">
        <v>471</v>
      </c>
      <c r="V3" s="28">
        <v>314</v>
      </c>
      <c r="W3" s="28">
        <v>314</v>
      </c>
      <c r="X3" s="39" t="s">
        <v>34</v>
      </c>
      <c r="Y3" s="39" t="s">
        <v>34</v>
      </c>
      <c r="AA3" s="28">
        <v>591</v>
      </c>
      <c r="AB3" s="28">
        <v>322</v>
      </c>
      <c r="AC3" t="s">
        <v>251</v>
      </c>
      <c r="AE3" t="s">
        <v>75</v>
      </c>
      <c r="AF3" t="s">
        <v>88</v>
      </c>
    </row>
    <row r="4" spans="1:32" x14ac:dyDescent="0.2">
      <c r="B4" s="28">
        <v>633</v>
      </c>
      <c r="C4" s="28">
        <v>420</v>
      </c>
      <c r="D4" s="28">
        <v>300</v>
      </c>
      <c r="E4" s="28">
        <v>294</v>
      </c>
      <c r="F4" s="28">
        <v>300</v>
      </c>
      <c r="G4" s="28">
        <v>300</v>
      </c>
      <c r="H4" s="28">
        <v>300</v>
      </c>
      <c r="I4" s="28">
        <v>300</v>
      </c>
      <c r="J4" s="28"/>
      <c r="L4" s="28">
        <v>317</v>
      </c>
      <c r="M4" s="28">
        <v>306</v>
      </c>
      <c r="N4" s="28">
        <v>299</v>
      </c>
      <c r="O4" s="28">
        <v>296</v>
      </c>
      <c r="P4" s="28">
        <v>292</v>
      </c>
      <c r="Q4" s="28">
        <v>284</v>
      </c>
      <c r="R4" s="28">
        <v>284</v>
      </c>
      <c r="S4">
        <v>284</v>
      </c>
      <c r="U4" s="28">
        <v>633</v>
      </c>
      <c r="V4" s="28">
        <v>300</v>
      </c>
      <c r="W4" s="28">
        <v>300</v>
      </c>
      <c r="X4" s="39" t="s">
        <v>179</v>
      </c>
      <c r="Y4" s="39" t="s">
        <v>88</v>
      </c>
      <c r="AA4" s="28">
        <v>317</v>
      </c>
      <c r="AB4" s="28">
        <v>296</v>
      </c>
      <c r="AC4" t="s">
        <v>251</v>
      </c>
      <c r="AE4" t="s">
        <v>75</v>
      </c>
      <c r="AF4" t="s">
        <v>34</v>
      </c>
    </row>
    <row r="5" spans="1:32" x14ac:dyDescent="0.2">
      <c r="B5" s="28">
        <v>409</v>
      </c>
      <c r="C5" s="28"/>
      <c r="D5" s="28"/>
      <c r="E5" s="28">
        <v>252</v>
      </c>
      <c r="F5" s="28"/>
      <c r="G5" s="28"/>
      <c r="H5" s="28">
        <v>236</v>
      </c>
      <c r="I5" s="28">
        <v>236</v>
      </c>
      <c r="J5" s="28"/>
      <c r="L5" s="28"/>
      <c r="M5" s="28"/>
      <c r="N5" s="28"/>
      <c r="O5" s="28"/>
      <c r="P5" s="28"/>
      <c r="Q5" s="28"/>
      <c r="R5" s="28"/>
      <c r="S5" s="71"/>
      <c r="U5" s="28">
        <v>409</v>
      </c>
      <c r="V5" s="28"/>
      <c r="W5" s="28">
        <v>236</v>
      </c>
      <c r="X5" t="s">
        <v>34</v>
      </c>
      <c r="Y5" t="s">
        <v>88</v>
      </c>
      <c r="AA5" s="28"/>
      <c r="AB5" s="28"/>
      <c r="AE5" s="71"/>
      <c r="AF5" s="71"/>
    </row>
    <row r="6" spans="1:32" x14ac:dyDescent="0.2">
      <c r="B6" s="28">
        <v>437</v>
      </c>
      <c r="C6" s="28">
        <v>294</v>
      </c>
      <c r="D6" s="28">
        <v>306</v>
      </c>
      <c r="E6" s="28">
        <v>298</v>
      </c>
      <c r="F6" s="28">
        <v>292</v>
      </c>
      <c r="G6" s="28">
        <v>283</v>
      </c>
      <c r="H6" s="28">
        <v>283</v>
      </c>
      <c r="I6" s="28">
        <v>283</v>
      </c>
      <c r="J6" s="28"/>
      <c r="L6" s="28">
        <v>597</v>
      </c>
      <c r="M6" s="28">
        <v>296</v>
      </c>
      <c r="N6" s="28">
        <v>288</v>
      </c>
      <c r="O6" s="28">
        <v>260</v>
      </c>
      <c r="P6" s="28">
        <v>255</v>
      </c>
      <c r="Q6" s="28">
        <v>236</v>
      </c>
      <c r="R6" s="28">
        <v>408</v>
      </c>
      <c r="S6">
        <v>408</v>
      </c>
      <c r="U6" s="28">
        <v>437</v>
      </c>
      <c r="V6" s="28">
        <v>283</v>
      </c>
      <c r="W6" s="28"/>
      <c r="X6" s="71" t="s">
        <v>88</v>
      </c>
      <c r="Y6" s="71" t="s">
        <v>88</v>
      </c>
      <c r="AA6" s="28">
        <v>597</v>
      </c>
      <c r="AB6" s="28">
        <v>260</v>
      </c>
      <c r="AC6" t="s">
        <v>252</v>
      </c>
      <c r="AE6" t="s">
        <v>182</v>
      </c>
      <c r="AF6" t="s">
        <v>34</v>
      </c>
    </row>
    <row r="7" spans="1:32" x14ac:dyDescent="0.2">
      <c r="B7" s="28">
        <v>586</v>
      </c>
      <c r="C7" s="28">
        <v>295</v>
      </c>
      <c r="D7" s="28">
        <v>286</v>
      </c>
      <c r="E7" s="28">
        <v>272</v>
      </c>
      <c r="F7" s="28">
        <v>279</v>
      </c>
      <c r="G7" s="28">
        <v>269</v>
      </c>
      <c r="H7" s="28">
        <v>269</v>
      </c>
      <c r="I7" s="28">
        <v>269</v>
      </c>
      <c r="J7" s="28"/>
      <c r="L7" s="28">
        <v>803</v>
      </c>
      <c r="M7" s="28">
        <v>700</v>
      </c>
      <c r="N7" s="28">
        <v>502</v>
      </c>
      <c r="O7" s="28">
        <v>500</v>
      </c>
      <c r="P7" s="28">
        <v>512</v>
      </c>
      <c r="Q7" s="28">
        <v>503</v>
      </c>
      <c r="R7" s="28">
        <v>481</v>
      </c>
      <c r="S7">
        <v>481</v>
      </c>
      <c r="U7" s="28">
        <v>586</v>
      </c>
      <c r="V7" s="28">
        <v>269</v>
      </c>
      <c r="W7" s="28"/>
      <c r="X7" s="71" t="s">
        <v>88</v>
      </c>
      <c r="Y7" s="71" t="s">
        <v>88</v>
      </c>
      <c r="AA7" s="28">
        <v>803</v>
      </c>
      <c r="AB7" s="28">
        <v>500</v>
      </c>
      <c r="AC7" t="s">
        <v>252</v>
      </c>
      <c r="AE7" t="s">
        <v>75</v>
      </c>
      <c r="AF7" t="s">
        <v>34</v>
      </c>
    </row>
    <row r="8" spans="1:32" x14ac:dyDescent="0.2">
      <c r="B8" s="28">
        <v>729</v>
      </c>
      <c r="C8" s="28">
        <v>500</v>
      </c>
      <c r="D8" s="28">
        <v>450</v>
      </c>
      <c r="E8" s="28">
        <v>300</v>
      </c>
      <c r="F8" s="28">
        <v>264</v>
      </c>
      <c r="G8" s="28">
        <v>260</v>
      </c>
      <c r="H8" s="28">
        <v>250</v>
      </c>
      <c r="I8">
        <v>253</v>
      </c>
      <c r="J8" s="28"/>
      <c r="L8" s="28">
        <v>437</v>
      </c>
      <c r="M8" s="28">
        <v>500</v>
      </c>
      <c r="N8" s="28"/>
      <c r="O8" s="28">
        <v>506</v>
      </c>
      <c r="P8" s="28">
        <v>550</v>
      </c>
      <c r="Q8" s="28">
        <v>550</v>
      </c>
      <c r="R8" s="28">
        <v>618</v>
      </c>
      <c r="S8">
        <v>618</v>
      </c>
      <c r="U8" s="28">
        <v>729</v>
      </c>
      <c r="V8" s="28">
        <v>260</v>
      </c>
      <c r="W8" s="28">
        <v>250</v>
      </c>
      <c r="X8" t="s">
        <v>75</v>
      </c>
      <c r="Y8" t="s">
        <v>88</v>
      </c>
      <c r="AA8" s="28">
        <v>437</v>
      </c>
      <c r="AB8" s="28">
        <v>506</v>
      </c>
      <c r="AC8" t="s">
        <v>253</v>
      </c>
      <c r="AE8" t="s">
        <v>182</v>
      </c>
      <c r="AF8" t="s">
        <v>34</v>
      </c>
    </row>
    <row r="9" spans="1:32" x14ac:dyDescent="0.2">
      <c r="B9" s="28">
        <v>705</v>
      </c>
      <c r="C9" s="28"/>
      <c r="D9" s="28"/>
      <c r="E9" s="28"/>
      <c r="F9" s="28">
        <v>270</v>
      </c>
      <c r="G9" s="28"/>
      <c r="H9" s="28"/>
      <c r="I9">
        <v>271</v>
      </c>
      <c r="J9" s="28"/>
      <c r="L9" s="28">
        <v>488</v>
      </c>
      <c r="M9" s="28">
        <v>362</v>
      </c>
      <c r="N9" s="28">
        <v>346</v>
      </c>
      <c r="O9" s="28">
        <v>334</v>
      </c>
      <c r="P9" s="28">
        <v>334</v>
      </c>
      <c r="Q9" s="28">
        <v>347</v>
      </c>
      <c r="R9" s="28">
        <v>342</v>
      </c>
      <c r="S9">
        <v>342</v>
      </c>
      <c r="U9" s="28">
        <v>705</v>
      </c>
      <c r="V9" s="28"/>
      <c r="W9" s="28"/>
      <c r="X9" t="s">
        <v>75</v>
      </c>
      <c r="Y9" t="s">
        <v>88</v>
      </c>
      <c r="AA9" s="28">
        <v>488</v>
      </c>
      <c r="AB9" s="28">
        <v>334</v>
      </c>
      <c r="AC9" t="s">
        <v>252</v>
      </c>
      <c r="AE9" t="s">
        <v>74</v>
      </c>
      <c r="AF9" t="s">
        <v>88</v>
      </c>
    </row>
    <row r="10" spans="1:32" x14ac:dyDescent="0.2">
      <c r="B10" s="28">
        <v>436</v>
      </c>
      <c r="C10" s="28">
        <v>341</v>
      </c>
      <c r="D10" s="28">
        <v>305</v>
      </c>
      <c r="E10" s="28">
        <v>299</v>
      </c>
      <c r="F10" s="28">
        <v>294</v>
      </c>
      <c r="G10" s="28">
        <v>282</v>
      </c>
      <c r="H10" s="28">
        <v>277</v>
      </c>
      <c r="I10">
        <v>290</v>
      </c>
      <c r="J10" s="28"/>
      <c r="L10" s="28">
        <v>399</v>
      </c>
      <c r="M10" s="28">
        <v>370</v>
      </c>
      <c r="N10" s="28">
        <v>351</v>
      </c>
      <c r="O10" s="28">
        <v>336</v>
      </c>
      <c r="P10" s="28">
        <v>341</v>
      </c>
      <c r="Q10" s="28">
        <v>320</v>
      </c>
      <c r="R10" s="28">
        <v>335</v>
      </c>
      <c r="S10" s="71">
        <v>335</v>
      </c>
      <c r="U10" s="28">
        <v>436</v>
      </c>
      <c r="V10" s="28">
        <v>282</v>
      </c>
      <c r="W10" s="28">
        <v>277</v>
      </c>
      <c r="X10" t="s">
        <v>75</v>
      </c>
      <c r="Y10" t="s">
        <v>88</v>
      </c>
      <c r="AA10" s="28">
        <v>399</v>
      </c>
      <c r="AB10" s="28">
        <v>336</v>
      </c>
      <c r="AC10" t="s">
        <v>252</v>
      </c>
      <c r="AE10" s="71" t="s">
        <v>74</v>
      </c>
      <c r="AF10" s="71" t="s">
        <v>88</v>
      </c>
    </row>
    <row r="11" spans="1:32" x14ac:dyDescent="0.2">
      <c r="B11" s="28">
        <v>500</v>
      </c>
      <c r="C11" s="28">
        <v>500</v>
      </c>
      <c r="D11" s="28">
        <v>529</v>
      </c>
      <c r="E11" s="28">
        <v>564</v>
      </c>
      <c r="F11" s="28">
        <v>485</v>
      </c>
      <c r="G11" s="28">
        <v>467</v>
      </c>
      <c r="H11" s="28">
        <v>464</v>
      </c>
      <c r="I11">
        <v>424</v>
      </c>
      <c r="J11" s="28"/>
      <c r="L11" s="28">
        <v>393</v>
      </c>
      <c r="M11" s="28">
        <v>370</v>
      </c>
      <c r="N11" s="28">
        <v>360</v>
      </c>
      <c r="O11" s="28">
        <v>359</v>
      </c>
      <c r="P11" s="28">
        <v>356</v>
      </c>
      <c r="Q11" s="28">
        <v>358</v>
      </c>
      <c r="R11" s="28">
        <v>306</v>
      </c>
      <c r="S11">
        <v>306</v>
      </c>
      <c r="U11" s="28">
        <v>500</v>
      </c>
      <c r="V11" s="28">
        <v>467</v>
      </c>
      <c r="W11" s="28">
        <v>464</v>
      </c>
      <c r="X11" t="s">
        <v>75</v>
      </c>
      <c r="Y11" t="s">
        <v>34</v>
      </c>
      <c r="AA11" s="28">
        <v>393</v>
      </c>
      <c r="AB11" s="28">
        <v>359</v>
      </c>
      <c r="AC11" t="s">
        <v>252</v>
      </c>
      <c r="AE11" t="s">
        <v>75</v>
      </c>
      <c r="AF11" t="s">
        <v>34</v>
      </c>
    </row>
    <row r="12" spans="1:32" x14ac:dyDescent="0.2">
      <c r="B12" s="28">
        <v>465</v>
      </c>
      <c r="C12" s="28">
        <v>400</v>
      </c>
      <c r="D12" s="28">
        <v>253</v>
      </c>
      <c r="E12" s="28">
        <v>253</v>
      </c>
      <c r="F12" s="28">
        <v>250</v>
      </c>
      <c r="G12" s="28">
        <v>240</v>
      </c>
      <c r="H12" s="28">
        <v>234</v>
      </c>
      <c r="I12">
        <v>235</v>
      </c>
      <c r="J12" s="28"/>
      <c r="L12" s="28">
        <v>633</v>
      </c>
      <c r="M12" s="28">
        <v>500</v>
      </c>
      <c r="N12" s="28"/>
      <c r="O12" s="28">
        <v>416</v>
      </c>
      <c r="P12" s="28">
        <v>394</v>
      </c>
      <c r="Q12" s="28">
        <v>338</v>
      </c>
      <c r="R12" s="28">
        <v>410</v>
      </c>
      <c r="S12">
        <v>410</v>
      </c>
      <c r="U12" s="28">
        <v>465</v>
      </c>
      <c r="V12" s="28">
        <v>240</v>
      </c>
      <c r="W12" s="28">
        <v>234</v>
      </c>
      <c r="X12" t="s">
        <v>75</v>
      </c>
      <c r="Y12" t="s">
        <v>88</v>
      </c>
      <c r="AA12" s="28">
        <v>633</v>
      </c>
      <c r="AB12" s="28">
        <v>416</v>
      </c>
      <c r="AC12" t="s">
        <v>252</v>
      </c>
      <c r="AE12" t="s">
        <v>182</v>
      </c>
      <c r="AF12" t="s">
        <v>34</v>
      </c>
    </row>
    <row r="13" spans="1:32" x14ac:dyDescent="0.2">
      <c r="B13" s="28">
        <v>493</v>
      </c>
      <c r="C13" s="28">
        <v>284</v>
      </c>
      <c r="D13" s="28">
        <v>271</v>
      </c>
      <c r="E13" s="28">
        <v>272</v>
      </c>
      <c r="F13" s="28"/>
      <c r="G13" s="28"/>
      <c r="H13" s="28">
        <v>278</v>
      </c>
      <c r="I13" s="39">
        <v>264</v>
      </c>
      <c r="J13" s="28"/>
      <c r="L13" s="28">
        <v>228</v>
      </c>
      <c r="M13" s="28">
        <v>234</v>
      </c>
      <c r="N13" s="28">
        <v>431</v>
      </c>
      <c r="O13" s="28">
        <v>223</v>
      </c>
      <c r="P13" s="28">
        <v>254</v>
      </c>
      <c r="Q13" s="28"/>
      <c r="R13" s="28"/>
      <c r="S13" s="71">
        <v>254</v>
      </c>
      <c r="U13" s="28">
        <v>493</v>
      </c>
      <c r="V13" s="28"/>
      <c r="W13" s="28">
        <v>278</v>
      </c>
      <c r="X13" t="s">
        <v>88</v>
      </c>
      <c r="Y13" t="s">
        <v>88</v>
      </c>
      <c r="AA13" s="28">
        <v>228</v>
      </c>
      <c r="AB13" s="28">
        <v>223</v>
      </c>
      <c r="AC13" t="s">
        <v>252</v>
      </c>
      <c r="AE13" s="71"/>
      <c r="AF13" s="71"/>
    </row>
    <row r="14" spans="1:32" x14ac:dyDescent="0.2">
      <c r="B14" s="28">
        <v>408</v>
      </c>
      <c r="C14" s="28">
        <v>280</v>
      </c>
      <c r="D14" s="28">
        <v>282</v>
      </c>
      <c r="E14" s="28">
        <v>280</v>
      </c>
      <c r="F14" s="28">
        <v>270</v>
      </c>
      <c r="G14" s="28"/>
      <c r="H14" s="28"/>
      <c r="I14" s="71"/>
      <c r="J14" s="28"/>
      <c r="L14" s="28">
        <v>375</v>
      </c>
      <c r="M14" s="28"/>
      <c r="N14" s="28">
        <v>349</v>
      </c>
      <c r="O14" s="28">
        <v>361</v>
      </c>
      <c r="P14" s="28">
        <v>384</v>
      </c>
      <c r="Q14" s="28"/>
      <c r="R14" s="28">
        <v>333</v>
      </c>
      <c r="S14">
        <v>333</v>
      </c>
      <c r="U14" s="28">
        <v>408</v>
      </c>
      <c r="V14" s="28"/>
      <c r="W14" s="28"/>
      <c r="X14" s="71" t="s">
        <v>88</v>
      </c>
      <c r="Y14" s="71" t="s">
        <v>88</v>
      </c>
      <c r="AA14" s="28">
        <v>375</v>
      </c>
      <c r="AB14" s="28">
        <v>361</v>
      </c>
      <c r="AC14" t="s">
        <v>252</v>
      </c>
      <c r="AE14" t="s">
        <v>75</v>
      </c>
      <c r="AF14" t="s">
        <v>88</v>
      </c>
    </row>
    <row r="15" spans="1:32" x14ac:dyDescent="0.2">
      <c r="B15" s="28">
        <v>288</v>
      </c>
      <c r="C15" s="28">
        <v>268</v>
      </c>
      <c r="D15" s="28"/>
      <c r="E15" s="28"/>
      <c r="F15" s="28">
        <v>269</v>
      </c>
      <c r="G15" s="28">
        <v>266</v>
      </c>
      <c r="H15" s="28"/>
      <c r="I15" s="71"/>
      <c r="J15" s="28"/>
      <c r="L15" s="28">
        <v>436</v>
      </c>
      <c r="M15" s="28">
        <v>350</v>
      </c>
      <c r="N15" s="28"/>
      <c r="O15" s="28">
        <v>347</v>
      </c>
      <c r="P15" s="28">
        <v>311</v>
      </c>
      <c r="Q15" s="28">
        <v>301</v>
      </c>
      <c r="R15" s="28">
        <v>300</v>
      </c>
      <c r="S15">
        <v>300</v>
      </c>
      <c r="U15" s="28">
        <v>288</v>
      </c>
      <c r="V15" s="28">
        <v>266</v>
      </c>
      <c r="W15" s="28"/>
      <c r="X15" s="71" t="s">
        <v>88</v>
      </c>
      <c r="Y15" s="71" t="s">
        <v>88</v>
      </c>
      <c r="AA15" s="28">
        <v>436</v>
      </c>
      <c r="AB15" s="28">
        <v>347</v>
      </c>
      <c r="AC15" t="s">
        <v>252</v>
      </c>
      <c r="AE15" t="s">
        <v>74</v>
      </c>
      <c r="AF15" t="s">
        <v>34</v>
      </c>
    </row>
    <row r="16" spans="1:32" x14ac:dyDescent="0.2">
      <c r="B16" s="28">
        <v>317</v>
      </c>
      <c r="C16" s="28"/>
      <c r="D16" s="28">
        <v>288</v>
      </c>
      <c r="E16" s="28">
        <v>288</v>
      </c>
      <c r="F16" s="28"/>
      <c r="G16" s="28">
        <v>297</v>
      </c>
      <c r="H16" s="28">
        <v>290</v>
      </c>
      <c r="I16" s="28">
        <v>290</v>
      </c>
      <c r="J16" s="28"/>
      <c r="L16" s="28">
        <v>267</v>
      </c>
      <c r="M16" s="28"/>
      <c r="N16" s="28"/>
      <c r="O16" s="28"/>
      <c r="P16" s="28"/>
      <c r="Q16" s="28">
        <v>300</v>
      </c>
      <c r="R16" s="28">
        <v>500</v>
      </c>
      <c r="S16">
        <v>553</v>
      </c>
      <c r="U16" s="28">
        <v>317</v>
      </c>
      <c r="V16" s="28">
        <v>297</v>
      </c>
      <c r="W16" s="28">
        <v>290</v>
      </c>
      <c r="X16" s="71" t="s">
        <v>179</v>
      </c>
      <c r="Y16" s="71" t="s">
        <v>88</v>
      </c>
      <c r="AA16" s="28">
        <v>267</v>
      </c>
      <c r="AB16" s="28"/>
      <c r="AC16" t="s">
        <v>252</v>
      </c>
      <c r="AE16" t="s">
        <v>102</v>
      </c>
      <c r="AF16" t="s">
        <v>34</v>
      </c>
    </row>
    <row r="17" spans="1:32" x14ac:dyDescent="0.2">
      <c r="B17" s="28">
        <v>286</v>
      </c>
      <c r="C17" s="28">
        <v>284</v>
      </c>
      <c r="D17" s="28">
        <v>280</v>
      </c>
      <c r="E17" s="28">
        <v>282</v>
      </c>
      <c r="F17" s="28">
        <v>279</v>
      </c>
      <c r="G17" s="28">
        <v>294</v>
      </c>
      <c r="H17" s="28">
        <v>258</v>
      </c>
      <c r="I17" s="28">
        <v>258</v>
      </c>
      <c r="J17" s="28"/>
      <c r="L17" s="28"/>
      <c r="M17" s="28"/>
      <c r="N17" s="28"/>
      <c r="O17" s="28"/>
      <c r="P17" s="28"/>
      <c r="Q17" s="28"/>
      <c r="R17" s="28"/>
      <c r="S17" s="71"/>
      <c r="U17" s="28">
        <v>286</v>
      </c>
      <c r="V17" s="28">
        <v>294</v>
      </c>
      <c r="W17" s="28">
        <v>258</v>
      </c>
      <c r="X17" s="71" t="s">
        <v>75</v>
      </c>
      <c r="Y17" s="71" t="s">
        <v>34</v>
      </c>
      <c r="AA17" s="28"/>
      <c r="AB17" s="28"/>
      <c r="AE17" s="71"/>
      <c r="AF17" s="71"/>
    </row>
    <row r="18" spans="1:32" x14ac:dyDescent="0.2">
      <c r="B18" s="28">
        <v>336</v>
      </c>
      <c r="C18" s="28">
        <v>336</v>
      </c>
      <c r="D18" s="28">
        <v>370</v>
      </c>
      <c r="E18" s="28">
        <v>291</v>
      </c>
      <c r="F18" s="28">
        <v>300</v>
      </c>
      <c r="G18" s="28">
        <v>300</v>
      </c>
      <c r="H18" s="28">
        <v>321</v>
      </c>
      <c r="I18" s="71">
        <v>304</v>
      </c>
      <c r="J18" s="28"/>
      <c r="L18" s="28">
        <v>430</v>
      </c>
      <c r="M18" s="28">
        <v>400</v>
      </c>
      <c r="N18" s="28">
        <v>370</v>
      </c>
      <c r="O18" s="28">
        <v>312</v>
      </c>
      <c r="P18" s="28">
        <v>330</v>
      </c>
      <c r="Q18" s="28">
        <v>350</v>
      </c>
      <c r="R18" s="28">
        <v>433</v>
      </c>
      <c r="S18">
        <v>433</v>
      </c>
      <c r="U18" s="28">
        <v>336</v>
      </c>
      <c r="V18" s="28">
        <v>300</v>
      </c>
      <c r="W18" s="28">
        <v>321</v>
      </c>
      <c r="X18" s="71" t="s">
        <v>182</v>
      </c>
      <c r="Y18" s="71" t="s">
        <v>34</v>
      </c>
      <c r="AA18" s="28">
        <v>430</v>
      </c>
      <c r="AB18" s="28">
        <v>312</v>
      </c>
      <c r="AC18" t="s">
        <v>252</v>
      </c>
      <c r="AE18" t="s">
        <v>102</v>
      </c>
      <c r="AF18" t="s">
        <v>34</v>
      </c>
    </row>
    <row r="19" spans="1:32" x14ac:dyDescent="0.2">
      <c r="B19" s="89">
        <f>AVERAGE(B2:B18)</f>
        <v>456.76470588235293</v>
      </c>
      <c r="C19" s="89">
        <f t="shared" ref="C19:G19" si="0">AVERAGE(C2:C18)</f>
        <v>349.14285714285717</v>
      </c>
      <c r="D19" s="89">
        <f t="shared" si="0"/>
        <v>327.14285714285717</v>
      </c>
      <c r="E19" s="89">
        <f t="shared" si="0"/>
        <v>303</v>
      </c>
      <c r="F19" s="89">
        <f t="shared" si="0"/>
        <v>294</v>
      </c>
      <c r="G19" s="89">
        <f t="shared" si="0"/>
        <v>293.46153846153845</v>
      </c>
      <c r="H19" s="89">
        <f>AVERAGE(H2:H18)</f>
        <v>286.71428571428572</v>
      </c>
      <c r="I19" s="89">
        <f>AVERAGE(I2:I18)</f>
        <v>281.73333333333335</v>
      </c>
      <c r="J19" s="89"/>
      <c r="L19" s="28">
        <v>452</v>
      </c>
      <c r="M19" s="28">
        <v>400</v>
      </c>
      <c r="N19" s="28">
        <v>350</v>
      </c>
      <c r="O19" s="28">
        <v>307</v>
      </c>
      <c r="P19" s="28">
        <v>307</v>
      </c>
      <c r="Q19" s="28">
        <v>305</v>
      </c>
      <c r="R19" s="28">
        <v>301</v>
      </c>
      <c r="S19">
        <v>301</v>
      </c>
      <c r="U19" s="89">
        <f>AVERAGE(U2:U18)</f>
        <v>456.76470588235293</v>
      </c>
      <c r="V19" s="89">
        <f t="shared" ref="V19" si="1">AVERAGE(V2:V18)</f>
        <v>293.46153846153845</v>
      </c>
      <c r="AA19" s="28">
        <v>452</v>
      </c>
      <c r="AB19" s="28">
        <v>307</v>
      </c>
      <c r="AC19" t="s">
        <v>252</v>
      </c>
      <c r="AE19" t="s">
        <v>88</v>
      </c>
      <c r="AF19" t="s">
        <v>88</v>
      </c>
    </row>
    <row r="20" spans="1:32" x14ac:dyDescent="0.2">
      <c r="B20" s="41">
        <f>STDEV(B2:B18)</f>
        <v>141.54925353554714</v>
      </c>
      <c r="C20" s="41">
        <f t="shared" ref="C20:G20" si="2">STDEV(C2:C18)</f>
        <v>83.721017619285988</v>
      </c>
      <c r="D20" s="41">
        <f t="shared" si="2"/>
        <v>81.004137731787083</v>
      </c>
      <c r="E20" s="41">
        <f t="shared" si="2"/>
        <v>76.360049390091035</v>
      </c>
      <c r="F20" s="41">
        <f t="shared" si="2"/>
        <v>58.148351388760531</v>
      </c>
      <c r="G20" s="41">
        <f t="shared" si="2"/>
        <v>56.828125936334523</v>
      </c>
      <c r="H20" s="41">
        <f>STDEV(H2:H18)</f>
        <v>58.005873139547781</v>
      </c>
      <c r="I20" s="41">
        <f>STDEV(I2:I18)</f>
        <v>46.81951160218</v>
      </c>
      <c r="J20" s="41"/>
      <c r="L20" s="28">
        <v>309</v>
      </c>
      <c r="M20" s="28">
        <v>231</v>
      </c>
      <c r="N20" s="28">
        <v>240</v>
      </c>
      <c r="O20" s="28">
        <v>214</v>
      </c>
      <c r="P20" s="28">
        <v>218</v>
      </c>
      <c r="Q20" s="28">
        <v>219</v>
      </c>
      <c r="R20" s="28">
        <v>221</v>
      </c>
      <c r="S20">
        <v>221</v>
      </c>
      <c r="U20" s="41">
        <f>STDEV(U2:U18)</f>
        <v>141.54925353554714</v>
      </c>
      <c r="V20" s="41">
        <f t="shared" ref="V20" si="3">STDEV(V2:V18)</f>
        <v>56.828125936334523</v>
      </c>
      <c r="X20" s="71" t="s">
        <v>254</v>
      </c>
      <c r="AA20" s="28">
        <v>309</v>
      </c>
      <c r="AB20" s="28">
        <v>214</v>
      </c>
      <c r="AC20" t="s">
        <v>252</v>
      </c>
      <c r="AE20" t="s">
        <v>88</v>
      </c>
      <c r="AF20" t="s">
        <v>88</v>
      </c>
    </row>
    <row r="21" spans="1:32" x14ac:dyDescent="0.2">
      <c r="L21" s="28">
        <v>334</v>
      </c>
      <c r="M21" s="28">
        <v>300</v>
      </c>
      <c r="N21" s="28">
        <v>273</v>
      </c>
      <c r="O21" s="28">
        <v>270</v>
      </c>
      <c r="P21" s="28">
        <v>272</v>
      </c>
      <c r="Q21" s="28">
        <v>273</v>
      </c>
      <c r="R21" s="28">
        <v>355</v>
      </c>
      <c r="S21">
        <v>355</v>
      </c>
      <c r="AA21" s="28">
        <v>334</v>
      </c>
      <c r="AB21" s="28">
        <v>270</v>
      </c>
      <c r="AC21" t="s">
        <v>252</v>
      </c>
      <c r="AE21" t="s">
        <v>182</v>
      </c>
      <c r="AF21" t="s">
        <v>34</v>
      </c>
    </row>
    <row r="22" spans="1:32" x14ac:dyDescent="0.2">
      <c r="L22" s="28">
        <v>479</v>
      </c>
      <c r="M22" s="28">
        <v>555</v>
      </c>
      <c r="N22" s="28">
        <v>208</v>
      </c>
      <c r="O22" s="28">
        <v>212</v>
      </c>
      <c r="P22" s="28">
        <v>203</v>
      </c>
      <c r="Q22" s="28">
        <v>200</v>
      </c>
      <c r="R22" s="28">
        <v>400</v>
      </c>
      <c r="S22">
        <v>455</v>
      </c>
      <c r="U22" t="s">
        <v>255</v>
      </c>
      <c r="V22" s="33" t="s">
        <v>256</v>
      </c>
      <c r="AA22" s="28">
        <v>479</v>
      </c>
      <c r="AB22" s="28">
        <v>212</v>
      </c>
      <c r="AC22" t="s">
        <v>252</v>
      </c>
      <c r="AE22" t="s">
        <v>182</v>
      </c>
      <c r="AF22" t="s">
        <v>34</v>
      </c>
    </row>
    <row r="23" spans="1:32" x14ac:dyDescent="0.2">
      <c r="L23" s="28">
        <v>206</v>
      </c>
      <c r="M23" s="28">
        <v>201</v>
      </c>
      <c r="N23" s="28">
        <v>202</v>
      </c>
      <c r="O23" s="28">
        <v>205</v>
      </c>
      <c r="P23" s="28">
        <v>195</v>
      </c>
      <c r="Q23" s="28">
        <v>212</v>
      </c>
      <c r="R23" s="28">
        <v>196</v>
      </c>
      <c r="S23">
        <v>196</v>
      </c>
      <c r="AA23" s="28">
        <v>206</v>
      </c>
      <c r="AB23" s="28">
        <v>205</v>
      </c>
      <c r="AC23" t="s">
        <v>252</v>
      </c>
      <c r="AE23" t="s">
        <v>238</v>
      </c>
      <c r="AF23" t="s">
        <v>88</v>
      </c>
    </row>
    <row r="24" spans="1:32" x14ac:dyDescent="0.2">
      <c r="L24" s="28">
        <v>412</v>
      </c>
      <c r="M24" s="28">
        <v>412</v>
      </c>
      <c r="N24" s="28">
        <v>374</v>
      </c>
      <c r="O24" s="28">
        <v>356</v>
      </c>
      <c r="P24" s="28">
        <v>430</v>
      </c>
      <c r="Q24" s="28">
        <v>363</v>
      </c>
      <c r="R24" s="28">
        <v>393</v>
      </c>
      <c r="S24">
        <v>393</v>
      </c>
      <c r="AA24" s="28">
        <v>412</v>
      </c>
      <c r="AB24" s="28">
        <v>356</v>
      </c>
      <c r="AC24" t="s">
        <v>252</v>
      </c>
      <c r="AE24" t="s">
        <v>182</v>
      </c>
      <c r="AF24" t="s">
        <v>34</v>
      </c>
    </row>
    <row r="25" spans="1:32" x14ac:dyDescent="0.2">
      <c r="L25" s="28">
        <v>291</v>
      </c>
      <c r="M25" s="28">
        <v>283</v>
      </c>
      <c r="N25" s="28">
        <v>278</v>
      </c>
      <c r="O25" s="28">
        <v>277</v>
      </c>
      <c r="P25" s="28">
        <v>251</v>
      </c>
      <c r="Q25" s="28">
        <v>244</v>
      </c>
      <c r="R25" s="28">
        <v>255</v>
      </c>
      <c r="S25">
        <v>255</v>
      </c>
      <c r="AA25" s="28">
        <v>291</v>
      </c>
      <c r="AB25" s="28">
        <v>277</v>
      </c>
      <c r="AC25" t="s">
        <v>252</v>
      </c>
      <c r="AE25" t="s">
        <v>182</v>
      </c>
      <c r="AF25" t="s">
        <v>88</v>
      </c>
    </row>
    <row r="26" spans="1:32" x14ac:dyDescent="0.2">
      <c r="L26" s="89">
        <f>AVERAGE(L2:L25)</f>
        <v>422.45454545454544</v>
      </c>
      <c r="M26" s="89">
        <f t="shared" ref="M26:S26" si="4">AVERAGE(M2:M25)</f>
        <v>377.1</v>
      </c>
      <c r="N26" s="89">
        <f t="shared" si="4"/>
        <v>329.72222222222223</v>
      </c>
      <c r="O26" s="89">
        <f t="shared" si="4"/>
        <v>323.76190476190476</v>
      </c>
      <c r="P26" s="89">
        <f t="shared" si="4"/>
        <v>329.85714285714283</v>
      </c>
      <c r="Q26" s="89">
        <f t="shared" si="4"/>
        <v>317.78947368421052</v>
      </c>
      <c r="R26" s="89">
        <f t="shared" si="4"/>
        <v>358.52380952380952</v>
      </c>
      <c r="S26" s="89">
        <f t="shared" si="4"/>
        <v>358.68181818181819</v>
      </c>
      <c r="AA26" s="89">
        <f>AVERAGE(AA2:AA25)</f>
        <v>422.45454545454544</v>
      </c>
      <c r="AB26" s="89">
        <f t="shared" ref="AB26" si="5">AVERAGE(AB2:AB25)</f>
        <v>323.76190476190476</v>
      </c>
    </row>
    <row r="27" spans="1:32" x14ac:dyDescent="0.2">
      <c r="L27" s="41">
        <f>STDEV(L2:L25)</f>
        <v>141.18098053232688</v>
      </c>
      <c r="M27" s="41">
        <f t="shared" ref="M27:S27" si="6">STDEV(M2:M25)</f>
        <v>119.89201281504158</v>
      </c>
      <c r="N27" s="41">
        <f t="shared" si="6"/>
        <v>75.396836847018605</v>
      </c>
      <c r="O27" s="41">
        <f t="shared" si="6"/>
        <v>83.739420085109771</v>
      </c>
      <c r="P27" s="41">
        <f t="shared" si="6"/>
        <v>93.120505644184348</v>
      </c>
      <c r="Q27" s="41">
        <f t="shared" si="6"/>
        <v>89.862598169135993</v>
      </c>
      <c r="R27" s="41">
        <f t="shared" si="6"/>
        <v>97.5328760201497</v>
      </c>
      <c r="S27" s="41">
        <f t="shared" si="6"/>
        <v>103.8705175474948</v>
      </c>
      <c r="AA27" s="41">
        <f>STDEV(AA2:AA25)</f>
        <v>141.18098053232688</v>
      </c>
      <c r="AB27" s="41">
        <f t="shared" ref="AB27" si="7">STDEV(AB2:AB25)</f>
        <v>83.739420085109771</v>
      </c>
    </row>
    <row r="32" spans="1:32" x14ac:dyDescent="0.2">
      <c r="A32" t="s">
        <v>257</v>
      </c>
      <c r="B32" s="32" t="s">
        <v>145</v>
      </c>
      <c r="C32" s="32" t="s">
        <v>245</v>
      </c>
      <c r="D32" s="32" t="s">
        <v>246</v>
      </c>
      <c r="E32" s="32" t="s">
        <v>127</v>
      </c>
      <c r="F32" s="32" t="s">
        <v>247</v>
      </c>
      <c r="G32" s="32" t="s">
        <v>248</v>
      </c>
      <c r="H32" s="32" t="s">
        <v>129</v>
      </c>
      <c r="I32" s="32" t="s">
        <v>130</v>
      </c>
      <c r="K32" s="32" t="s">
        <v>146</v>
      </c>
      <c r="L32" s="32" t="s">
        <v>145</v>
      </c>
      <c r="M32" s="32" t="s">
        <v>245</v>
      </c>
      <c r="N32" s="32" t="s">
        <v>246</v>
      </c>
      <c r="O32" s="32" t="s">
        <v>127</v>
      </c>
      <c r="P32" s="32" t="s">
        <v>247</v>
      </c>
      <c r="Q32" s="32" t="s">
        <v>248</v>
      </c>
      <c r="R32" s="32" t="s">
        <v>129</v>
      </c>
      <c r="S32" s="32" t="s">
        <v>130</v>
      </c>
    </row>
    <row r="33" spans="2:19" x14ac:dyDescent="0.2">
      <c r="B33">
        <v>0.3</v>
      </c>
      <c r="C33">
        <v>0.2</v>
      </c>
      <c r="D33">
        <v>0.2</v>
      </c>
      <c r="E33">
        <v>0.1</v>
      </c>
      <c r="F33">
        <v>0</v>
      </c>
      <c r="G33">
        <v>0.1</v>
      </c>
      <c r="H33">
        <v>0.1</v>
      </c>
      <c r="I33">
        <v>0.1</v>
      </c>
      <c r="L33">
        <v>0.1</v>
      </c>
      <c r="M33">
        <v>0.2</v>
      </c>
      <c r="N33">
        <v>0.2</v>
      </c>
      <c r="O33">
        <v>0.2</v>
      </c>
      <c r="P33">
        <v>0.2</v>
      </c>
      <c r="Q33">
        <v>0.2</v>
      </c>
      <c r="R33">
        <v>0.3</v>
      </c>
      <c r="S33">
        <v>0.3</v>
      </c>
    </row>
    <row r="34" spans="2:19" x14ac:dyDescent="0.2">
      <c r="B34" s="61">
        <v>0.2</v>
      </c>
      <c r="C34" s="61">
        <v>0.2</v>
      </c>
      <c r="D34" s="61">
        <v>0.1</v>
      </c>
      <c r="E34" s="61">
        <v>0.2</v>
      </c>
      <c r="F34" s="61">
        <v>0.5</v>
      </c>
      <c r="G34" s="61">
        <v>0.3</v>
      </c>
      <c r="H34" s="61">
        <v>0.3</v>
      </c>
      <c r="I34" s="61">
        <v>0.3</v>
      </c>
      <c r="L34">
        <v>0.3</v>
      </c>
      <c r="M34" s="2">
        <v>0.4</v>
      </c>
      <c r="N34">
        <v>0.5</v>
      </c>
      <c r="O34">
        <v>0.3</v>
      </c>
      <c r="P34">
        <v>0.3</v>
      </c>
      <c r="Q34">
        <v>0.4</v>
      </c>
      <c r="R34">
        <v>0.3</v>
      </c>
      <c r="S34">
        <v>0.3</v>
      </c>
    </row>
    <row r="35" spans="2:19" x14ac:dyDescent="0.2">
      <c r="B35" s="61">
        <v>0.4</v>
      </c>
      <c r="C35" s="61">
        <v>0.4</v>
      </c>
      <c r="D35" s="61">
        <v>0.3</v>
      </c>
      <c r="E35" s="61">
        <v>0.3</v>
      </c>
      <c r="F35" s="61">
        <v>0.5</v>
      </c>
      <c r="G35" s="61">
        <v>0.4</v>
      </c>
      <c r="H35" s="61">
        <v>0.4</v>
      </c>
      <c r="I35" s="61">
        <v>0.4</v>
      </c>
      <c r="L35">
        <v>0.1</v>
      </c>
      <c r="M35" s="2">
        <v>0.1</v>
      </c>
      <c r="N35">
        <v>0</v>
      </c>
      <c r="O35">
        <v>0.1</v>
      </c>
      <c r="P35">
        <v>0</v>
      </c>
      <c r="Q35">
        <v>-0.1</v>
      </c>
      <c r="R35">
        <v>0</v>
      </c>
      <c r="S35">
        <v>0</v>
      </c>
    </row>
    <row r="36" spans="2:19" x14ac:dyDescent="0.2">
      <c r="B36">
        <v>0.4</v>
      </c>
      <c r="C36">
        <v>0.4</v>
      </c>
      <c r="D36">
        <v>0.5</v>
      </c>
      <c r="E36">
        <v>0.4</v>
      </c>
      <c r="F36">
        <v>0.5</v>
      </c>
      <c r="G36">
        <v>0.5</v>
      </c>
      <c r="H36">
        <v>0.5</v>
      </c>
      <c r="I36">
        <v>0.5</v>
      </c>
      <c r="L36" s="71"/>
      <c r="M36" s="71"/>
      <c r="N36" s="71"/>
      <c r="O36" s="71"/>
      <c r="P36" s="71"/>
      <c r="Q36" s="71"/>
      <c r="R36" s="71"/>
      <c r="S36" s="71"/>
    </row>
    <row r="37" spans="2:19" x14ac:dyDescent="0.2">
      <c r="B37">
        <v>0.4</v>
      </c>
      <c r="C37">
        <v>0.1</v>
      </c>
      <c r="D37">
        <v>0.2</v>
      </c>
      <c r="E37">
        <v>0.1</v>
      </c>
      <c r="F37">
        <v>0.1</v>
      </c>
      <c r="G37">
        <v>0.1</v>
      </c>
      <c r="H37">
        <v>0.1</v>
      </c>
      <c r="I37">
        <v>0.1</v>
      </c>
      <c r="L37">
        <v>0.6</v>
      </c>
      <c r="M37">
        <v>0.5</v>
      </c>
      <c r="N37">
        <v>0.5</v>
      </c>
      <c r="O37">
        <v>0.6</v>
      </c>
      <c r="P37">
        <v>0.5</v>
      </c>
      <c r="Q37">
        <v>0.4</v>
      </c>
      <c r="R37">
        <v>0.5</v>
      </c>
      <c r="S37">
        <v>0.5</v>
      </c>
    </row>
    <row r="38" spans="2:19" x14ac:dyDescent="0.2">
      <c r="B38">
        <v>0.6</v>
      </c>
      <c r="C38">
        <v>0.3</v>
      </c>
      <c r="D38">
        <v>0.3</v>
      </c>
      <c r="E38">
        <v>0.2</v>
      </c>
      <c r="F38">
        <v>0.3</v>
      </c>
      <c r="G38">
        <v>0.1</v>
      </c>
      <c r="H38">
        <v>0.1</v>
      </c>
      <c r="I38">
        <v>0.1</v>
      </c>
      <c r="L38">
        <v>1</v>
      </c>
      <c r="M38">
        <v>0.4</v>
      </c>
      <c r="N38">
        <v>0.4</v>
      </c>
      <c r="O38">
        <v>0.4</v>
      </c>
      <c r="P38">
        <v>0.3</v>
      </c>
      <c r="Q38">
        <v>0.3</v>
      </c>
      <c r="R38">
        <v>0.3</v>
      </c>
      <c r="S38">
        <v>0.3</v>
      </c>
    </row>
    <row r="39" spans="2:19" x14ac:dyDescent="0.2">
      <c r="B39">
        <v>1</v>
      </c>
      <c r="C39">
        <v>0.7</v>
      </c>
      <c r="D39">
        <v>0.7</v>
      </c>
      <c r="E39">
        <v>0.9</v>
      </c>
      <c r="F39">
        <v>0.7</v>
      </c>
      <c r="G39">
        <v>0.7</v>
      </c>
      <c r="H39">
        <v>0.7</v>
      </c>
      <c r="I39">
        <v>0.7</v>
      </c>
      <c r="L39">
        <v>0.2</v>
      </c>
      <c r="M39">
        <v>0.4</v>
      </c>
      <c r="N39">
        <v>0.5</v>
      </c>
      <c r="O39">
        <v>0.4</v>
      </c>
      <c r="P39">
        <v>0.4</v>
      </c>
      <c r="Q39">
        <v>0.4</v>
      </c>
      <c r="R39">
        <v>0.4</v>
      </c>
      <c r="S39">
        <v>0.4</v>
      </c>
    </row>
    <row r="40" spans="2:19" x14ac:dyDescent="0.2">
      <c r="B40">
        <v>0.6</v>
      </c>
      <c r="C40">
        <v>0.4</v>
      </c>
      <c r="D40">
        <v>0.3</v>
      </c>
      <c r="E40">
        <v>0.4</v>
      </c>
      <c r="F40">
        <v>0.2</v>
      </c>
      <c r="G40">
        <v>0.3</v>
      </c>
      <c r="H40">
        <v>0.4</v>
      </c>
      <c r="I40">
        <v>0.4</v>
      </c>
      <c r="L40">
        <v>0.5</v>
      </c>
      <c r="M40">
        <v>0.2</v>
      </c>
      <c r="N40">
        <v>0.4</v>
      </c>
      <c r="O40">
        <v>0.3</v>
      </c>
      <c r="P40">
        <v>0.3</v>
      </c>
      <c r="Q40">
        <v>0.5</v>
      </c>
      <c r="R40">
        <v>0.5</v>
      </c>
      <c r="S40">
        <v>0.5</v>
      </c>
    </row>
    <row r="41" spans="2:19" x14ac:dyDescent="0.2">
      <c r="B41">
        <v>0.5</v>
      </c>
      <c r="C41">
        <v>0.5</v>
      </c>
      <c r="D41">
        <v>0.2</v>
      </c>
      <c r="E41">
        <v>0.1</v>
      </c>
      <c r="F41">
        <v>0.1</v>
      </c>
      <c r="G41">
        <v>0.2</v>
      </c>
      <c r="H41">
        <v>0.3</v>
      </c>
      <c r="I41">
        <v>0.1</v>
      </c>
      <c r="L41">
        <v>0.4</v>
      </c>
      <c r="M41" s="2">
        <v>0.4</v>
      </c>
      <c r="N41">
        <v>0.4</v>
      </c>
      <c r="O41">
        <v>0.4</v>
      </c>
      <c r="P41">
        <v>0.3</v>
      </c>
      <c r="Q41">
        <v>0.2</v>
      </c>
      <c r="R41" s="71">
        <v>0.2</v>
      </c>
      <c r="S41" s="71">
        <v>0.2</v>
      </c>
    </row>
    <row r="42" spans="2:19" x14ac:dyDescent="0.2">
      <c r="B42">
        <v>0.1</v>
      </c>
      <c r="C42">
        <v>0.1</v>
      </c>
      <c r="D42">
        <v>0.2</v>
      </c>
      <c r="E42">
        <v>0.4</v>
      </c>
      <c r="F42">
        <v>0.2</v>
      </c>
      <c r="G42">
        <v>0</v>
      </c>
      <c r="H42">
        <v>-0.1</v>
      </c>
      <c r="I42">
        <v>0</v>
      </c>
      <c r="L42">
        <v>0.4</v>
      </c>
      <c r="M42">
        <v>0.4</v>
      </c>
      <c r="N42">
        <v>0.4</v>
      </c>
      <c r="O42">
        <v>1</v>
      </c>
      <c r="P42">
        <v>0.4</v>
      </c>
      <c r="Q42">
        <v>0.3</v>
      </c>
      <c r="R42">
        <v>0.3</v>
      </c>
      <c r="S42">
        <v>0.3</v>
      </c>
    </row>
    <row r="43" spans="2:19" x14ac:dyDescent="0.2">
      <c r="B43">
        <v>1.3</v>
      </c>
      <c r="C43">
        <v>1</v>
      </c>
      <c r="D43">
        <v>1</v>
      </c>
      <c r="E43">
        <v>1</v>
      </c>
      <c r="F43">
        <v>1</v>
      </c>
      <c r="G43">
        <v>1.2</v>
      </c>
      <c r="H43">
        <v>1.3</v>
      </c>
      <c r="I43">
        <v>1</v>
      </c>
      <c r="L43">
        <v>0.5</v>
      </c>
      <c r="M43">
        <v>0.4</v>
      </c>
      <c r="N43">
        <v>0.3</v>
      </c>
      <c r="O43">
        <v>0.4</v>
      </c>
      <c r="P43">
        <v>0.3</v>
      </c>
      <c r="Q43">
        <v>0.3</v>
      </c>
      <c r="R43">
        <v>0.2</v>
      </c>
      <c r="S43">
        <v>0.2</v>
      </c>
    </row>
    <row r="44" spans="2:19" x14ac:dyDescent="0.2">
      <c r="B44">
        <v>0.2</v>
      </c>
      <c r="C44">
        <v>0</v>
      </c>
      <c r="D44">
        <v>0</v>
      </c>
      <c r="E44">
        <v>-0.1</v>
      </c>
      <c r="F44">
        <v>0</v>
      </c>
      <c r="G44">
        <v>-0.1</v>
      </c>
      <c r="H44">
        <v>-0.1</v>
      </c>
      <c r="I44" s="39">
        <v>-0.1</v>
      </c>
      <c r="L44">
        <v>0.4</v>
      </c>
      <c r="M44">
        <v>0.2</v>
      </c>
      <c r="N44">
        <v>0.3</v>
      </c>
      <c r="O44">
        <v>0.2</v>
      </c>
      <c r="P44">
        <v>0.3</v>
      </c>
      <c r="Q44" s="71">
        <v>0.3</v>
      </c>
      <c r="R44" s="71">
        <v>0.3</v>
      </c>
      <c r="S44" s="71"/>
    </row>
    <row r="45" spans="2:19" x14ac:dyDescent="0.2">
      <c r="B45">
        <v>0.6</v>
      </c>
      <c r="C45">
        <v>0.9</v>
      </c>
      <c r="D45">
        <v>1</v>
      </c>
      <c r="E45">
        <v>1</v>
      </c>
      <c r="F45">
        <v>0.6</v>
      </c>
      <c r="G45">
        <v>0.6</v>
      </c>
      <c r="H45">
        <v>0.6</v>
      </c>
      <c r="I45">
        <v>0.6</v>
      </c>
      <c r="L45">
        <v>0.6</v>
      </c>
      <c r="M45">
        <v>0.6</v>
      </c>
      <c r="N45">
        <v>0.6</v>
      </c>
      <c r="O45">
        <v>0.5</v>
      </c>
      <c r="P45">
        <v>0.7</v>
      </c>
      <c r="Q45">
        <v>0.5</v>
      </c>
      <c r="R45">
        <v>0.3</v>
      </c>
      <c r="S45">
        <v>0.3</v>
      </c>
    </row>
    <row r="46" spans="2:19" x14ac:dyDescent="0.2">
      <c r="B46">
        <v>0</v>
      </c>
      <c r="C46">
        <v>0.1</v>
      </c>
      <c r="D46">
        <v>0</v>
      </c>
      <c r="E46">
        <v>0</v>
      </c>
      <c r="F46">
        <v>-0.1</v>
      </c>
      <c r="G46">
        <v>-0.1</v>
      </c>
      <c r="H46">
        <v>-0.1</v>
      </c>
      <c r="I46">
        <v>-0.1</v>
      </c>
      <c r="L46">
        <v>1</v>
      </c>
      <c r="M46">
        <v>1</v>
      </c>
      <c r="N46">
        <v>0.7</v>
      </c>
      <c r="O46">
        <v>1</v>
      </c>
      <c r="P46">
        <v>1</v>
      </c>
      <c r="Q46">
        <v>1</v>
      </c>
      <c r="R46">
        <v>0.7</v>
      </c>
      <c r="S46">
        <v>0.7</v>
      </c>
    </row>
    <row r="47" spans="2:19" x14ac:dyDescent="0.2">
      <c r="B47">
        <v>0.2</v>
      </c>
      <c r="C47">
        <v>0.1</v>
      </c>
      <c r="D47">
        <v>-0.1</v>
      </c>
      <c r="E47">
        <v>0.1</v>
      </c>
      <c r="F47" s="71">
        <v>0</v>
      </c>
      <c r="G47" s="71">
        <v>0.1</v>
      </c>
      <c r="H47" s="71">
        <v>0</v>
      </c>
      <c r="I47" s="71">
        <v>0</v>
      </c>
      <c r="L47">
        <v>0.2</v>
      </c>
      <c r="M47">
        <v>0.1</v>
      </c>
      <c r="N47">
        <v>0.2</v>
      </c>
      <c r="O47">
        <v>0.1</v>
      </c>
      <c r="P47">
        <v>0.6</v>
      </c>
      <c r="Q47">
        <v>0.6</v>
      </c>
      <c r="R47">
        <v>0.3</v>
      </c>
      <c r="S47">
        <v>0.3</v>
      </c>
    </row>
    <row r="48" spans="2:19" x14ac:dyDescent="0.2">
      <c r="B48">
        <v>0.4</v>
      </c>
      <c r="C48">
        <v>0.3</v>
      </c>
      <c r="D48">
        <v>0.3</v>
      </c>
      <c r="E48">
        <v>0.3</v>
      </c>
      <c r="F48">
        <v>0</v>
      </c>
      <c r="G48" s="71">
        <v>0.3</v>
      </c>
      <c r="H48" s="71">
        <v>0.3</v>
      </c>
      <c r="I48" s="71">
        <v>0.3</v>
      </c>
      <c r="L48" s="71"/>
      <c r="M48" s="71"/>
      <c r="N48" s="71"/>
      <c r="O48" s="71"/>
      <c r="P48" s="71"/>
      <c r="Q48" s="71"/>
      <c r="R48" s="71"/>
      <c r="S48" s="71"/>
    </row>
    <row r="49" spans="2:19" x14ac:dyDescent="0.2">
      <c r="B49">
        <v>1</v>
      </c>
      <c r="C49">
        <v>1</v>
      </c>
      <c r="D49">
        <v>0.2</v>
      </c>
      <c r="E49">
        <v>0</v>
      </c>
      <c r="F49">
        <v>0.1</v>
      </c>
      <c r="G49">
        <v>0.7</v>
      </c>
      <c r="H49" s="71">
        <v>0.5</v>
      </c>
      <c r="I49" s="71">
        <v>0.6</v>
      </c>
      <c r="L49">
        <v>0.4</v>
      </c>
      <c r="M49">
        <v>0.4</v>
      </c>
      <c r="N49">
        <v>0.1</v>
      </c>
      <c r="O49">
        <v>0.2</v>
      </c>
      <c r="P49">
        <v>0.4</v>
      </c>
      <c r="Q49">
        <v>0.3</v>
      </c>
      <c r="R49">
        <v>0.4</v>
      </c>
      <c r="S49">
        <v>0.4</v>
      </c>
    </row>
    <row r="50" spans="2:19" x14ac:dyDescent="0.2">
      <c r="B50" s="89">
        <f>AVERAGE(B33:B49)</f>
        <v>0.48235294117647054</v>
      </c>
      <c r="C50" s="89">
        <f t="shared" ref="C50:I50" si="8">AVERAGE(C33:C49)</f>
        <v>0.39411764705882352</v>
      </c>
      <c r="D50" s="89">
        <f t="shared" si="8"/>
        <v>0.31764705882352945</v>
      </c>
      <c r="E50" s="89">
        <f t="shared" si="8"/>
        <v>0.31764705882352939</v>
      </c>
      <c r="F50" s="89">
        <f t="shared" si="8"/>
        <v>0.27647058823529413</v>
      </c>
      <c r="G50" s="89">
        <f t="shared" si="8"/>
        <v>0.31764705882352945</v>
      </c>
      <c r="H50" s="89">
        <f t="shared" si="8"/>
        <v>0.31176470588235294</v>
      </c>
      <c r="I50" s="89">
        <f t="shared" si="8"/>
        <v>0.29411764705882354</v>
      </c>
      <c r="L50">
        <v>0</v>
      </c>
      <c r="M50">
        <v>0</v>
      </c>
      <c r="N50">
        <v>0</v>
      </c>
      <c r="O50">
        <v>-0.1</v>
      </c>
      <c r="P50">
        <v>0</v>
      </c>
      <c r="Q50">
        <v>0</v>
      </c>
      <c r="R50">
        <v>0</v>
      </c>
      <c r="S50">
        <v>0</v>
      </c>
    </row>
    <row r="51" spans="2:19" x14ac:dyDescent="0.2">
      <c r="B51" s="41">
        <f>STDEV(B33:B49)</f>
        <v>0.34683442396489261</v>
      </c>
      <c r="C51" s="41">
        <f t="shared" ref="C51:I51" si="9">STDEV(C33:C49)</f>
        <v>0.32494343399139125</v>
      </c>
      <c r="D51" s="41">
        <f t="shared" si="9"/>
        <v>0.31669246540936019</v>
      </c>
      <c r="E51" s="41">
        <f t="shared" si="9"/>
        <v>0.34321147656664808</v>
      </c>
      <c r="F51" s="41">
        <f t="shared" si="9"/>
        <v>0.30726497474636172</v>
      </c>
      <c r="G51" s="41">
        <f t="shared" si="9"/>
        <v>0.33954987505086603</v>
      </c>
      <c r="H51" s="41">
        <f t="shared" si="9"/>
        <v>0.35686543847292157</v>
      </c>
      <c r="I51" s="41">
        <f t="shared" si="9"/>
        <v>0.31118842410044373</v>
      </c>
      <c r="L51">
        <v>0.5</v>
      </c>
      <c r="M51">
        <v>0.6</v>
      </c>
      <c r="N51">
        <v>0.6</v>
      </c>
      <c r="O51">
        <v>0.5</v>
      </c>
      <c r="P51">
        <v>0.4</v>
      </c>
      <c r="Q51">
        <v>0.5</v>
      </c>
      <c r="R51">
        <v>0.5</v>
      </c>
      <c r="S51">
        <v>0.5</v>
      </c>
    </row>
    <row r="52" spans="2:19" x14ac:dyDescent="0.2">
      <c r="L52">
        <v>0.2</v>
      </c>
      <c r="M52">
        <v>0.1</v>
      </c>
      <c r="N52">
        <v>0.1</v>
      </c>
      <c r="O52">
        <v>0</v>
      </c>
      <c r="P52">
        <v>0</v>
      </c>
      <c r="Q52">
        <v>0</v>
      </c>
      <c r="R52">
        <v>0.1</v>
      </c>
      <c r="S52">
        <v>0.1</v>
      </c>
    </row>
    <row r="53" spans="2:19" x14ac:dyDescent="0.2">
      <c r="L53">
        <v>0.6</v>
      </c>
      <c r="M53">
        <v>0.4</v>
      </c>
      <c r="N53">
        <v>1</v>
      </c>
      <c r="O53">
        <v>1</v>
      </c>
      <c r="P53">
        <v>0.3</v>
      </c>
      <c r="Q53">
        <v>0.4</v>
      </c>
      <c r="R53">
        <v>0.5</v>
      </c>
      <c r="S53">
        <v>0.5</v>
      </c>
    </row>
    <row r="54" spans="2:19" x14ac:dyDescent="0.2">
      <c r="L54">
        <v>0.6</v>
      </c>
      <c r="M54">
        <v>0.7</v>
      </c>
      <c r="N54">
        <v>0.4</v>
      </c>
      <c r="O54">
        <v>0.5</v>
      </c>
      <c r="P54">
        <v>0.6</v>
      </c>
      <c r="Q54">
        <v>0.6</v>
      </c>
      <c r="R54">
        <v>0.6</v>
      </c>
      <c r="S54">
        <v>0.6</v>
      </c>
    </row>
    <row r="55" spans="2:19" x14ac:dyDescent="0.2">
      <c r="L55">
        <v>0.6</v>
      </c>
      <c r="M55">
        <v>0.6</v>
      </c>
      <c r="N55">
        <v>0.3</v>
      </c>
      <c r="O55">
        <v>0.4</v>
      </c>
      <c r="P55">
        <v>0.4</v>
      </c>
      <c r="Q55">
        <v>0.2</v>
      </c>
      <c r="R55">
        <v>0.4</v>
      </c>
      <c r="S55">
        <v>0.4</v>
      </c>
    </row>
    <row r="56" spans="2:19" x14ac:dyDescent="0.2">
      <c r="L56">
        <v>0.4</v>
      </c>
      <c r="M56">
        <v>0.2</v>
      </c>
      <c r="N56">
        <v>0.2</v>
      </c>
      <c r="O56">
        <v>0.1</v>
      </c>
      <c r="P56">
        <v>0.2</v>
      </c>
      <c r="Q56">
        <v>0.2</v>
      </c>
      <c r="R56">
        <v>0.1</v>
      </c>
      <c r="S56">
        <v>0.1</v>
      </c>
    </row>
    <row r="57" spans="2:19" x14ac:dyDescent="0.2">
      <c r="L57" s="89">
        <f>AVERAGE(L33:L56)</f>
        <v>0.43636363636363634</v>
      </c>
      <c r="M57" s="89">
        <f t="shared" ref="M57:S57" si="10">AVERAGE(M33:M56)</f>
        <v>0.3772727272727272</v>
      </c>
      <c r="N57" s="89">
        <f t="shared" si="10"/>
        <v>0.36818181818181811</v>
      </c>
      <c r="O57" s="89">
        <f t="shared" si="10"/>
        <v>0.38636363636363635</v>
      </c>
      <c r="P57" s="89">
        <f t="shared" si="10"/>
        <v>0.35909090909090907</v>
      </c>
      <c r="Q57" s="89">
        <f t="shared" si="10"/>
        <v>0.34090909090909088</v>
      </c>
      <c r="R57" s="89">
        <f t="shared" si="10"/>
        <v>0.32727272727272722</v>
      </c>
      <c r="S57" s="89">
        <f t="shared" si="10"/>
        <v>0.32857142857142857</v>
      </c>
    </row>
    <row r="58" spans="2:19" x14ac:dyDescent="0.2">
      <c r="L58" s="41">
        <f>STDEV(L33:L56)</f>
        <v>0.25735921633733327</v>
      </c>
      <c r="M58" s="41">
        <f t="shared" ref="M58:S58" si="11">STDEV(M33:M56)</f>
        <v>0.23488967659980334</v>
      </c>
      <c r="N58" s="41">
        <f t="shared" si="11"/>
        <v>0.23782018744934497</v>
      </c>
      <c r="O58" s="41">
        <f t="shared" si="11"/>
        <v>0.30596522451860214</v>
      </c>
      <c r="P58" s="41">
        <f t="shared" si="11"/>
        <v>0.23229515483763105</v>
      </c>
      <c r="Q58" s="41">
        <f t="shared" si="11"/>
        <v>0.23635947382282124</v>
      </c>
      <c r="R58" s="41">
        <f t="shared" si="11"/>
        <v>0.18304779022564988</v>
      </c>
      <c r="S58" s="41">
        <f t="shared" si="11"/>
        <v>0.18746428231227713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2"/>
  <sheetViews>
    <sheetView zoomScale="75" workbookViewId="0">
      <selection activeCell="BQ2" sqref="BQ2"/>
    </sheetView>
  </sheetViews>
  <sheetFormatPr baseColWidth="10" defaultRowHeight="15" x14ac:dyDescent="0.2"/>
  <sheetData>
    <row r="1" spans="1:69" x14ac:dyDescent="0.2">
      <c r="C1" s="1"/>
      <c r="D1" s="69"/>
      <c r="N1" s="14"/>
      <c r="S1" s="14"/>
      <c r="X1" s="40"/>
      <c r="Z1" s="14"/>
      <c r="AE1" s="51"/>
      <c r="AG1" s="1"/>
      <c r="AL1" s="40"/>
      <c r="AN1" s="1"/>
      <c r="AS1" s="40"/>
      <c r="AU1" s="14"/>
      <c r="AZ1" s="40"/>
      <c r="BA1" s="40"/>
      <c r="BC1" s="14"/>
      <c r="BH1" s="51"/>
      <c r="BI1" s="52"/>
    </row>
    <row r="2" spans="1:69" x14ac:dyDescent="0.2">
      <c r="C2" s="1"/>
      <c r="D2" s="69"/>
      <c r="N2" s="14" t="s">
        <v>145</v>
      </c>
      <c r="S2" s="14" t="s">
        <v>245</v>
      </c>
      <c r="X2" s="40"/>
      <c r="Z2" s="14" t="s">
        <v>246</v>
      </c>
      <c r="AE2" s="51"/>
      <c r="AF2" t="s">
        <v>127</v>
      </c>
      <c r="AG2" s="1"/>
      <c r="AL2" s="40"/>
      <c r="AN2" s="4" t="s">
        <v>247</v>
      </c>
      <c r="AS2" s="40"/>
      <c r="AU2" s="4" t="s">
        <v>248</v>
      </c>
      <c r="AZ2" s="40"/>
      <c r="BA2" s="40"/>
      <c r="BC2" s="4" t="s">
        <v>129</v>
      </c>
      <c r="BH2" s="51"/>
      <c r="BI2" s="52" t="s">
        <v>306</v>
      </c>
      <c r="BQ2" t="s">
        <v>130</v>
      </c>
    </row>
    <row r="3" spans="1:69" x14ac:dyDescent="0.2">
      <c r="A3" s="8" t="s">
        <v>0</v>
      </c>
      <c r="B3" s="8"/>
      <c r="C3" s="8" t="s">
        <v>20</v>
      </c>
      <c r="D3" s="8" t="s">
        <v>1</v>
      </c>
      <c r="E3" s="8" t="s">
        <v>21</v>
      </c>
      <c r="F3" s="8" t="s">
        <v>158</v>
      </c>
      <c r="G3" s="8" t="s">
        <v>155</v>
      </c>
      <c r="H3" s="8" t="s">
        <v>159</v>
      </c>
      <c r="I3" s="8" t="s">
        <v>23</v>
      </c>
      <c r="J3" s="8" t="s">
        <v>154</v>
      </c>
      <c r="K3" s="8" t="s">
        <v>160</v>
      </c>
      <c r="L3" s="8" t="s">
        <v>83</v>
      </c>
      <c r="M3" s="8" t="s">
        <v>24</v>
      </c>
      <c r="N3" s="9" t="s">
        <v>2</v>
      </c>
      <c r="O3" s="8" t="s">
        <v>3</v>
      </c>
      <c r="P3" s="8" t="s">
        <v>12</v>
      </c>
      <c r="Q3" s="8" t="s">
        <v>161</v>
      </c>
      <c r="R3" s="8" t="s">
        <v>194</v>
      </c>
      <c r="S3" s="9" t="s">
        <v>8</v>
      </c>
      <c r="T3" s="8" t="s">
        <v>7</v>
      </c>
      <c r="U3" s="8" t="s">
        <v>80</v>
      </c>
      <c r="V3" s="8" t="s">
        <v>13</v>
      </c>
      <c r="W3" s="8" t="s">
        <v>83</v>
      </c>
      <c r="X3" s="53" t="s">
        <v>283</v>
      </c>
      <c r="Y3" s="8" t="s">
        <v>162</v>
      </c>
      <c r="Z3" s="9" t="s">
        <v>4</v>
      </c>
      <c r="AA3" s="8" t="s">
        <v>9</v>
      </c>
      <c r="AB3" s="8" t="s">
        <v>14</v>
      </c>
      <c r="AC3" s="8" t="s">
        <v>13</v>
      </c>
      <c r="AD3" s="8" t="s">
        <v>283</v>
      </c>
      <c r="AE3" s="54" t="s">
        <v>84</v>
      </c>
      <c r="AF3" s="8" t="s">
        <v>163</v>
      </c>
      <c r="AG3" s="8" t="s">
        <v>5</v>
      </c>
      <c r="AH3" s="8" t="s">
        <v>10</v>
      </c>
      <c r="AI3" s="8" t="s">
        <v>15</v>
      </c>
      <c r="AJ3" s="8" t="s">
        <v>13</v>
      </c>
      <c r="AK3" s="8" t="s">
        <v>283</v>
      </c>
      <c r="AL3" s="53" t="s">
        <v>71</v>
      </c>
      <c r="AM3" s="8" t="s">
        <v>164</v>
      </c>
      <c r="AN3" s="9" t="s">
        <v>6</v>
      </c>
      <c r="AO3" s="8" t="s">
        <v>11</v>
      </c>
      <c r="AP3" s="8" t="s">
        <v>16</v>
      </c>
      <c r="AQ3" s="8" t="s">
        <v>13</v>
      </c>
      <c r="AR3" s="8" t="s">
        <v>283</v>
      </c>
      <c r="AS3" s="53" t="s">
        <v>71</v>
      </c>
      <c r="AT3" s="8" t="s">
        <v>165</v>
      </c>
      <c r="AU3" s="9" t="s">
        <v>17</v>
      </c>
      <c r="AV3" s="8" t="s">
        <v>18</v>
      </c>
      <c r="AW3" s="8" t="s">
        <v>166</v>
      </c>
      <c r="AX3" s="8" t="s">
        <v>13</v>
      </c>
      <c r="AY3" s="8" t="s">
        <v>83</v>
      </c>
      <c r="AZ3" s="53" t="s">
        <v>71</v>
      </c>
      <c r="BA3" s="53" t="s">
        <v>195</v>
      </c>
      <c r="BB3" s="8" t="s">
        <v>167</v>
      </c>
      <c r="BC3" s="9" t="s">
        <v>168</v>
      </c>
      <c r="BD3" s="8" t="s">
        <v>169</v>
      </c>
      <c r="BE3" s="8" t="s">
        <v>170</v>
      </c>
      <c r="BF3" s="8" t="s">
        <v>13</v>
      </c>
      <c r="BG3" s="8" t="s">
        <v>83</v>
      </c>
      <c r="BH3" s="55" t="s">
        <v>71</v>
      </c>
      <c r="BI3" s="56" t="s">
        <v>196</v>
      </c>
      <c r="BJ3" s="8" t="s">
        <v>171</v>
      </c>
      <c r="BK3" s="9" t="s">
        <v>168</v>
      </c>
      <c r="BL3" s="8" t="s">
        <v>172</v>
      </c>
      <c r="BM3" s="8" t="s">
        <v>173</v>
      </c>
      <c r="BN3" s="8" t="s">
        <v>13</v>
      </c>
      <c r="BO3" s="8" t="s">
        <v>283</v>
      </c>
      <c r="BP3" s="3" t="s">
        <v>174</v>
      </c>
      <c r="BQ3" s="8" t="s">
        <v>194</v>
      </c>
    </row>
    <row r="4" spans="1:69" x14ac:dyDescent="0.2">
      <c r="A4" t="s">
        <v>293</v>
      </c>
      <c r="B4" t="s">
        <v>300</v>
      </c>
      <c r="C4" s="1">
        <v>14698</v>
      </c>
      <c r="D4">
        <v>83</v>
      </c>
      <c r="E4" t="s">
        <v>175</v>
      </c>
      <c r="F4" t="s">
        <v>93</v>
      </c>
      <c r="G4" t="s">
        <v>93</v>
      </c>
      <c r="I4" t="s">
        <v>176</v>
      </c>
      <c r="J4" t="s">
        <v>93</v>
      </c>
      <c r="K4" t="s">
        <v>94</v>
      </c>
      <c r="L4" t="s">
        <v>93</v>
      </c>
      <c r="M4" t="s">
        <v>26</v>
      </c>
      <c r="N4" s="14">
        <v>42872</v>
      </c>
      <c r="O4">
        <v>266</v>
      </c>
      <c r="P4">
        <v>0.3</v>
      </c>
      <c r="Q4" s="1">
        <v>42950</v>
      </c>
      <c r="R4" s="1">
        <v>43221</v>
      </c>
      <c r="S4" s="4"/>
      <c r="U4">
        <v>0.2</v>
      </c>
      <c r="X4" s="40">
        <f t="shared" ref="X4:X20" si="0">(Y4-Q4)/7</f>
        <v>4</v>
      </c>
      <c r="Y4" s="1">
        <v>42978</v>
      </c>
      <c r="Z4" s="4"/>
      <c r="AB4">
        <v>0.2</v>
      </c>
      <c r="AE4" s="51">
        <f t="shared" ref="AE4:AE20" si="1">(AF4-Y4)/7</f>
        <v>8</v>
      </c>
      <c r="AF4" s="1">
        <v>43034</v>
      </c>
      <c r="AI4">
        <v>0.1</v>
      </c>
      <c r="AL4" s="40">
        <f t="shared" ref="AL4:AL20" si="2">(AM4-AF4)/7</f>
        <v>4</v>
      </c>
      <c r="AM4" s="1">
        <v>43062</v>
      </c>
      <c r="AN4" s="4"/>
      <c r="AP4">
        <v>0</v>
      </c>
      <c r="AS4" s="40">
        <f t="shared" ref="AS4:AS20" si="3">(AT4-AM4)/7</f>
        <v>4</v>
      </c>
      <c r="AT4" s="1">
        <v>43090</v>
      </c>
      <c r="AU4" s="14">
        <v>43117</v>
      </c>
      <c r="AV4">
        <v>243</v>
      </c>
      <c r="AW4">
        <v>0.1</v>
      </c>
      <c r="AX4" t="s">
        <v>75</v>
      </c>
      <c r="AY4" t="s">
        <v>34</v>
      </c>
      <c r="AZ4" s="57">
        <f t="shared" ref="AZ4:AZ15" si="4">(BB4-AT4)/7</f>
        <v>7</v>
      </c>
      <c r="BA4" s="57">
        <v>4</v>
      </c>
      <c r="BB4" s="1">
        <v>43139</v>
      </c>
      <c r="BC4" s="4"/>
      <c r="BE4">
        <v>0.1</v>
      </c>
      <c r="BF4" t="s">
        <v>75</v>
      </c>
      <c r="BG4" t="s">
        <v>34</v>
      </c>
      <c r="BH4" s="51">
        <f>(BJ4-BB4)/7</f>
        <v>8</v>
      </c>
      <c r="BI4" s="52">
        <v>4</v>
      </c>
      <c r="BJ4" s="1">
        <v>43195</v>
      </c>
      <c r="BK4" s="1">
        <v>43279</v>
      </c>
      <c r="BL4">
        <v>235</v>
      </c>
      <c r="BM4">
        <v>0.1</v>
      </c>
      <c r="BN4" t="s">
        <v>75</v>
      </c>
      <c r="BO4" t="s">
        <v>34</v>
      </c>
      <c r="BP4" s="1">
        <v>43223</v>
      </c>
      <c r="BQ4" s="1">
        <v>43221</v>
      </c>
    </row>
    <row r="5" spans="1:69" x14ac:dyDescent="0.2">
      <c r="A5" s="58" t="s">
        <v>294</v>
      </c>
      <c r="B5" s="58" t="s">
        <v>301</v>
      </c>
      <c r="C5" s="59">
        <v>26326</v>
      </c>
      <c r="D5" s="60">
        <v>51</v>
      </c>
      <c r="E5" s="61" t="s">
        <v>22</v>
      </c>
      <c r="F5" s="61" t="s">
        <v>94</v>
      </c>
      <c r="G5" s="61" t="s">
        <v>93</v>
      </c>
      <c r="H5" s="61"/>
      <c r="I5" s="61" t="s">
        <v>27</v>
      </c>
      <c r="J5" s="61" t="s">
        <v>94</v>
      </c>
      <c r="K5" s="61" t="s">
        <v>94</v>
      </c>
      <c r="L5" s="61" t="s">
        <v>93</v>
      </c>
      <c r="M5" s="61" t="s">
        <v>26</v>
      </c>
      <c r="N5" s="62">
        <v>42998</v>
      </c>
      <c r="O5" s="61">
        <v>471</v>
      </c>
      <c r="P5" s="61">
        <v>0.2</v>
      </c>
      <c r="Q5" s="59">
        <v>43069</v>
      </c>
      <c r="R5" s="59">
        <v>43344</v>
      </c>
      <c r="S5" s="62" t="s">
        <v>177</v>
      </c>
      <c r="T5" s="61"/>
      <c r="U5" s="61">
        <v>0.2</v>
      </c>
      <c r="V5" s="61"/>
      <c r="W5" s="61"/>
      <c r="X5" s="63">
        <f t="shared" si="0"/>
        <v>4</v>
      </c>
      <c r="Y5" s="59">
        <v>43097</v>
      </c>
      <c r="Z5" s="62" t="s">
        <v>177</v>
      </c>
      <c r="AA5" s="61"/>
      <c r="AB5" s="61">
        <v>0.1</v>
      </c>
      <c r="AC5" s="61"/>
      <c r="AD5" s="61"/>
      <c r="AE5" s="64">
        <f t="shared" si="1"/>
        <v>4</v>
      </c>
      <c r="AF5" s="59">
        <v>43125</v>
      </c>
      <c r="AG5" s="59" t="s">
        <v>177</v>
      </c>
      <c r="AH5" s="61"/>
      <c r="AI5" s="61">
        <v>0.2</v>
      </c>
      <c r="AJ5" s="61"/>
      <c r="AK5" s="61"/>
      <c r="AL5" s="63">
        <f t="shared" si="2"/>
        <v>4</v>
      </c>
      <c r="AM5" s="59">
        <v>43153</v>
      </c>
      <c r="AN5" s="62">
        <v>43174</v>
      </c>
      <c r="AO5" s="61">
        <v>314</v>
      </c>
      <c r="AP5" s="61">
        <v>0.5</v>
      </c>
      <c r="AQ5" s="61" t="s">
        <v>35</v>
      </c>
      <c r="AR5" s="61" t="s">
        <v>93</v>
      </c>
      <c r="AS5" s="63">
        <f t="shared" si="3"/>
        <v>72.571428571428569</v>
      </c>
      <c r="AT5" s="59">
        <v>43661</v>
      </c>
      <c r="AU5" s="65" t="s">
        <v>177</v>
      </c>
      <c r="AV5" s="61"/>
      <c r="AW5" s="61">
        <v>0.3</v>
      </c>
      <c r="AX5" s="61" t="s">
        <v>75</v>
      </c>
      <c r="AY5" s="61" t="s">
        <v>34</v>
      </c>
      <c r="AZ5" s="63">
        <f t="shared" si="4"/>
        <v>4</v>
      </c>
      <c r="BA5" s="63">
        <v>4</v>
      </c>
      <c r="BB5" s="59">
        <v>43689</v>
      </c>
      <c r="BC5" s="65"/>
      <c r="BD5" s="39"/>
      <c r="BE5" s="39"/>
      <c r="BF5" s="39" t="s">
        <v>34</v>
      </c>
      <c r="BG5" s="39" t="s">
        <v>34</v>
      </c>
      <c r="BH5" s="66"/>
      <c r="BI5" s="67">
        <v>4</v>
      </c>
      <c r="BJ5" s="68"/>
      <c r="BK5" s="39"/>
      <c r="BL5" s="39"/>
      <c r="BM5" s="39"/>
      <c r="BN5" s="39"/>
      <c r="BO5" s="39"/>
      <c r="BQ5" s="59">
        <v>43344</v>
      </c>
    </row>
    <row r="6" spans="1:69" x14ac:dyDescent="0.2">
      <c r="A6" s="58"/>
      <c r="B6" s="58"/>
      <c r="C6" s="59"/>
      <c r="D6" s="60"/>
      <c r="E6" s="61"/>
      <c r="F6" s="61" t="s">
        <v>94</v>
      </c>
      <c r="G6" s="61" t="s">
        <v>93</v>
      </c>
      <c r="H6" s="61"/>
      <c r="I6" s="61" t="s">
        <v>27</v>
      </c>
      <c r="J6" s="61" t="s">
        <v>94</v>
      </c>
      <c r="K6" s="61" t="s">
        <v>94</v>
      </c>
      <c r="L6" s="61" t="s">
        <v>93</v>
      </c>
      <c r="M6" s="61" t="s">
        <v>32</v>
      </c>
      <c r="N6" s="62">
        <v>42998</v>
      </c>
      <c r="O6" s="61">
        <v>633</v>
      </c>
      <c r="P6" s="61">
        <v>0.4</v>
      </c>
      <c r="Q6" s="59">
        <v>43062</v>
      </c>
      <c r="R6" s="59">
        <v>43344</v>
      </c>
      <c r="S6" s="62" t="s">
        <v>177</v>
      </c>
      <c r="T6" s="61"/>
      <c r="U6" s="61">
        <v>0.4</v>
      </c>
      <c r="V6" s="61"/>
      <c r="W6" s="61"/>
      <c r="X6" s="63">
        <f t="shared" si="0"/>
        <v>8</v>
      </c>
      <c r="Y6" s="59">
        <v>43118</v>
      </c>
      <c r="Z6" s="62" t="s">
        <v>177</v>
      </c>
      <c r="AA6" s="61"/>
      <c r="AB6" s="61">
        <v>0.3</v>
      </c>
      <c r="AC6" s="61"/>
      <c r="AD6" s="61"/>
      <c r="AE6" s="64">
        <f t="shared" si="1"/>
        <v>4</v>
      </c>
      <c r="AF6" s="59">
        <v>43146</v>
      </c>
      <c r="AG6" s="59">
        <v>43174</v>
      </c>
      <c r="AH6" s="61">
        <v>294</v>
      </c>
      <c r="AI6" s="61">
        <v>0.3</v>
      </c>
      <c r="AJ6" s="61" t="s">
        <v>75</v>
      </c>
      <c r="AK6" s="61" t="s">
        <v>30</v>
      </c>
      <c r="AL6" s="63">
        <f t="shared" si="2"/>
        <v>4</v>
      </c>
      <c r="AM6" s="59">
        <v>43174</v>
      </c>
      <c r="AN6" s="62"/>
      <c r="AO6" s="61"/>
      <c r="AP6" s="61">
        <v>0.5</v>
      </c>
      <c r="AQ6" s="61">
        <v>0.5</v>
      </c>
      <c r="AR6" s="61"/>
      <c r="AS6" s="63">
        <f t="shared" si="3"/>
        <v>70.571428571428569</v>
      </c>
      <c r="AT6" s="59">
        <v>43668</v>
      </c>
      <c r="AU6" s="62"/>
      <c r="AV6" s="61"/>
      <c r="AW6" s="61">
        <v>0.4</v>
      </c>
      <c r="AX6" s="61" t="s">
        <v>75</v>
      </c>
      <c r="AY6" s="61" t="s">
        <v>88</v>
      </c>
      <c r="AZ6" s="63">
        <f t="shared" si="4"/>
        <v>5</v>
      </c>
      <c r="BA6" s="63">
        <v>6</v>
      </c>
      <c r="BB6" s="59">
        <v>43703</v>
      </c>
      <c r="BC6" s="62"/>
      <c r="BD6" s="39"/>
      <c r="BE6" s="39"/>
      <c r="BF6" s="39" t="s">
        <v>179</v>
      </c>
      <c r="BG6" s="39" t="s">
        <v>88</v>
      </c>
      <c r="BH6" s="66"/>
      <c r="BI6" s="67">
        <v>8</v>
      </c>
      <c r="BJ6" s="68"/>
      <c r="BK6" s="39"/>
      <c r="BL6" s="39"/>
      <c r="BM6" s="39"/>
      <c r="BN6" s="39"/>
      <c r="BO6" s="39"/>
      <c r="BQ6" s="59">
        <v>43344</v>
      </c>
    </row>
    <row r="7" spans="1:69" x14ac:dyDescent="0.2">
      <c r="A7" t="s">
        <v>270</v>
      </c>
      <c r="B7" t="s">
        <v>277</v>
      </c>
      <c r="C7" s="1">
        <v>11105</v>
      </c>
      <c r="D7" s="69">
        <v>93</v>
      </c>
      <c r="E7" t="s">
        <v>22</v>
      </c>
      <c r="F7" t="s">
        <v>93</v>
      </c>
      <c r="G7" t="s">
        <v>93</v>
      </c>
      <c r="I7" t="s">
        <v>27</v>
      </c>
      <c r="J7" t="s">
        <v>93</v>
      </c>
      <c r="K7" t="s">
        <v>94</v>
      </c>
      <c r="L7" t="s">
        <v>93</v>
      </c>
      <c r="M7" t="s">
        <v>26</v>
      </c>
      <c r="N7" s="14">
        <v>43537</v>
      </c>
      <c r="O7">
        <v>409</v>
      </c>
      <c r="P7">
        <v>0.4</v>
      </c>
      <c r="Q7" s="1">
        <v>43560</v>
      </c>
      <c r="R7" s="1">
        <v>43862</v>
      </c>
      <c r="S7" s="14"/>
      <c r="U7">
        <v>0.4</v>
      </c>
      <c r="X7" s="40">
        <f t="shared" si="0"/>
        <v>5</v>
      </c>
      <c r="Y7" s="1">
        <v>43595</v>
      </c>
      <c r="Z7" s="14"/>
      <c r="AB7">
        <v>0.5</v>
      </c>
      <c r="AE7" s="51">
        <f t="shared" si="1"/>
        <v>5</v>
      </c>
      <c r="AF7" s="1">
        <v>43630</v>
      </c>
      <c r="AG7" s="1">
        <v>43663</v>
      </c>
      <c r="AH7">
        <v>252</v>
      </c>
      <c r="AI7">
        <v>0.4</v>
      </c>
      <c r="AJ7" t="s">
        <v>75</v>
      </c>
      <c r="AK7" t="s">
        <v>30</v>
      </c>
      <c r="AL7" s="40">
        <f t="shared" si="2"/>
        <v>5.4285714285714288</v>
      </c>
      <c r="AM7" s="1">
        <v>43668</v>
      </c>
      <c r="AN7" s="14"/>
      <c r="AP7">
        <v>0.5</v>
      </c>
      <c r="AS7" s="40">
        <f t="shared" si="3"/>
        <v>4</v>
      </c>
      <c r="AT7" s="1">
        <v>43696</v>
      </c>
      <c r="AU7" s="14"/>
      <c r="AW7">
        <v>0.5</v>
      </c>
      <c r="AX7" s="61" t="s">
        <v>88</v>
      </c>
      <c r="AY7" s="61" t="s">
        <v>88</v>
      </c>
      <c r="AZ7" s="57">
        <f t="shared" si="4"/>
        <v>4</v>
      </c>
      <c r="BA7" s="57">
        <v>6</v>
      </c>
      <c r="BB7" s="1">
        <v>43724</v>
      </c>
      <c r="BC7" s="14">
        <v>43755</v>
      </c>
      <c r="BD7">
        <v>236</v>
      </c>
      <c r="BF7" t="s">
        <v>34</v>
      </c>
      <c r="BG7" t="s">
        <v>88</v>
      </c>
      <c r="BH7" s="51"/>
      <c r="BI7" s="52">
        <v>8</v>
      </c>
      <c r="BJ7" s="70"/>
      <c r="BK7" s="71"/>
      <c r="BL7" s="71"/>
      <c r="BM7" s="71"/>
      <c r="BN7" s="71"/>
      <c r="BO7" s="71"/>
      <c r="BQ7" s="1">
        <v>43862</v>
      </c>
    </row>
    <row r="8" spans="1:69" x14ac:dyDescent="0.2">
      <c r="A8" t="s">
        <v>270</v>
      </c>
      <c r="B8" t="s">
        <v>273</v>
      </c>
      <c r="C8" s="1">
        <v>27039</v>
      </c>
      <c r="D8" s="69">
        <v>49</v>
      </c>
      <c r="E8" t="s">
        <v>175</v>
      </c>
      <c r="F8" t="s">
        <v>94</v>
      </c>
      <c r="G8" t="s">
        <v>93</v>
      </c>
      <c r="I8" t="s">
        <v>48</v>
      </c>
      <c r="J8" t="s">
        <v>94</v>
      </c>
      <c r="K8" t="s">
        <v>94</v>
      </c>
      <c r="L8" t="s">
        <v>93</v>
      </c>
      <c r="M8" t="s">
        <v>26</v>
      </c>
      <c r="N8" s="14">
        <v>44035</v>
      </c>
      <c r="O8">
        <v>437</v>
      </c>
      <c r="P8">
        <v>0.4</v>
      </c>
      <c r="Q8" s="1">
        <v>44046</v>
      </c>
      <c r="R8" s="1">
        <v>44317</v>
      </c>
      <c r="S8" s="14">
        <v>44084</v>
      </c>
      <c r="T8">
        <v>294</v>
      </c>
      <c r="U8">
        <v>0.1</v>
      </c>
      <c r="V8" t="s">
        <v>35</v>
      </c>
      <c r="W8" t="s">
        <v>30</v>
      </c>
      <c r="X8" s="40">
        <f t="shared" si="0"/>
        <v>5.4285714285714288</v>
      </c>
      <c r="Y8" s="1">
        <v>44084</v>
      </c>
      <c r="Z8" s="14">
        <v>44126</v>
      </c>
      <c r="AA8">
        <v>306</v>
      </c>
      <c r="AB8">
        <v>0.2</v>
      </c>
      <c r="AC8" t="s">
        <v>178</v>
      </c>
      <c r="AD8" t="s">
        <v>34</v>
      </c>
      <c r="AE8" s="51">
        <f t="shared" si="1"/>
        <v>4.5714285714285712</v>
      </c>
      <c r="AF8" s="1">
        <v>44116</v>
      </c>
      <c r="AG8" s="1">
        <v>44154</v>
      </c>
      <c r="AH8">
        <v>298</v>
      </c>
      <c r="AI8">
        <v>0.1</v>
      </c>
      <c r="AJ8" t="s">
        <v>75</v>
      </c>
      <c r="AK8" t="s">
        <v>30</v>
      </c>
      <c r="AL8" s="40">
        <f t="shared" si="2"/>
        <v>5.4285714285714288</v>
      </c>
      <c r="AM8" s="1">
        <v>44154</v>
      </c>
      <c r="AN8" s="14">
        <v>44214</v>
      </c>
      <c r="AO8">
        <v>292</v>
      </c>
      <c r="AP8">
        <v>0.1</v>
      </c>
      <c r="AQ8" t="s">
        <v>75</v>
      </c>
      <c r="AR8" t="s">
        <v>88</v>
      </c>
      <c r="AS8" s="40">
        <f t="shared" si="3"/>
        <v>8.5714285714285712</v>
      </c>
      <c r="AT8" s="1">
        <v>44214</v>
      </c>
      <c r="AU8" s="14">
        <v>44305</v>
      </c>
      <c r="AV8">
        <v>283</v>
      </c>
      <c r="AW8">
        <v>0.1</v>
      </c>
      <c r="AX8" t="s">
        <v>88</v>
      </c>
      <c r="AY8" t="s">
        <v>88</v>
      </c>
      <c r="AZ8" s="72">
        <f t="shared" si="4"/>
        <v>40</v>
      </c>
      <c r="BA8" s="72">
        <v>6</v>
      </c>
      <c r="BB8" s="73">
        <v>44494</v>
      </c>
      <c r="BC8" s="74"/>
      <c r="BD8" s="71"/>
      <c r="BE8" s="71"/>
      <c r="BF8" s="71" t="s">
        <v>88</v>
      </c>
      <c r="BG8" s="71" t="s">
        <v>88</v>
      </c>
      <c r="BH8" s="75"/>
      <c r="BI8" s="76">
        <v>8</v>
      </c>
      <c r="BJ8" s="73"/>
      <c r="BK8" s="71"/>
      <c r="BL8" s="71"/>
      <c r="BM8" s="71"/>
      <c r="BN8" s="71"/>
      <c r="BO8" s="71"/>
      <c r="BQ8" s="1">
        <v>44317</v>
      </c>
    </row>
    <row r="9" spans="1:69" x14ac:dyDescent="0.2">
      <c r="C9" s="1"/>
      <c r="D9" s="69"/>
      <c r="F9" t="s">
        <v>94</v>
      </c>
      <c r="G9" t="s">
        <v>93</v>
      </c>
      <c r="I9" t="s">
        <v>48</v>
      </c>
      <c r="J9" t="s">
        <v>94</v>
      </c>
      <c r="K9" t="s">
        <v>94</v>
      </c>
      <c r="L9" t="s">
        <v>93</v>
      </c>
      <c r="M9" t="s">
        <v>32</v>
      </c>
      <c r="N9" s="14">
        <v>44035</v>
      </c>
      <c r="O9">
        <v>586</v>
      </c>
      <c r="P9">
        <v>0.6</v>
      </c>
      <c r="Q9" s="1">
        <v>44054</v>
      </c>
      <c r="R9" s="1">
        <v>44317</v>
      </c>
      <c r="S9" s="14">
        <v>44084</v>
      </c>
      <c r="T9">
        <v>295</v>
      </c>
      <c r="U9">
        <v>0.3</v>
      </c>
      <c r="V9" t="s">
        <v>75</v>
      </c>
      <c r="W9" t="s">
        <v>34</v>
      </c>
      <c r="X9" s="40">
        <f t="shared" si="0"/>
        <v>5.2857142857142856</v>
      </c>
      <c r="Y9" s="1">
        <v>44091</v>
      </c>
      <c r="Z9" s="14">
        <v>44126</v>
      </c>
      <c r="AA9">
        <v>286</v>
      </c>
      <c r="AB9">
        <v>0.3</v>
      </c>
      <c r="AC9" t="s">
        <v>179</v>
      </c>
      <c r="AD9" t="s">
        <v>34</v>
      </c>
      <c r="AE9" s="51">
        <f t="shared" si="1"/>
        <v>5</v>
      </c>
      <c r="AF9" s="1">
        <v>44126</v>
      </c>
      <c r="AG9" s="1">
        <v>44154</v>
      </c>
      <c r="AH9">
        <v>272</v>
      </c>
      <c r="AI9">
        <v>0.2</v>
      </c>
      <c r="AJ9" t="s">
        <v>88</v>
      </c>
      <c r="AK9" t="s">
        <v>30</v>
      </c>
      <c r="AL9" s="40">
        <f t="shared" si="2"/>
        <v>4.5714285714285712</v>
      </c>
      <c r="AM9" s="1">
        <v>44158</v>
      </c>
      <c r="AN9" s="14">
        <v>44214</v>
      </c>
      <c r="AO9">
        <v>279</v>
      </c>
      <c r="AP9">
        <v>0.3</v>
      </c>
      <c r="AQ9" t="s">
        <v>180</v>
      </c>
      <c r="AR9" t="s">
        <v>88</v>
      </c>
      <c r="AS9" s="40">
        <f t="shared" si="3"/>
        <v>9</v>
      </c>
      <c r="AT9" s="1">
        <v>44221</v>
      </c>
      <c r="AU9" s="14">
        <v>44305</v>
      </c>
      <c r="AV9">
        <v>269</v>
      </c>
      <c r="AW9">
        <v>0.1</v>
      </c>
      <c r="AX9" t="s">
        <v>88</v>
      </c>
      <c r="AY9" t="s">
        <v>88</v>
      </c>
      <c r="AZ9" s="72">
        <f t="shared" si="4"/>
        <v>39.428571428571431</v>
      </c>
      <c r="BA9" s="72">
        <v>6</v>
      </c>
      <c r="BB9" s="73">
        <v>44497</v>
      </c>
      <c r="BC9" s="74"/>
      <c r="BD9" s="71"/>
      <c r="BE9" s="71"/>
      <c r="BF9" s="71" t="s">
        <v>88</v>
      </c>
      <c r="BG9" s="71" t="s">
        <v>88</v>
      </c>
      <c r="BH9" s="75"/>
      <c r="BI9" s="76">
        <v>8</v>
      </c>
      <c r="BJ9" s="73"/>
      <c r="BK9" s="71"/>
      <c r="BL9" s="71"/>
      <c r="BM9" s="71"/>
      <c r="BN9" s="71"/>
      <c r="BO9" s="71"/>
      <c r="BQ9" s="1">
        <v>44317</v>
      </c>
    </row>
    <row r="10" spans="1:69" x14ac:dyDescent="0.2">
      <c r="A10" t="s">
        <v>295</v>
      </c>
      <c r="B10" t="s">
        <v>273</v>
      </c>
      <c r="C10" s="1">
        <v>22403</v>
      </c>
      <c r="D10" s="69">
        <v>62</v>
      </c>
      <c r="E10" t="s">
        <v>22</v>
      </c>
      <c r="F10" t="s">
        <v>94</v>
      </c>
      <c r="G10" t="s">
        <v>93</v>
      </c>
      <c r="I10" t="s">
        <v>33</v>
      </c>
      <c r="J10" t="s">
        <v>94</v>
      </c>
      <c r="K10" t="s">
        <v>94</v>
      </c>
      <c r="L10" t="s">
        <v>93</v>
      </c>
      <c r="M10" t="s">
        <v>26</v>
      </c>
      <c r="N10" s="14">
        <v>42683</v>
      </c>
      <c r="O10">
        <v>729</v>
      </c>
      <c r="P10">
        <v>1</v>
      </c>
      <c r="Q10" s="1">
        <v>42695</v>
      </c>
      <c r="R10" s="1">
        <v>42979</v>
      </c>
      <c r="S10" s="14"/>
      <c r="U10">
        <v>0.7</v>
      </c>
      <c r="X10" s="40">
        <f t="shared" si="0"/>
        <v>5.4285714285714288</v>
      </c>
      <c r="Y10" s="1">
        <v>42733</v>
      </c>
      <c r="Z10" s="14"/>
      <c r="AB10">
        <v>0.7</v>
      </c>
      <c r="AE10" s="51">
        <f t="shared" si="1"/>
        <v>4</v>
      </c>
      <c r="AF10" s="1">
        <v>42761</v>
      </c>
      <c r="AG10" s="1"/>
      <c r="AI10">
        <v>0.9</v>
      </c>
      <c r="AL10" s="40">
        <f t="shared" si="2"/>
        <v>4</v>
      </c>
      <c r="AM10" s="1">
        <v>42789</v>
      </c>
      <c r="AN10" s="14">
        <v>42823</v>
      </c>
      <c r="AO10">
        <v>264</v>
      </c>
      <c r="AP10">
        <v>0.7</v>
      </c>
      <c r="AQ10" t="s">
        <v>75</v>
      </c>
      <c r="AR10" t="s">
        <v>34</v>
      </c>
      <c r="AS10" s="40">
        <f t="shared" si="3"/>
        <v>11</v>
      </c>
      <c r="AT10" s="1">
        <v>42866</v>
      </c>
      <c r="AU10" s="14"/>
      <c r="AW10">
        <v>0.7</v>
      </c>
      <c r="AX10" t="s">
        <v>75</v>
      </c>
      <c r="AY10" t="s">
        <v>34</v>
      </c>
      <c r="AZ10" s="57">
        <f t="shared" si="4"/>
        <v>5</v>
      </c>
      <c r="BA10" s="57">
        <v>4</v>
      </c>
      <c r="BB10" s="1">
        <v>42901</v>
      </c>
      <c r="BC10" s="14"/>
      <c r="BE10">
        <v>0.7</v>
      </c>
      <c r="BF10" t="s">
        <v>75</v>
      </c>
      <c r="BG10" t="s">
        <v>88</v>
      </c>
      <c r="BH10" s="51">
        <f t="shared" ref="BH10:BH15" si="5">(BJ10-BB10)/7</f>
        <v>4</v>
      </c>
      <c r="BI10" s="52">
        <v>6</v>
      </c>
      <c r="BJ10" s="1">
        <v>42929</v>
      </c>
      <c r="BK10" s="1">
        <v>42985</v>
      </c>
      <c r="BL10">
        <v>253</v>
      </c>
      <c r="BM10">
        <v>0.7</v>
      </c>
      <c r="BN10" t="s">
        <v>181</v>
      </c>
      <c r="BO10" t="s">
        <v>88</v>
      </c>
      <c r="BP10" s="1">
        <v>42957</v>
      </c>
      <c r="BQ10" s="1">
        <v>42979</v>
      </c>
    </row>
    <row r="11" spans="1:69" x14ac:dyDescent="0.2">
      <c r="C11" s="1"/>
      <c r="D11" s="69"/>
      <c r="F11" t="s">
        <v>94</v>
      </c>
      <c r="G11" t="s">
        <v>93</v>
      </c>
      <c r="I11" t="s">
        <v>33</v>
      </c>
      <c r="J11" t="s">
        <v>94</v>
      </c>
      <c r="K11" t="s">
        <v>94</v>
      </c>
      <c r="L11" t="s">
        <v>93</v>
      </c>
      <c r="M11" t="s">
        <v>32</v>
      </c>
      <c r="N11" s="14">
        <v>42683</v>
      </c>
      <c r="O11">
        <v>705</v>
      </c>
      <c r="P11">
        <v>0.6</v>
      </c>
      <c r="Q11" s="1">
        <v>42702</v>
      </c>
      <c r="R11" s="1">
        <v>42979</v>
      </c>
      <c r="S11" s="14"/>
      <c r="U11">
        <v>0.4</v>
      </c>
      <c r="X11" s="40">
        <f t="shared" si="0"/>
        <v>5.4285714285714288</v>
      </c>
      <c r="Y11" s="1">
        <v>42740</v>
      </c>
      <c r="Z11" s="14"/>
      <c r="AB11">
        <v>0.3</v>
      </c>
      <c r="AE11" s="51">
        <f t="shared" si="1"/>
        <v>4</v>
      </c>
      <c r="AF11" s="1">
        <v>42768</v>
      </c>
      <c r="AG11" s="1"/>
      <c r="AI11">
        <v>0.4</v>
      </c>
      <c r="AL11" s="40">
        <f t="shared" si="2"/>
        <v>4</v>
      </c>
      <c r="AM11" s="1">
        <v>42796</v>
      </c>
      <c r="AN11" s="14">
        <v>42823</v>
      </c>
      <c r="AO11">
        <v>270</v>
      </c>
      <c r="AP11">
        <v>0.2</v>
      </c>
      <c r="AQ11" t="s">
        <v>75</v>
      </c>
      <c r="AR11" t="s">
        <v>88</v>
      </c>
      <c r="AS11" s="40">
        <f t="shared" si="3"/>
        <v>6</v>
      </c>
      <c r="AT11" s="1">
        <v>42838</v>
      </c>
      <c r="AU11" s="14"/>
      <c r="AW11">
        <v>0.3</v>
      </c>
      <c r="AX11" t="s">
        <v>75</v>
      </c>
      <c r="AY11" t="s">
        <v>88</v>
      </c>
      <c r="AZ11" s="57">
        <f t="shared" si="4"/>
        <v>8</v>
      </c>
      <c r="BA11" s="57">
        <v>6</v>
      </c>
      <c r="BB11" s="1">
        <v>42894</v>
      </c>
      <c r="BC11" s="14"/>
      <c r="BE11">
        <v>0.4</v>
      </c>
      <c r="BF11" t="s">
        <v>75</v>
      </c>
      <c r="BG11" t="s">
        <v>88</v>
      </c>
      <c r="BH11" s="51">
        <f t="shared" si="5"/>
        <v>8</v>
      </c>
      <c r="BI11" s="52">
        <v>8</v>
      </c>
      <c r="BJ11" s="1">
        <v>42950</v>
      </c>
      <c r="BK11" s="1">
        <v>42985</v>
      </c>
      <c r="BL11">
        <v>271</v>
      </c>
      <c r="BM11">
        <v>0.4</v>
      </c>
      <c r="BN11" t="s">
        <v>181</v>
      </c>
      <c r="BO11" t="s">
        <v>88</v>
      </c>
      <c r="BP11" s="1">
        <v>43006</v>
      </c>
      <c r="BQ11" s="1">
        <v>42979</v>
      </c>
    </row>
    <row r="12" spans="1:69" x14ac:dyDescent="0.2">
      <c r="A12" t="s">
        <v>297</v>
      </c>
      <c r="B12" t="s">
        <v>294</v>
      </c>
      <c r="C12" s="1">
        <v>16534</v>
      </c>
      <c r="D12" s="69">
        <v>78</v>
      </c>
      <c r="E12" t="s">
        <v>22</v>
      </c>
      <c r="F12" t="s">
        <v>93</v>
      </c>
      <c r="G12" t="s">
        <v>93</v>
      </c>
      <c r="I12" t="s">
        <v>48</v>
      </c>
      <c r="J12" t="s">
        <v>94</v>
      </c>
      <c r="K12" t="s">
        <v>94</v>
      </c>
      <c r="L12" t="s">
        <v>93</v>
      </c>
      <c r="M12" t="s">
        <v>26</v>
      </c>
      <c r="N12" s="14">
        <v>43853</v>
      </c>
      <c r="O12">
        <v>436</v>
      </c>
      <c r="P12">
        <v>0.5</v>
      </c>
      <c r="Q12" s="1">
        <v>43857</v>
      </c>
      <c r="R12" s="1">
        <v>44136</v>
      </c>
      <c r="S12" s="14">
        <v>43885</v>
      </c>
      <c r="T12">
        <v>341</v>
      </c>
      <c r="U12">
        <v>0.5</v>
      </c>
      <c r="V12" t="s">
        <v>75</v>
      </c>
      <c r="W12" t="s">
        <v>34</v>
      </c>
      <c r="X12" s="40">
        <f t="shared" si="0"/>
        <v>4</v>
      </c>
      <c r="Y12" s="1">
        <v>43885</v>
      </c>
      <c r="Z12" s="14">
        <v>43913</v>
      </c>
      <c r="AA12">
        <v>305</v>
      </c>
      <c r="AB12">
        <v>0.2</v>
      </c>
      <c r="AC12" t="s">
        <v>75</v>
      </c>
      <c r="AD12" t="s">
        <v>34</v>
      </c>
      <c r="AE12" s="51">
        <f t="shared" si="1"/>
        <v>4</v>
      </c>
      <c r="AF12" s="1">
        <v>43913</v>
      </c>
      <c r="AG12" s="1">
        <v>43941</v>
      </c>
      <c r="AH12">
        <v>299</v>
      </c>
      <c r="AI12">
        <v>0.1</v>
      </c>
      <c r="AJ12" t="s">
        <v>75</v>
      </c>
      <c r="AK12" t="s">
        <v>30</v>
      </c>
      <c r="AL12" s="40">
        <f t="shared" si="2"/>
        <v>4</v>
      </c>
      <c r="AM12" s="1">
        <v>43941</v>
      </c>
      <c r="AN12" s="14">
        <v>43969</v>
      </c>
      <c r="AO12">
        <v>294</v>
      </c>
      <c r="AP12">
        <v>0.1</v>
      </c>
      <c r="AQ12" t="s">
        <v>179</v>
      </c>
      <c r="AR12" t="s">
        <v>34</v>
      </c>
      <c r="AS12" s="40">
        <f t="shared" si="3"/>
        <v>4</v>
      </c>
      <c r="AT12" s="1">
        <v>43969</v>
      </c>
      <c r="AU12" s="14">
        <v>43998</v>
      </c>
      <c r="AV12">
        <v>282</v>
      </c>
      <c r="AW12">
        <v>0.2</v>
      </c>
      <c r="AX12" t="s">
        <v>179</v>
      </c>
      <c r="AY12" t="s">
        <v>34</v>
      </c>
      <c r="AZ12" s="57">
        <f t="shared" si="4"/>
        <v>4.1428571428571432</v>
      </c>
      <c r="BA12" s="57">
        <v>4</v>
      </c>
      <c r="BB12" s="1">
        <v>43998</v>
      </c>
      <c r="BC12" s="14">
        <v>44025</v>
      </c>
      <c r="BD12">
        <v>277</v>
      </c>
      <c r="BE12">
        <v>0.3</v>
      </c>
      <c r="BF12" t="s">
        <v>75</v>
      </c>
      <c r="BG12" t="s">
        <v>88</v>
      </c>
      <c r="BH12" s="51">
        <f t="shared" si="5"/>
        <v>3.8571428571428572</v>
      </c>
      <c r="BI12" s="52">
        <v>6</v>
      </c>
      <c r="BJ12" s="1">
        <v>44025</v>
      </c>
      <c r="BK12" s="1">
        <v>44067</v>
      </c>
      <c r="BL12">
        <v>290</v>
      </c>
      <c r="BM12">
        <v>0.1</v>
      </c>
      <c r="BN12" t="s">
        <v>179</v>
      </c>
      <c r="BO12" t="s">
        <v>34</v>
      </c>
      <c r="BQ12" s="1">
        <v>44136</v>
      </c>
    </row>
    <row r="13" spans="1:69" x14ac:dyDescent="0.2">
      <c r="A13" t="s">
        <v>268</v>
      </c>
      <c r="B13" t="s">
        <v>268</v>
      </c>
      <c r="C13" s="1">
        <v>25010</v>
      </c>
      <c r="D13" s="69">
        <v>55</v>
      </c>
      <c r="E13" t="s">
        <v>22</v>
      </c>
      <c r="F13" t="s">
        <v>94</v>
      </c>
      <c r="G13" t="s">
        <v>93</v>
      </c>
      <c r="I13" t="s">
        <v>48</v>
      </c>
      <c r="J13" t="s">
        <v>93</v>
      </c>
      <c r="K13" t="s">
        <v>94</v>
      </c>
      <c r="L13" t="s">
        <v>93</v>
      </c>
      <c r="M13" t="s">
        <v>26</v>
      </c>
      <c r="N13" s="14">
        <v>44181</v>
      </c>
      <c r="O13">
        <v>500</v>
      </c>
      <c r="P13">
        <v>0.1</v>
      </c>
      <c r="Q13" s="1">
        <v>44183</v>
      </c>
      <c r="R13" s="1">
        <v>44470</v>
      </c>
      <c r="S13" s="14"/>
      <c r="U13">
        <v>0.1</v>
      </c>
      <c r="X13" s="40">
        <f t="shared" si="0"/>
        <v>4.4285714285714288</v>
      </c>
      <c r="Y13" s="1">
        <v>44214</v>
      </c>
      <c r="Z13" s="14">
        <v>44242</v>
      </c>
      <c r="AA13">
        <v>529</v>
      </c>
      <c r="AB13">
        <v>0.2</v>
      </c>
      <c r="AC13" t="s">
        <v>182</v>
      </c>
      <c r="AD13" t="s">
        <v>34</v>
      </c>
      <c r="AE13" s="51">
        <f t="shared" si="1"/>
        <v>4</v>
      </c>
      <c r="AF13" s="1">
        <v>44242</v>
      </c>
      <c r="AG13" s="1">
        <v>44274</v>
      </c>
      <c r="AH13">
        <v>564</v>
      </c>
      <c r="AI13">
        <v>0.4</v>
      </c>
      <c r="AJ13" t="s">
        <v>182</v>
      </c>
      <c r="AK13" t="s">
        <v>34</v>
      </c>
      <c r="AL13" s="40">
        <f t="shared" si="2"/>
        <v>4.5714285714285712</v>
      </c>
      <c r="AM13" s="1">
        <v>44274</v>
      </c>
      <c r="AN13" s="14">
        <v>44309</v>
      </c>
      <c r="AO13">
        <v>485</v>
      </c>
      <c r="AP13">
        <v>0.2</v>
      </c>
      <c r="AQ13" t="s">
        <v>75</v>
      </c>
      <c r="AR13" t="s">
        <v>34</v>
      </c>
      <c r="AS13" s="40">
        <f t="shared" si="3"/>
        <v>5</v>
      </c>
      <c r="AT13" s="1">
        <v>44309</v>
      </c>
      <c r="AU13" s="14">
        <v>44337</v>
      </c>
      <c r="AV13">
        <v>467</v>
      </c>
      <c r="AW13">
        <v>0</v>
      </c>
      <c r="AX13" t="s">
        <v>75</v>
      </c>
      <c r="AY13" t="s">
        <v>34</v>
      </c>
      <c r="AZ13" s="57">
        <f t="shared" si="4"/>
        <v>4</v>
      </c>
      <c r="BA13" s="57">
        <v>4</v>
      </c>
      <c r="BB13" s="1">
        <v>44337</v>
      </c>
      <c r="BC13" s="14">
        <v>44396</v>
      </c>
      <c r="BD13">
        <v>464</v>
      </c>
      <c r="BE13">
        <v>-0.1</v>
      </c>
      <c r="BF13" t="s">
        <v>75</v>
      </c>
      <c r="BG13" t="s">
        <v>34</v>
      </c>
      <c r="BH13" s="51">
        <f t="shared" si="5"/>
        <v>8.4285714285714288</v>
      </c>
      <c r="BI13" s="52">
        <v>4</v>
      </c>
      <c r="BJ13" s="1">
        <v>44396</v>
      </c>
      <c r="BK13" s="1">
        <v>44424</v>
      </c>
      <c r="BL13">
        <v>424</v>
      </c>
      <c r="BM13">
        <v>0</v>
      </c>
      <c r="BN13" t="s">
        <v>75</v>
      </c>
      <c r="BO13" t="s">
        <v>34</v>
      </c>
      <c r="BQ13" s="1">
        <v>44470</v>
      </c>
    </row>
    <row r="14" spans="1:69" x14ac:dyDescent="0.2">
      <c r="A14" t="s">
        <v>265</v>
      </c>
      <c r="B14" t="s">
        <v>296</v>
      </c>
      <c r="C14" s="1">
        <v>19582</v>
      </c>
      <c r="D14" s="69">
        <v>70</v>
      </c>
      <c r="E14" t="s">
        <v>22</v>
      </c>
      <c r="F14" t="s">
        <v>94</v>
      </c>
      <c r="G14" t="s">
        <v>94</v>
      </c>
      <c r="I14" t="s">
        <v>27</v>
      </c>
      <c r="J14" t="s">
        <v>94</v>
      </c>
      <c r="K14" t="s">
        <v>94</v>
      </c>
      <c r="L14" t="s">
        <v>93</v>
      </c>
      <c r="M14" t="s">
        <v>26</v>
      </c>
      <c r="N14" s="14">
        <v>44223</v>
      </c>
      <c r="O14">
        <v>465</v>
      </c>
      <c r="P14">
        <v>1.3</v>
      </c>
      <c r="Q14" s="1">
        <v>44298</v>
      </c>
      <c r="R14" s="1">
        <v>44593</v>
      </c>
      <c r="S14" s="14"/>
      <c r="U14">
        <v>1</v>
      </c>
      <c r="X14" s="40">
        <f t="shared" si="0"/>
        <v>4</v>
      </c>
      <c r="Y14" s="1">
        <v>44326</v>
      </c>
      <c r="Z14" s="14">
        <v>44354</v>
      </c>
      <c r="AA14">
        <v>253</v>
      </c>
      <c r="AB14">
        <v>1</v>
      </c>
      <c r="AC14" t="s">
        <v>75</v>
      </c>
      <c r="AD14" t="s">
        <v>30</v>
      </c>
      <c r="AE14" s="51">
        <f t="shared" si="1"/>
        <v>4</v>
      </c>
      <c r="AF14" s="1">
        <v>44354</v>
      </c>
      <c r="AG14" s="1"/>
      <c r="AI14">
        <v>1</v>
      </c>
      <c r="AL14" s="40">
        <f t="shared" si="2"/>
        <v>7.2857142857142856</v>
      </c>
      <c r="AM14" s="1">
        <v>44405</v>
      </c>
      <c r="AN14" s="14"/>
      <c r="AP14">
        <v>1</v>
      </c>
      <c r="AS14" s="40">
        <f t="shared" si="3"/>
        <v>4.1428571428571432</v>
      </c>
      <c r="AT14" s="1">
        <v>44434</v>
      </c>
      <c r="AU14" s="14">
        <v>44469</v>
      </c>
      <c r="AV14">
        <v>240</v>
      </c>
      <c r="AW14">
        <v>1.2</v>
      </c>
      <c r="AX14" t="s">
        <v>75</v>
      </c>
      <c r="AY14" t="s">
        <v>88</v>
      </c>
      <c r="AZ14" s="57">
        <f t="shared" si="4"/>
        <v>5</v>
      </c>
      <c r="BA14" s="57">
        <v>6</v>
      </c>
      <c r="BB14" s="1">
        <v>44469</v>
      </c>
      <c r="BC14" s="14">
        <v>44498</v>
      </c>
      <c r="BD14">
        <v>234</v>
      </c>
      <c r="BE14">
        <v>1.3</v>
      </c>
      <c r="BF14" t="s">
        <v>75</v>
      </c>
      <c r="BG14" t="s">
        <v>88</v>
      </c>
      <c r="BH14" s="51">
        <f t="shared" si="5"/>
        <v>4.1428571428571432</v>
      </c>
      <c r="BI14" s="52">
        <v>8</v>
      </c>
      <c r="BJ14" s="1">
        <v>44498</v>
      </c>
      <c r="BK14" s="1">
        <v>44553</v>
      </c>
      <c r="BL14">
        <v>235</v>
      </c>
      <c r="BM14">
        <v>1</v>
      </c>
      <c r="BN14" t="s">
        <v>179</v>
      </c>
      <c r="BO14" t="s">
        <v>88</v>
      </c>
      <c r="BQ14" s="1">
        <v>44593</v>
      </c>
    </row>
    <row r="15" spans="1:69" x14ac:dyDescent="0.2">
      <c r="A15" t="s">
        <v>285</v>
      </c>
      <c r="B15" t="s">
        <v>263</v>
      </c>
      <c r="C15" s="1">
        <v>32211</v>
      </c>
      <c r="D15" s="69">
        <v>35</v>
      </c>
      <c r="E15" t="s">
        <v>175</v>
      </c>
      <c r="F15" t="s">
        <v>94</v>
      </c>
      <c r="G15" t="s">
        <v>94</v>
      </c>
      <c r="I15" t="s">
        <v>48</v>
      </c>
      <c r="J15" t="s">
        <v>93</v>
      </c>
      <c r="K15" t="s">
        <v>94</v>
      </c>
      <c r="L15" t="s">
        <v>93</v>
      </c>
      <c r="M15" t="s">
        <v>32</v>
      </c>
      <c r="N15" s="14">
        <v>43752</v>
      </c>
      <c r="O15">
        <v>493</v>
      </c>
      <c r="P15">
        <v>0.2</v>
      </c>
      <c r="Q15" s="1">
        <v>43766</v>
      </c>
      <c r="R15" s="1">
        <v>44044</v>
      </c>
      <c r="S15" s="14">
        <v>43781</v>
      </c>
      <c r="T15">
        <v>284</v>
      </c>
      <c r="U15">
        <v>0</v>
      </c>
      <c r="V15" t="s">
        <v>75</v>
      </c>
      <c r="W15" t="s">
        <v>34</v>
      </c>
      <c r="X15" s="40">
        <f t="shared" si="0"/>
        <v>4</v>
      </c>
      <c r="Y15" s="1">
        <v>43794</v>
      </c>
      <c r="Z15" s="14">
        <v>43810</v>
      </c>
      <c r="AA15">
        <v>271</v>
      </c>
      <c r="AB15">
        <v>0</v>
      </c>
      <c r="AC15" t="s">
        <v>75</v>
      </c>
      <c r="AD15" t="s">
        <v>30</v>
      </c>
      <c r="AE15" s="51">
        <f t="shared" si="1"/>
        <v>6</v>
      </c>
      <c r="AF15" s="1">
        <v>43836</v>
      </c>
      <c r="AG15" s="1">
        <v>43867</v>
      </c>
      <c r="AH15">
        <v>272</v>
      </c>
      <c r="AI15">
        <v>-0.1</v>
      </c>
      <c r="AJ15" t="s">
        <v>88</v>
      </c>
      <c r="AK15" t="s">
        <v>30</v>
      </c>
      <c r="AL15" s="40">
        <f t="shared" si="2"/>
        <v>4.4285714285714288</v>
      </c>
      <c r="AM15" s="1">
        <v>43867</v>
      </c>
      <c r="AN15" s="14"/>
      <c r="AP15">
        <v>0</v>
      </c>
      <c r="AS15" s="40">
        <f t="shared" si="3"/>
        <v>5.5714285714285712</v>
      </c>
      <c r="AT15" s="1">
        <v>43906</v>
      </c>
      <c r="AU15" s="14"/>
      <c r="AW15">
        <v>-0.1</v>
      </c>
      <c r="AX15" t="s">
        <v>88</v>
      </c>
      <c r="AY15" t="s">
        <v>88</v>
      </c>
      <c r="AZ15" s="57">
        <f t="shared" si="4"/>
        <v>8.4285714285714288</v>
      </c>
      <c r="BA15" s="57">
        <v>8</v>
      </c>
      <c r="BB15" s="1">
        <v>43965</v>
      </c>
      <c r="BC15" s="14">
        <v>44021</v>
      </c>
      <c r="BD15">
        <v>278</v>
      </c>
      <c r="BE15">
        <v>-0.1</v>
      </c>
      <c r="BF15" t="s">
        <v>88</v>
      </c>
      <c r="BG15" t="s">
        <v>88</v>
      </c>
      <c r="BH15" s="80">
        <f t="shared" si="5"/>
        <v>21.571428571428573</v>
      </c>
      <c r="BI15" s="81">
        <v>10</v>
      </c>
      <c r="BJ15" s="68">
        <v>44116</v>
      </c>
      <c r="BK15" s="68">
        <v>44144</v>
      </c>
      <c r="BL15" s="39">
        <v>264</v>
      </c>
      <c r="BM15" s="39">
        <v>-0.1</v>
      </c>
      <c r="BN15" s="39" t="s">
        <v>183</v>
      </c>
      <c r="BO15" s="39" t="s">
        <v>88</v>
      </c>
      <c r="BQ15" s="1">
        <v>44044</v>
      </c>
    </row>
    <row r="16" spans="1:69" x14ac:dyDescent="0.2">
      <c r="A16" t="s">
        <v>262</v>
      </c>
      <c r="B16" t="s">
        <v>268</v>
      </c>
      <c r="C16" s="1">
        <v>14821</v>
      </c>
      <c r="D16" s="69">
        <v>83</v>
      </c>
      <c r="E16" t="s">
        <v>22</v>
      </c>
      <c r="F16" t="s">
        <v>94</v>
      </c>
      <c r="G16" t="s">
        <v>93</v>
      </c>
      <c r="H16" t="s">
        <v>184</v>
      </c>
      <c r="I16" t="s">
        <v>48</v>
      </c>
      <c r="J16" t="s">
        <v>94</v>
      </c>
      <c r="K16" t="s">
        <v>94</v>
      </c>
      <c r="L16" t="s">
        <v>93</v>
      </c>
      <c r="M16" t="s">
        <v>26</v>
      </c>
      <c r="N16" s="14">
        <v>43833</v>
      </c>
      <c r="O16">
        <v>408</v>
      </c>
      <c r="P16">
        <v>0.6</v>
      </c>
      <c r="Q16" s="1">
        <v>43864</v>
      </c>
      <c r="R16" s="1">
        <v>44136</v>
      </c>
      <c r="S16" s="14">
        <v>43899</v>
      </c>
      <c r="T16">
        <v>280</v>
      </c>
      <c r="U16">
        <v>0.9</v>
      </c>
      <c r="V16" t="s">
        <v>88</v>
      </c>
      <c r="W16" t="s">
        <v>88</v>
      </c>
      <c r="X16" s="40">
        <f t="shared" si="0"/>
        <v>5</v>
      </c>
      <c r="Y16" s="1">
        <v>43899</v>
      </c>
      <c r="Z16" s="14">
        <v>43958</v>
      </c>
      <c r="AA16">
        <v>282</v>
      </c>
      <c r="AB16">
        <v>1</v>
      </c>
      <c r="AC16" t="s">
        <v>88</v>
      </c>
      <c r="AD16" t="s">
        <v>88</v>
      </c>
      <c r="AE16" s="51">
        <f t="shared" si="1"/>
        <v>8.4285714285714288</v>
      </c>
      <c r="AF16" s="1">
        <v>43958</v>
      </c>
      <c r="AG16" s="1">
        <v>44004</v>
      </c>
      <c r="AH16">
        <v>280</v>
      </c>
      <c r="AI16">
        <v>1</v>
      </c>
      <c r="AJ16" t="s">
        <v>88</v>
      </c>
      <c r="AK16" t="s">
        <v>30</v>
      </c>
      <c r="AL16" s="40">
        <f t="shared" si="2"/>
        <v>6.5714285714285712</v>
      </c>
      <c r="AM16" s="1">
        <v>44004</v>
      </c>
      <c r="AN16" s="14">
        <v>44060</v>
      </c>
      <c r="AO16">
        <v>270</v>
      </c>
      <c r="AP16">
        <v>0.6</v>
      </c>
      <c r="AQ16" t="s">
        <v>88</v>
      </c>
      <c r="AR16" t="s">
        <v>88</v>
      </c>
      <c r="AS16" s="40">
        <f t="shared" si="3"/>
        <v>8</v>
      </c>
      <c r="AT16" s="1">
        <v>44060</v>
      </c>
      <c r="AU16" s="14"/>
      <c r="AW16">
        <v>0.6</v>
      </c>
      <c r="AX16" s="71" t="s">
        <v>88</v>
      </c>
      <c r="AY16" s="71" t="s">
        <v>88</v>
      </c>
      <c r="AZ16" s="72"/>
      <c r="BA16" s="72">
        <v>6</v>
      </c>
      <c r="BB16" s="73"/>
      <c r="BC16" s="74"/>
      <c r="BD16" s="71"/>
      <c r="BE16" s="71"/>
      <c r="BF16" s="71" t="s">
        <v>88</v>
      </c>
      <c r="BG16" s="71" t="s">
        <v>88</v>
      </c>
      <c r="BH16" s="75"/>
      <c r="BI16" s="76">
        <v>8</v>
      </c>
      <c r="BJ16" s="73"/>
      <c r="BK16" s="71"/>
      <c r="BL16" s="71"/>
      <c r="BM16" s="71"/>
      <c r="BN16" s="71"/>
      <c r="BO16" s="71"/>
      <c r="BQ16" s="1">
        <v>44136</v>
      </c>
    </row>
    <row r="17" spans="1:69" x14ac:dyDescent="0.2">
      <c r="A17" t="s">
        <v>288</v>
      </c>
      <c r="B17" t="s">
        <v>273</v>
      </c>
      <c r="C17" s="1">
        <v>33243</v>
      </c>
      <c r="D17" s="69">
        <v>32</v>
      </c>
      <c r="E17" t="s">
        <v>175</v>
      </c>
      <c r="F17" t="s">
        <v>94</v>
      </c>
      <c r="G17" t="s">
        <v>93</v>
      </c>
      <c r="I17" t="s">
        <v>48</v>
      </c>
      <c r="J17" t="s">
        <v>93</v>
      </c>
      <c r="K17" t="s">
        <v>94</v>
      </c>
      <c r="L17" t="s">
        <v>94</v>
      </c>
      <c r="M17" t="s">
        <v>26</v>
      </c>
      <c r="N17" s="14">
        <v>43294</v>
      </c>
      <c r="O17">
        <v>288</v>
      </c>
      <c r="P17">
        <v>0</v>
      </c>
      <c r="Q17" s="1">
        <v>43294</v>
      </c>
      <c r="R17" s="1">
        <v>43191</v>
      </c>
      <c r="S17" s="14">
        <v>43322</v>
      </c>
      <c r="T17">
        <v>268</v>
      </c>
      <c r="U17">
        <v>0.1</v>
      </c>
      <c r="V17" t="s">
        <v>182</v>
      </c>
      <c r="W17" t="s">
        <v>88</v>
      </c>
      <c r="X17" s="40">
        <f t="shared" si="0"/>
        <v>4</v>
      </c>
      <c r="Y17" s="1">
        <v>43322</v>
      </c>
      <c r="Z17" s="14"/>
      <c r="AB17">
        <v>0</v>
      </c>
      <c r="AE17" s="51">
        <f t="shared" si="1"/>
        <v>4</v>
      </c>
      <c r="AF17" s="1">
        <v>43350</v>
      </c>
      <c r="AG17" s="1"/>
      <c r="AI17">
        <v>0</v>
      </c>
      <c r="AL17" s="40">
        <f t="shared" si="2"/>
        <v>4.4285714285714288</v>
      </c>
      <c r="AM17" s="1">
        <v>43381</v>
      </c>
      <c r="AN17" s="14">
        <v>43416</v>
      </c>
      <c r="AO17">
        <v>269</v>
      </c>
      <c r="AP17">
        <v>-0.1</v>
      </c>
      <c r="AQ17" t="s">
        <v>88</v>
      </c>
      <c r="AR17" t="s">
        <v>88</v>
      </c>
      <c r="AS17" s="40">
        <f t="shared" si="3"/>
        <v>5.4285714285714288</v>
      </c>
      <c r="AT17" s="1">
        <v>43419</v>
      </c>
      <c r="AU17" s="14">
        <v>43423</v>
      </c>
      <c r="AV17">
        <v>266</v>
      </c>
      <c r="AW17">
        <v>-0.1</v>
      </c>
      <c r="AX17" t="s">
        <v>88</v>
      </c>
      <c r="AY17" t="s">
        <v>88</v>
      </c>
      <c r="AZ17" s="57"/>
      <c r="BA17" s="57">
        <v>6</v>
      </c>
      <c r="BB17" s="1"/>
      <c r="BC17" s="74"/>
      <c r="BD17" s="71"/>
      <c r="BE17" s="71"/>
      <c r="BF17" s="71" t="s">
        <v>88</v>
      </c>
      <c r="BG17" s="71" t="s">
        <v>88</v>
      </c>
      <c r="BH17" s="75"/>
      <c r="BI17" s="76">
        <v>8</v>
      </c>
      <c r="BJ17" s="73"/>
      <c r="BK17" s="71"/>
      <c r="BL17" s="71"/>
      <c r="BM17" s="71"/>
      <c r="BN17" s="71"/>
      <c r="BO17" s="71"/>
      <c r="BQ17" s="1">
        <v>43191</v>
      </c>
    </row>
    <row r="18" spans="1:69" x14ac:dyDescent="0.2">
      <c r="A18" t="s">
        <v>295</v>
      </c>
      <c r="B18" t="s">
        <v>288</v>
      </c>
      <c r="C18" s="1">
        <v>16091</v>
      </c>
      <c r="D18" s="69">
        <v>79</v>
      </c>
      <c r="E18" t="s">
        <v>22</v>
      </c>
      <c r="F18" t="s">
        <v>94</v>
      </c>
      <c r="G18" t="s">
        <v>94</v>
      </c>
      <c r="I18" t="s">
        <v>176</v>
      </c>
      <c r="J18" t="s">
        <v>93</v>
      </c>
      <c r="K18" t="s">
        <v>94</v>
      </c>
      <c r="L18" t="s">
        <v>93</v>
      </c>
      <c r="M18" t="s">
        <v>26</v>
      </c>
      <c r="N18" s="14">
        <v>44424</v>
      </c>
      <c r="O18">
        <v>317</v>
      </c>
      <c r="P18">
        <v>0.2</v>
      </c>
      <c r="Q18" s="1">
        <v>44424</v>
      </c>
      <c r="R18" s="1">
        <v>44682</v>
      </c>
      <c r="S18" s="14"/>
      <c r="U18">
        <v>0.1</v>
      </c>
      <c r="X18" s="40">
        <f t="shared" si="0"/>
        <v>4</v>
      </c>
      <c r="Y18" s="1">
        <v>44452</v>
      </c>
      <c r="Z18" s="14">
        <v>44480</v>
      </c>
      <c r="AA18">
        <v>288</v>
      </c>
      <c r="AB18">
        <v>-0.1</v>
      </c>
      <c r="AC18" t="s">
        <v>88</v>
      </c>
      <c r="AD18" t="s">
        <v>88</v>
      </c>
      <c r="AE18" s="51">
        <f t="shared" si="1"/>
        <v>4</v>
      </c>
      <c r="AF18" s="1">
        <v>44480</v>
      </c>
      <c r="AG18" s="1">
        <v>44511</v>
      </c>
      <c r="AH18">
        <v>288</v>
      </c>
      <c r="AI18">
        <v>0.1</v>
      </c>
      <c r="AJ18" t="s">
        <v>179</v>
      </c>
      <c r="AK18" t="s">
        <v>179</v>
      </c>
      <c r="AL18" s="79">
        <f t="shared" si="2"/>
        <v>94.428571428571431</v>
      </c>
      <c r="AM18" s="73">
        <v>45141</v>
      </c>
      <c r="AN18" s="74"/>
      <c r="AO18" s="71"/>
      <c r="AP18" s="71">
        <v>0</v>
      </c>
      <c r="AQ18" s="71"/>
      <c r="AR18" s="71"/>
      <c r="AS18" s="78">
        <f t="shared" si="3"/>
        <v>4.5714285714285712</v>
      </c>
      <c r="AT18" s="73">
        <v>45173</v>
      </c>
      <c r="AU18" s="74">
        <v>45201</v>
      </c>
      <c r="AV18" s="71">
        <v>297</v>
      </c>
      <c r="AW18" s="71">
        <v>0.1</v>
      </c>
      <c r="AX18" s="71" t="s">
        <v>185</v>
      </c>
      <c r="AY18" s="71" t="s">
        <v>88</v>
      </c>
      <c r="AZ18" s="72">
        <f>(BB18-AT18)/7</f>
        <v>4</v>
      </c>
      <c r="BA18" s="72">
        <v>6</v>
      </c>
      <c r="BB18" s="73">
        <v>45201</v>
      </c>
      <c r="BC18" s="74">
        <v>45243</v>
      </c>
      <c r="BD18" s="71">
        <v>290</v>
      </c>
      <c r="BE18" s="71">
        <v>0</v>
      </c>
      <c r="BF18" s="71" t="s">
        <v>179</v>
      </c>
      <c r="BG18" s="71" t="s">
        <v>88</v>
      </c>
      <c r="BH18" s="75">
        <f>(BJ18-BB18)/7</f>
        <v>-6457.2857142857147</v>
      </c>
      <c r="BI18" s="76">
        <v>8</v>
      </c>
      <c r="BJ18" s="73"/>
      <c r="BK18" s="71"/>
      <c r="BL18" s="71"/>
      <c r="BM18" s="71">
        <v>0</v>
      </c>
      <c r="BN18" s="71"/>
      <c r="BO18" s="71"/>
      <c r="BQ18" s="1">
        <v>44682</v>
      </c>
    </row>
    <row r="19" spans="1:69" x14ac:dyDescent="0.2">
      <c r="A19" t="s">
        <v>263</v>
      </c>
      <c r="B19" t="s">
        <v>280</v>
      </c>
      <c r="C19" s="1">
        <v>19935</v>
      </c>
      <c r="D19" s="69">
        <v>69</v>
      </c>
      <c r="E19" t="s">
        <v>22</v>
      </c>
      <c r="F19" t="s">
        <v>94</v>
      </c>
      <c r="G19" t="s">
        <v>93</v>
      </c>
      <c r="H19" t="s">
        <v>186</v>
      </c>
      <c r="I19" t="s">
        <v>27</v>
      </c>
      <c r="J19" t="s">
        <v>93</v>
      </c>
      <c r="K19" t="s">
        <v>94</v>
      </c>
      <c r="L19" t="s">
        <v>93</v>
      </c>
      <c r="M19" t="s">
        <v>26</v>
      </c>
      <c r="N19" s="14">
        <v>44361</v>
      </c>
      <c r="O19">
        <v>286</v>
      </c>
      <c r="P19">
        <v>0.4</v>
      </c>
      <c r="Q19" s="1">
        <v>44361</v>
      </c>
      <c r="R19" s="1">
        <v>44652</v>
      </c>
      <c r="S19" s="14">
        <v>44389</v>
      </c>
      <c r="T19">
        <v>284</v>
      </c>
      <c r="U19">
        <v>0.3</v>
      </c>
      <c r="V19" t="s">
        <v>75</v>
      </c>
      <c r="W19" t="s">
        <v>88</v>
      </c>
      <c r="X19" s="40">
        <f t="shared" si="0"/>
        <v>4</v>
      </c>
      <c r="Y19" s="1">
        <v>44389</v>
      </c>
      <c r="Z19" s="14">
        <v>44417</v>
      </c>
      <c r="AA19">
        <v>280</v>
      </c>
      <c r="AB19">
        <v>0.3</v>
      </c>
      <c r="AC19" t="s">
        <v>88</v>
      </c>
      <c r="AD19" t="s">
        <v>88</v>
      </c>
      <c r="AE19" s="51">
        <f t="shared" si="1"/>
        <v>4</v>
      </c>
      <c r="AF19" s="1">
        <v>44417</v>
      </c>
      <c r="AG19" s="1">
        <v>44452</v>
      </c>
      <c r="AH19">
        <v>282</v>
      </c>
      <c r="AI19">
        <v>0.3</v>
      </c>
      <c r="AJ19" t="s">
        <v>179</v>
      </c>
      <c r="AK19" t="s">
        <v>30</v>
      </c>
      <c r="AL19" s="40">
        <f t="shared" si="2"/>
        <v>5</v>
      </c>
      <c r="AM19" s="1">
        <v>44452</v>
      </c>
      <c r="AN19" s="14">
        <v>44469</v>
      </c>
      <c r="AO19">
        <v>279</v>
      </c>
      <c r="AP19">
        <v>0</v>
      </c>
      <c r="AQ19" t="s">
        <v>88</v>
      </c>
      <c r="AR19" t="s">
        <v>88</v>
      </c>
      <c r="AS19" s="72">
        <f t="shared" si="3"/>
        <v>73</v>
      </c>
      <c r="AT19" s="73">
        <v>44963</v>
      </c>
      <c r="AU19" s="74">
        <v>44987</v>
      </c>
      <c r="AV19" s="71">
        <v>294</v>
      </c>
      <c r="AW19" s="71">
        <v>0.3</v>
      </c>
      <c r="AX19" s="71" t="s">
        <v>182</v>
      </c>
      <c r="AY19" s="71" t="s">
        <v>88</v>
      </c>
      <c r="AZ19" s="72">
        <f>(BB19-AT19)/7</f>
        <v>5</v>
      </c>
      <c r="BA19" s="72">
        <v>6</v>
      </c>
      <c r="BB19" s="73">
        <v>44998</v>
      </c>
      <c r="BC19" s="74">
        <v>45036</v>
      </c>
      <c r="BD19" s="71">
        <v>258</v>
      </c>
      <c r="BE19" s="71">
        <v>0.3</v>
      </c>
      <c r="BF19" s="71" t="s">
        <v>75</v>
      </c>
      <c r="BG19" s="71" t="s">
        <v>34</v>
      </c>
      <c r="BH19" s="75">
        <f>(BJ19-BB19)/7</f>
        <v>6.4285714285714288</v>
      </c>
      <c r="BI19" s="76">
        <v>4</v>
      </c>
      <c r="BJ19" s="73">
        <v>45043</v>
      </c>
      <c r="BK19" s="71"/>
      <c r="BL19" s="71"/>
      <c r="BM19" s="71">
        <v>0.3</v>
      </c>
      <c r="BN19" s="71"/>
      <c r="BO19" s="71"/>
      <c r="BQ19" s="1">
        <v>44652</v>
      </c>
    </row>
    <row r="20" spans="1:69" x14ac:dyDescent="0.2">
      <c r="C20" s="1"/>
      <c r="D20" s="69"/>
      <c r="F20" t="s">
        <v>94</v>
      </c>
      <c r="G20" t="s">
        <v>93</v>
      </c>
      <c r="H20" t="s">
        <v>187</v>
      </c>
      <c r="I20" t="s">
        <v>27</v>
      </c>
      <c r="J20" t="s">
        <v>93</v>
      </c>
      <c r="K20" t="s">
        <v>94</v>
      </c>
      <c r="L20" t="s">
        <v>93</v>
      </c>
      <c r="M20" t="s">
        <v>32</v>
      </c>
      <c r="N20" s="14" t="s">
        <v>188</v>
      </c>
      <c r="O20">
        <v>336</v>
      </c>
      <c r="P20">
        <v>1</v>
      </c>
      <c r="Q20" s="1">
        <v>44364</v>
      </c>
      <c r="R20" s="1">
        <v>44652</v>
      </c>
      <c r="S20" s="14">
        <v>44403</v>
      </c>
      <c r="T20">
        <v>336</v>
      </c>
      <c r="U20">
        <v>1</v>
      </c>
      <c r="V20" t="s">
        <v>185</v>
      </c>
      <c r="W20" t="s">
        <v>185</v>
      </c>
      <c r="X20" s="40">
        <f t="shared" si="0"/>
        <v>4</v>
      </c>
      <c r="Y20" s="1">
        <v>44392</v>
      </c>
      <c r="Z20" s="14">
        <v>44417</v>
      </c>
      <c r="AA20">
        <v>370</v>
      </c>
      <c r="AB20">
        <v>0.2</v>
      </c>
      <c r="AC20" t="s">
        <v>179</v>
      </c>
      <c r="AD20" t="s">
        <v>179</v>
      </c>
      <c r="AE20" s="51">
        <f t="shared" si="1"/>
        <v>4.5714285714285712</v>
      </c>
      <c r="AF20" s="1">
        <v>44424</v>
      </c>
      <c r="AG20" s="1">
        <v>44452</v>
      </c>
      <c r="AH20">
        <v>291</v>
      </c>
      <c r="AI20">
        <v>0</v>
      </c>
      <c r="AJ20" t="s">
        <v>75</v>
      </c>
      <c r="AK20" t="s">
        <v>30</v>
      </c>
      <c r="AL20" s="40">
        <f t="shared" si="2"/>
        <v>5</v>
      </c>
      <c r="AM20" s="1">
        <v>44459</v>
      </c>
      <c r="AN20" s="14"/>
      <c r="AP20">
        <v>0.1</v>
      </c>
      <c r="AS20" s="40">
        <f t="shared" si="3"/>
        <v>4.4285714285714288</v>
      </c>
      <c r="AT20" s="1">
        <v>44490</v>
      </c>
      <c r="AU20" s="14" t="s">
        <v>189</v>
      </c>
      <c r="AW20">
        <v>0.7</v>
      </c>
      <c r="AX20" s="71" t="s">
        <v>75</v>
      </c>
      <c r="AY20" s="71" t="s">
        <v>88</v>
      </c>
      <c r="AZ20" s="72">
        <f>(BB20-AT20)/7</f>
        <v>66.571428571428569</v>
      </c>
      <c r="BA20" s="72">
        <v>6</v>
      </c>
      <c r="BB20" s="73">
        <v>44956</v>
      </c>
      <c r="BC20" s="74">
        <v>44987</v>
      </c>
      <c r="BD20" s="71">
        <v>321</v>
      </c>
      <c r="BE20" s="71">
        <v>0.5</v>
      </c>
      <c r="BF20" s="71" t="s">
        <v>182</v>
      </c>
      <c r="BG20" s="71" t="s">
        <v>34</v>
      </c>
      <c r="BH20" s="75">
        <f>(BJ20-BB20)/7</f>
        <v>5</v>
      </c>
      <c r="BI20" s="76">
        <v>4</v>
      </c>
      <c r="BJ20" s="73">
        <v>44991</v>
      </c>
      <c r="BK20" s="73">
        <v>45036</v>
      </c>
      <c r="BL20" s="71">
        <v>304</v>
      </c>
      <c r="BM20" s="71">
        <v>0.6</v>
      </c>
      <c r="BN20" s="71" t="s">
        <v>75</v>
      </c>
      <c r="BO20" s="71" t="s">
        <v>34</v>
      </c>
      <c r="BQ20" s="1">
        <v>44652</v>
      </c>
    </row>
    <row r="21" spans="1:69" x14ac:dyDescent="0.2">
      <c r="C21" s="1"/>
      <c r="D21" s="69"/>
      <c r="N21" s="14"/>
      <c r="Q21" s="1"/>
      <c r="R21" s="1"/>
      <c r="S21" s="14"/>
      <c r="X21" s="40"/>
      <c r="Y21" s="1"/>
      <c r="Z21" s="14"/>
      <c r="AE21" s="51"/>
      <c r="AF21" s="1"/>
      <c r="AG21" s="1"/>
      <c r="AL21" s="40"/>
      <c r="AM21" s="1"/>
      <c r="AN21" s="14"/>
      <c r="AS21" s="40"/>
      <c r="AT21" s="1"/>
      <c r="AU21" s="14"/>
      <c r="AZ21" s="40"/>
      <c r="BA21" s="40"/>
      <c r="BB21" s="1"/>
      <c r="BC21" s="14"/>
      <c r="BH21" s="51"/>
      <c r="BI21" s="52"/>
      <c r="BJ21" s="1"/>
    </row>
    <row r="22" spans="1:69" x14ac:dyDescent="0.2">
      <c r="C22" s="1"/>
      <c r="D22" s="69"/>
      <c r="N22" s="14"/>
      <c r="Q22" s="1"/>
      <c r="R22" s="1"/>
      <c r="S22" s="14"/>
      <c r="X22" s="40"/>
      <c r="Y22" s="1"/>
      <c r="Z22" s="14"/>
      <c r="AE22" s="51"/>
      <c r="AF22" s="1"/>
      <c r="AG22" s="1"/>
      <c r="AL22" s="40"/>
      <c r="AM22" s="1"/>
      <c r="AN22" s="14"/>
      <c r="AS22" s="40"/>
      <c r="AT22" s="1"/>
      <c r="AU22" s="14"/>
      <c r="AZ22" s="40"/>
      <c r="BA22" s="40"/>
      <c r="BB22" s="1"/>
      <c r="BC22" s="14"/>
      <c r="BH22" s="51"/>
      <c r="BI22" s="52"/>
      <c r="BJ22" s="1"/>
    </row>
    <row r="23" spans="1:69" x14ac:dyDescent="0.2">
      <c r="C23" s="1"/>
      <c r="D23" s="69">
        <f>AVERAGE(D4:D19)</f>
        <v>64.538461538461533</v>
      </c>
      <c r="N23" s="14"/>
      <c r="O23">
        <f>AVERAGE(O4:O20)</f>
        <v>456.76470588235293</v>
      </c>
      <c r="P23">
        <f>AVERAGE(P4:P20)</f>
        <v>0.48235294117647054</v>
      </c>
      <c r="Q23" s="1"/>
      <c r="R23" s="1"/>
      <c r="S23" s="14"/>
      <c r="T23">
        <f>AVERAGE(T4:T20)</f>
        <v>297.75</v>
      </c>
      <c r="U23">
        <f>AVERAGE(U4:U20)</f>
        <v>0.39411764705882352</v>
      </c>
      <c r="X23" s="40">
        <f>AVERAGE(X4:X20)</f>
        <v>4.7058823529411766</v>
      </c>
      <c r="Y23" s="1"/>
      <c r="Z23" s="14"/>
      <c r="AA23">
        <f>AVERAGE(AA4:AA20)</f>
        <v>317</v>
      </c>
      <c r="AB23">
        <f>AVERAGE(AB4:AB20)</f>
        <v>0.31764705882352945</v>
      </c>
      <c r="AE23" s="40">
        <f>AVERAGE(AE4:AE20)</f>
        <v>4.7983193277310923</v>
      </c>
      <c r="AF23" s="1"/>
      <c r="AG23" s="1"/>
      <c r="AH23">
        <f>AVERAGE(AH4:AH20)</f>
        <v>308.36363636363637</v>
      </c>
      <c r="AI23">
        <f>AVERAGE(AI4:AI11,AI12:AI17,AI19:AI20)</f>
        <v>0.33124999999999999</v>
      </c>
      <c r="AJ23" t="s">
        <v>190</v>
      </c>
      <c r="AL23" s="40">
        <f>AVERAGE(AL4:AL11,AL12:AL17,AL19:AL20)</f>
        <v>4.7946428571428568</v>
      </c>
      <c r="AM23" s="1"/>
      <c r="AN23" s="14"/>
      <c r="AO23">
        <f>AVERAGE(AO4:AO11,AO12:AO17,AO19:AO20)</f>
        <v>301.60000000000002</v>
      </c>
      <c r="AP23">
        <f>AVERAGE(AP4:AP11,AP12:AP17,AP19:AP20)</f>
        <v>0.29375000000000001</v>
      </c>
      <c r="AQ23" t="s">
        <v>190</v>
      </c>
      <c r="AS23" s="40">
        <f>AVERAGE(AS4,AS7:AS11,AS12:AS17,AS20)</f>
        <v>6.0879120879120876</v>
      </c>
      <c r="AT23" s="1"/>
      <c r="AU23" s="14"/>
      <c r="AV23">
        <f>AVERAGE(AV4,AV7:AV11,AV12:AV17,AV20)</f>
        <v>292.85714285714283</v>
      </c>
      <c r="AW23">
        <f>AVERAGE(AW4,AW7:AW11,AW12:AW17,AW20)</f>
        <v>0.33076923076923076</v>
      </c>
      <c r="AX23" t="s">
        <v>191</v>
      </c>
      <c r="AZ23" s="40">
        <f>AVERAGE(AZ4,AZ7,AZ10:AZ11,AZ12:AZ15)</f>
        <v>5.6964285714285712</v>
      </c>
      <c r="BA23" s="40">
        <f>AVERAGE(BA4,BA7,BA10:BA11,BA12:BA15)</f>
        <v>5.25</v>
      </c>
      <c r="BB23" s="1"/>
      <c r="BC23" s="14"/>
      <c r="BD23">
        <f>AVERAGE(BD4,BD10:BD11,BD12:BD15)</f>
        <v>313.25</v>
      </c>
      <c r="BE23">
        <f>AVERAGE(BE4,BE10:BE11,BE12:BE15)</f>
        <v>0.37142857142857144</v>
      </c>
      <c r="BF23" t="s">
        <v>192</v>
      </c>
      <c r="BH23" s="40">
        <f>AVERAGE(BH4,BH10:BH11,BH12:BH15)</f>
        <v>8.2857142857142865</v>
      </c>
      <c r="BI23" s="40">
        <f>AVERAGE(BI4,BI10:BI11,BI12:BI15)</f>
        <v>6.5714285714285712</v>
      </c>
      <c r="BJ23" s="1"/>
      <c r="BL23">
        <f>AVERAGE(BL4,BL10:BL11,BL12:BL15)</f>
        <v>281.71428571428572</v>
      </c>
      <c r="BM23">
        <f>AVERAGE(BM4,BM10:BM11,BM12:BM15)</f>
        <v>0.31428571428571422</v>
      </c>
      <c r="BN23" t="s">
        <v>193</v>
      </c>
    </row>
    <row r="24" spans="1:69" x14ac:dyDescent="0.2">
      <c r="D24" s="69">
        <f>STDEV(D4:D19)</f>
        <v>19.116377727903817</v>
      </c>
      <c r="N24" s="14"/>
      <c r="O24">
        <f>STDEV(O4:O20)</f>
        <v>141.54925353554714</v>
      </c>
      <c r="P24">
        <f>STDEV(P4:P20)</f>
        <v>0.34683442396489261</v>
      </c>
      <c r="S24" s="14"/>
      <c r="T24">
        <f>STDEV(T4:T20)</f>
        <v>26.547800554579176</v>
      </c>
      <c r="U24">
        <f>STDEV(U4:U20)</f>
        <v>0.32494343399139125</v>
      </c>
      <c r="X24" s="40">
        <f>STDEV(X4:X20)</f>
        <v>1.0454842011651602</v>
      </c>
      <c r="Z24" s="14"/>
      <c r="AA24">
        <f>STDEV(AA4:AA20)</f>
        <v>80.709355095924295</v>
      </c>
      <c r="AB24">
        <f>STDEV(AB4:AB20)</f>
        <v>0.31669246540936019</v>
      </c>
      <c r="AE24" s="40">
        <f>STDEV(AE4:AE20)</f>
        <v>1.4015833097999304</v>
      </c>
      <c r="AG24" s="1"/>
      <c r="AH24">
        <f>STDEV(AH4:AH20)</f>
        <v>85.900259286305655</v>
      </c>
      <c r="AI24">
        <f>STDEV(AI4:AI11,AI12:AI17,AI19:AI20)</f>
        <v>0.34970225430595475</v>
      </c>
      <c r="AL24" s="40">
        <f>STDEV(AL4:AL11,AL12:AL17,AL19:AL20)</f>
        <v>0.98003019528659285</v>
      </c>
      <c r="AN24" s="14"/>
      <c r="AO24">
        <f>STDEV(AO4:AO11,AO12:AO17,AO19:AO20)</f>
        <v>66.193655285080027</v>
      </c>
      <c r="AP24">
        <f>STDEV(AP4:AP11,AP12:AP17,AP19:AP20)</f>
        <v>0.30869348335633295</v>
      </c>
      <c r="AS24" s="40">
        <f>STDEV(AS4,AS7:AS11,AS12:AS17,AS20)</f>
        <v>2.3083245252945694</v>
      </c>
      <c r="AU24" s="14"/>
      <c r="AV24">
        <f>STDEV(AV4,AV7,AV10:AV11,AV12:AV17)</f>
        <v>95.154085566516812</v>
      </c>
      <c r="AW24">
        <f>STDEV(AW4,AW7,AW10:AW11,AW12:AW17)</f>
        <v>0.41419265512024173</v>
      </c>
      <c r="AZ24" s="40">
        <f>STDEV(AZ4,AZ7,AZ10:AZ11,AZ12:AZ15)</f>
        <v>1.8365220965397411</v>
      </c>
      <c r="BA24" s="40">
        <f>STDEV(BA4,BA7,BA10:BA11,BA12:BA15)</f>
        <v>1.4880476182856899</v>
      </c>
      <c r="BC24" s="14"/>
      <c r="BD24">
        <f>STDEV(BD4,BD10:BD11,BD12:BD14)</f>
        <v>122.28245990329111</v>
      </c>
      <c r="BE24">
        <f>STDEV(BE4,BE10:BE11,BE12:BE14)</f>
        <v>0.49699094559156709</v>
      </c>
      <c r="BH24" s="51">
        <f>STDEV(BH4,BH10:BH11,BH12:BH15)</f>
        <v>6.2160643322212268</v>
      </c>
      <c r="BI24" s="51">
        <f>STDEV(BI4,BI10:BI11,BI12:BI15)</f>
        <v>2.2253945610567474</v>
      </c>
      <c r="BL24">
        <f>STDEV(BL4,BL10:BL11,BL12:BL15)</f>
        <v>65.741195318496864</v>
      </c>
      <c r="BM24">
        <f>STDEV(BM4,BM10:BM11,BM12:BM15)</f>
        <v>0.40590873945002071</v>
      </c>
    </row>
    <row r="25" spans="1:69" x14ac:dyDescent="0.2">
      <c r="N25" s="4"/>
      <c r="S25" s="4"/>
      <c r="X25" s="40"/>
      <c r="Z25" s="4"/>
      <c r="AE25" s="51"/>
      <c r="AL25" s="40"/>
      <c r="AN25" s="4"/>
      <c r="AS25" s="40"/>
      <c r="AU25" s="4"/>
      <c r="AZ25" s="40"/>
      <c r="BA25" s="40"/>
      <c r="BC25" s="4"/>
      <c r="BH25" s="51"/>
      <c r="BI25" s="52"/>
    </row>
    <row r="26" spans="1:69" x14ac:dyDescent="0.2">
      <c r="N26" s="4"/>
      <c r="S26" s="4"/>
      <c r="X26" s="40"/>
      <c r="Z26" s="4"/>
      <c r="AE26" s="51"/>
      <c r="AL26" s="40"/>
      <c r="AN26" s="4"/>
      <c r="AS26" s="40"/>
      <c r="AU26" s="4"/>
      <c r="AZ26" s="40" t="s">
        <v>197</v>
      </c>
      <c r="BA26" s="40"/>
      <c r="BC26" s="4"/>
      <c r="BH26" s="51"/>
      <c r="BI26" s="52"/>
    </row>
    <row r="27" spans="1:69" x14ac:dyDescent="0.2">
      <c r="N27" s="4"/>
      <c r="S27" s="4"/>
      <c r="X27" s="40"/>
      <c r="Z27" s="4"/>
      <c r="AE27" s="51"/>
      <c r="AL27" s="40"/>
      <c r="AN27" s="4"/>
      <c r="AS27" s="40"/>
      <c r="AU27" s="4"/>
      <c r="AZ27" s="40" t="s">
        <v>198</v>
      </c>
      <c r="BA27" s="40"/>
      <c r="BC27" s="4"/>
      <c r="BH27" s="51"/>
      <c r="BI27" s="52"/>
    </row>
    <row r="28" spans="1:69" x14ac:dyDescent="0.2">
      <c r="N28" s="4"/>
      <c r="S28" s="4"/>
      <c r="X28" s="40"/>
      <c r="Z28" s="4"/>
      <c r="AE28" s="51"/>
      <c r="AL28" s="40"/>
      <c r="AN28" s="4"/>
      <c r="AS28" s="40"/>
      <c r="AU28" s="4"/>
      <c r="AZ28" s="40" t="s">
        <v>199</v>
      </c>
      <c r="BA28" s="40"/>
      <c r="BC28" s="4"/>
      <c r="BH28" s="51"/>
      <c r="BI28" s="52"/>
    </row>
    <row r="29" spans="1:69" x14ac:dyDescent="0.2">
      <c r="N29" s="4"/>
      <c r="S29" s="4"/>
      <c r="X29" s="40"/>
      <c r="Z29" s="4"/>
      <c r="AE29" s="51"/>
      <c r="AL29" s="40"/>
      <c r="AN29" s="4"/>
      <c r="AS29" s="40"/>
      <c r="AU29" s="4"/>
      <c r="AZ29" s="40"/>
      <c r="BA29" s="40"/>
      <c r="BC29" s="4"/>
      <c r="BH29" s="51"/>
      <c r="BI29" s="52"/>
    </row>
    <row r="30" spans="1:69" x14ac:dyDescent="0.2">
      <c r="N30" s="4"/>
      <c r="S30" s="4"/>
      <c r="X30" s="40"/>
      <c r="Z30" s="4"/>
      <c r="AE30" s="51"/>
      <c r="AL30" s="40"/>
      <c r="AN30" s="4"/>
      <c r="AS30" s="40"/>
      <c r="AU30" s="4"/>
      <c r="AZ30" s="40"/>
      <c r="BA30" s="40"/>
      <c r="BC30" s="4"/>
      <c r="BH30" s="51"/>
      <c r="BI30" s="52"/>
    </row>
    <row r="31" spans="1:69" x14ac:dyDescent="0.2">
      <c r="N31" s="4"/>
      <c r="S31" s="4"/>
      <c r="X31" s="40"/>
      <c r="Z31" s="4"/>
      <c r="AE31" s="51"/>
      <c r="AL31" s="40"/>
      <c r="AN31" s="4"/>
      <c r="AS31" s="40"/>
      <c r="AU31" s="4"/>
      <c r="AZ31" s="40"/>
      <c r="BA31" s="40"/>
      <c r="BC31" s="4"/>
      <c r="BH31" s="51"/>
      <c r="BI31" s="52"/>
    </row>
    <row r="32" spans="1:69" x14ac:dyDescent="0.2">
      <c r="N32" s="4"/>
      <c r="S32" s="4"/>
      <c r="X32" s="40"/>
      <c r="Z32" s="4"/>
      <c r="AE32" s="51"/>
      <c r="AL32" s="40"/>
      <c r="AN32" s="4"/>
      <c r="AS32" s="40"/>
      <c r="AU32" s="4"/>
      <c r="AZ32" s="40"/>
      <c r="BA32" s="40"/>
      <c r="BC32" s="4"/>
      <c r="BH32" s="51"/>
      <c r="BI32" s="5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6"/>
  <sheetViews>
    <sheetView topLeftCell="BF1" workbookViewId="0">
      <selection activeCell="BL2" sqref="BL2"/>
    </sheetView>
  </sheetViews>
  <sheetFormatPr baseColWidth="10" defaultRowHeight="15" x14ac:dyDescent="0.2"/>
  <sheetData>
    <row r="1" spans="1:72" x14ac:dyDescent="0.2">
      <c r="R1" s="48" t="s">
        <v>152</v>
      </c>
      <c r="S1" s="48"/>
      <c r="T1" s="48"/>
      <c r="U1" s="82"/>
      <c r="V1" s="44"/>
      <c r="W1" s="44"/>
      <c r="X1" s="48" t="s">
        <v>245</v>
      </c>
      <c r="Y1" s="48"/>
      <c r="Z1" s="48"/>
      <c r="AA1" s="48"/>
      <c r="AB1" s="48"/>
      <c r="AC1" s="48"/>
      <c r="AD1" s="44"/>
      <c r="AE1" s="45" t="s">
        <v>246</v>
      </c>
      <c r="AF1" s="48"/>
      <c r="AG1" s="48"/>
      <c r="AH1" s="48"/>
      <c r="AI1" s="48"/>
      <c r="AJ1" s="48"/>
      <c r="AK1" s="44"/>
      <c r="AL1" s="44"/>
      <c r="AM1" s="45" t="s">
        <v>127</v>
      </c>
      <c r="AN1" s="48"/>
      <c r="AO1" s="48"/>
      <c r="AP1" s="48"/>
      <c r="AQ1" s="48"/>
      <c r="AR1" s="47"/>
      <c r="AS1" s="44"/>
      <c r="AT1" s="45" t="s">
        <v>247</v>
      </c>
      <c r="AU1" s="48"/>
      <c r="AV1" s="48"/>
      <c r="AW1" s="48"/>
      <c r="AX1" s="48"/>
      <c r="AY1" s="47"/>
      <c r="AZ1" s="44"/>
      <c r="BA1" s="45" t="s">
        <v>248</v>
      </c>
      <c r="BB1" s="48"/>
      <c r="BC1" s="48"/>
      <c r="BD1" s="48"/>
      <c r="BE1" s="48"/>
      <c r="BF1" s="47"/>
      <c r="BG1" s="44"/>
      <c r="BH1" s="4"/>
      <c r="BK1" t="s">
        <v>129</v>
      </c>
    </row>
    <row r="2" spans="1:72" x14ac:dyDescent="0.2">
      <c r="A2" s="8" t="s">
        <v>0</v>
      </c>
      <c r="B2" s="8"/>
      <c r="C2" s="8" t="s">
        <v>20</v>
      </c>
      <c r="D2" s="8" t="s">
        <v>1</v>
      </c>
      <c r="E2" s="8" t="s">
        <v>21</v>
      </c>
      <c r="F2" s="8" t="s">
        <v>23</v>
      </c>
      <c r="G2" s="8" t="s">
        <v>24</v>
      </c>
      <c r="H2" s="8" t="s">
        <v>200</v>
      </c>
      <c r="I2" s="8" t="s">
        <v>156</v>
      </c>
      <c r="J2" s="8" t="s">
        <v>155</v>
      </c>
      <c r="K2" s="8" t="s">
        <v>158</v>
      </c>
      <c r="L2" s="8" t="s">
        <v>36</v>
      </c>
      <c r="M2" s="8" t="s">
        <v>201</v>
      </c>
      <c r="N2" s="8" t="s">
        <v>202</v>
      </c>
      <c r="O2" s="8" t="s">
        <v>160</v>
      </c>
      <c r="P2" s="8" t="s">
        <v>154</v>
      </c>
      <c r="Q2" s="8" t="s">
        <v>283</v>
      </c>
      <c r="R2" s="9" t="s">
        <v>2</v>
      </c>
      <c r="S2" s="8" t="s">
        <v>3</v>
      </c>
      <c r="T2" s="8" t="s">
        <v>12</v>
      </c>
      <c r="U2" s="53" t="s">
        <v>71</v>
      </c>
      <c r="V2" s="8" t="s">
        <v>203</v>
      </c>
      <c r="W2" s="8" t="s">
        <v>130</v>
      </c>
      <c r="X2" s="9" t="s">
        <v>8</v>
      </c>
      <c r="Y2" s="8" t="s">
        <v>7</v>
      </c>
      <c r="Z2" s="8" t="s">
        <v>29</v>
      </c>
      <c r="AA2" s="8" t="s">
        <v>13</v>
      </c>
      <c r="AB2" s="8" t="s">
        <v>283</v>
      </c>
      <c r="AC2" s="8" t="s">
        <v>71</v>
      </c>
      <c r="AD2" s="8" t="s">
        <v>204</v>
      </c>
      <c r="AE2" s="9" t="s">
        <v>4</v>
      </c>
      <c r="AF2" s="8" t="s">
        <v>9</v>
      </c>
      <c r="AG2" s="8" t="s">
        <v>14</v>
      </c>
      <c r="AH2" s="8" t="s">
        <v>13</v>
      </c>
      <c r="AI2" s="8" t="s">
        <v>283</v>
      </c>
      <c r="AJ2" s="8" t="s">
        <v>71</v>
      </c>
      <c r="AK2" s="8" t="s">
        <v>205</v>
      </c>
      <c r="AL2" s="8" t="s">
        <v>206</v>
      </c>
      <c r="AM2" s="9" t="s">
        <v>5</v>
      </c>
      <c r="AN2" s="8" t="s">
        <v>10</v>
      </c>
      <c r="AO2" s="8" t="s">
        <v>15</v>
      </c>
      <c r="AP2" s="8" t="s">
        <v>13</v>
      </c>
      <c r="AQ2" s="8" t="s">
        <v>283</v>
      </c>
      <c r="AR2" s="53" t="s">
        <v>71</v>
      </c>
      <c r="AS2" s="8" t="s">
        <v>207</v>
      </c>
      <c r="AT2" s="9" t="s">
        <v>6</v>
      </c>
      <c r="AU2" s="8" t="s">
        <v>11</v>
      </c>
      <c r="AV2" s="8" t="s">
        <v>16</v>
      </c>
      <c r="AW2" s="8" t="s">
        <v>13</v>
      </c>
      <c r="AX2" s="8" t="s">
        <v>283</v>
      </c>
      <c r="AY2" s="8" t="s">
        <v>71</v>
      </c>
      <c r="AZ2" s="8" t="s">
        <v>208</v>
      </c>
      <c r="BA2" s="9" t="s">
        <v>17</v>
      </c>
      <c r="BB2" s="8" t="s">
        <v>18</v>
      </c>
      <c r="BC2" s="8" t="s">
        <v>19</v>
      </c>
      <c r="BD2" s="8" t="s">
        <v>13</v>
      </c>
      <c r="BE2" s="8" t="s">
        <v>283</v>
      </c>
      <c r="BF2" s="53" t="s">
        <v>71</v>
      </c>
      <c r="BG2" s="8" t="s">
        <v>209</v>
      </c>
      <c r="BH2" s="9" t="s">
        <v>17</v>
      </c>
      <c r="BI2" s="8" t="s">
        <v>169</v>
      </c>
      <c r="BJ2" s="8" t="s">
        <v>170</v>
      </c>
      <c r="BK2" s="8" t="s">
        <v>13</v>
      </c>
      <c r="BL2" s="8" t="s">
        <v>283</v>
      </c>
      <c r="BM2" s="8" t="s">
        <v>71</v>
      </c>
      <c r="BN2" s="8" t="s">
        <v>210</v>
      </c>
      <c r="BO2" s="8" t="s">
        <v>211</v>
      </c>
      <c r="BP2" s="8"/>
      <c r="BQ2" s="8"/>
      <c r="BR2" s="8"/>
      <c r="BS2" s="8" t="s">
        <v>130</v>
      </c>
      <c r="BT2" t="s">
        <v>212</v>
      </c>
    </row>
    <row r="3" spans="1:72" x14ac:dyDescent="0.2">
      <c r="A3" s="7" t="s">
        <v>288</v>
      </c>
      <c r="B3" t="s">
        <v>298</v>
      </c>
      <c r="C3" s="1">
        <v>13861</v>
      </c>
      <c r="D3" s="69">
        <v>86</v>
      </c>
      <c r="E3" t="s">
        <v>175</v>
      </c>
      <c r="F3" t="s">
        <v>213</v>
      </c>
      <c r="G3" t="s">
        <v>26</v>
      </c>
      <c r="H3" t="s">
        <v>214</v>
      </c>
      <c r="I3" t="s">
        <v>93</v>
      </c>
      <c r="J3" t="s">
        <v>93</v>
      </c>
      <c r="K3" t="s">
        <v>93</v>
      </c>
      <c r="L3" t="s">
        <v>215</v>
      </c>
      <c r="M3">
        <v>7</v>
      </c>
      <c r="N3" s="1">
        <v>43061</v>
      </c>
      <c r="O3" t="s">
        <v>94</v>
      </c>
      <c r="P3" t="s">
        <v>94</v>
      </c>
      <c r="Q3" t="s">
        <v>93</v>
      </c>
      <c r="R3" s="14">
        <v>43117</v>
      </c>
      <c r="S3">
        <v>417</v>
      </c>
      <c r="T3">
        <v>0.1</v>
      </c>
      <c r="U3" s="40">
        <f>(V3-N3)/7</f>
        <v>8</v>
      </c>
      <c r="V3" s="1">
        <v>43117</v>
      </c>
      <c r="W3" s="1">
        <v>43405</v>
      </c>
      <c r="X3" s="14">
        <v>43173</v>
      </c>
      <c r="Y3">
        <v>432</v>
      </c>
      <c r="Z3">
        <v>0.2</v>
      </c>
      <c r="AA3" t="s">
        <v>182</v>
      </c>
      <c r="AB3" t="s">
        <v>34</v>
      </c>
      <c r="AC3" s="40">
        <f>(AD3-V3)/7</f>
        <v>8</v>
      </c>
      <c r="AD3" s="1">
        <v>43173</v>
      </c>
      <c r="AE3" s="14">
        <v>43229</v>
      </c>
      <c r="AF3">
        <v>384</v>
      </c>
      <c r="AG3">
        <v>0.2</v>
      </c>
      <c r="AH3" t="s">
        <v>75</v>
      </c>
      <c r="AI3" t="s">
        <v>34</v>
      </c>
      <c r="AJ3" s="40">
        <f>(AL3-AD3)/7</f>
        <v>8</v>
      </c>
      <c r="AK3" s="40">
        <v>4</v>
      </c>
      <c r="AL3" s="1">
        <v>43229</v>
      </c>
      <c r="AM3" s="14">
        <v>43264</v>
      </c>
      <c r="AN3">
        <v>386</v>
      </c>
      <c r="AO3">
        <v>0.2</v>
      </c>
      <c r="AP3" t="s">
        <v>75</v>
      </c>
      <c r="AQ3" t="s">
        <v>34</v>
      </c>
      <c r="AR3" s="40">
        <f>(AS3-AL3)/7</f>
        <v>5</v>
      </c>
      <c r="AS3" s="1">
        <v>43264</v>
      </c>
      <c r="AT3" s="14">
        <v>43320</v>
      </c>
      <c r="AU3">
        <v>389</v>
      </c>
      <c r="AV3">
        <v>0.2</v>
      </c>
      <c r="AW3" t="s">
        <v>182</v>
      </c>
      <c r="AX3" t="s">
        <v>34</v>
      </c>
      <c r="AY3" s="40">
        <f>(AZ3-AS3)/7</f>
        <v>8.2857142857142865</v>
      </c>
      <c r="AZ3" s="1">
        <v>43322</v>
      </c>
      <c r="BA3" s="14">
        <v>43378</v>
      </c>
      <c r="BB3">
        <v>335</v>
      </c>
      <c r="BC3">
        <v>0.2</v>
      </c>
      <c r="BD3" t="s">
        <v>75</v>
      </c>
      <c r="BE3" t="s">
        <v>34</v>
      </c>
      <c r="BF3" s="40">
        <f>(BG3-AZ3)/7</f>
        <v>8</v>
      </c>
      <c r="BG3" s="1">
        <v>43378</v>
      </c>
      <c r="BH3" s="14">
        <v>43439</v>
      </c>
      <c r="BI3">
        <v>325</v>
      </c>
      <c r="BJ3">
        <v>0.3</v>
      </c>
      <c r="BK3" t="s">
        <v>182</v>
      </c>
      <c r="BL3" t="s">
        <v>34</v>
      </c>
      <c r="BM3" s="40">
        <f>(BO3-BG3)/7</f>
        <v>8.7142857142857135</v>
      </c>
      <c r="BN3" s="40">
        <v>4</v>
      </c>
      <c r="BO3" s="1">
        <v>43439</v>
      </c>
      <c r="BS3" s="1">
        <v>43405</v>
      </c>
      <c r="BT3">
        <v>7</v>
      </c>
    </row>
    <row r="4" spans="1:72" x14ac:dyDescent="0.2">
      <c r="C4" s="1"/>
      <c r="D4" s="69"/>
      <c r="F4" t="s">
        <v>213</v>
      </c>
      <c r="G4" t="s">
        <v>32</v>
      </c>
      <c r="H4" t="s">
        <v>214</v>
      </c>
      <c r="I4" t="s">
        <v>93</v>
      </c>
      <c r="J4" t="s">
        <v>93</v>
      </c>
      <c r="K4" t="s">
        <v>93</v>
      </c>
      <c r="L4" t="s">
        <v>215</v>
      </c>
      <c r="M4">
        <v>7</v>
      </c>
      <c r="N4" s="1">
        <v>43090</v>
      </c>
      <c r="O4" t="s">
        <v>94</v>
      </c>
      <c r="P4" t="s">
        <v>94</v>
      </c>
      <c r="Q4" t="s">
        <v>93</v>
      </c>
      <c r="R4" s="14">
        <v>43173</v>
      </c>
      <c r="S4">
        <v>591</v>
      </c>
      <c r="T4">
        <v>0.3</v>
      </c>
      <c r="U4" s="40">
        <f t="shared" ref="U4:U26" si="0">(V4-N4)/7</f>
        <v>12</v>
      </c>
      <c r="V4" s="1">
        <v>43174</v>
      </c>
      <c r="W4" s="1">
        <v>43466</v>
      </c>
      <c r="X4" s="14">
        <v>43229</v>
      </c>
      <c r="Y4">
        <v>340</v>
      </c>
      <c r="Z4" s="2">
        <v>0.4</v>
      </c>
      <c r="AA4" t="s">
        <v>75</v>
      </c>
      <c r="AB4" t="s">
        <v>34</v>
      </c>
      <c r="AC4" s="40">
        <f t="shared" ref="AC4:AC26" si="1">(AD4-V4)/7</f>
        <v>8.1428571428571423</v>
      </c>
      <c r="AD4" s="1">
        <v>43231</v>
      </c>
      <c r="AE4" s="14">
        <v>43264</v>
      </c>
      <c r="AF4">
        <v>330</v>
      </c>
      <c r="AG4">
        <v>0.5</v>
      </c>
      <c r="AH4" t="s">
        <v>74</v>
      </c>
      <c r="AI4" t="s">
        <v>34</v>
      </c>
      <c r="AJ4" s="40">
        <f t="shared" ref="AJ4:AJ26" si="2">(AL4-AD4)/7</f>
        <v>12.714285714285714</v>
      </c>
      <c r="AK4" s="40">
        <v>4</v>
      </c>
      <c r="AL4" s="1">
        <v>43320</v>
      </c>
      <c r="AM4" s="14">
        <v>43378</v>
      </c>
      <c r="AN4">
        <v>322</v>
      </c>
      <c r="AO4">
        <v>0.3</v>
      </c>
      <c r="AP4" t="s">
        <v>75</v>
      </c>
      <c r="AQ4" t="s">
        <v>34</v>
      </c>
      <c r="AR4" s="40">
        <f t="shared" ref="AR4:AR26" si="3">(AS4-AL4)/7</f>
        <v>8.7142857142857135</v>
      </c>
      <c r="AS4" s="1">
        <v>43381</v>
      </c>
      <c r="AT4" s="14">
        <v>43439</v>
      </c>
      <c r="AU4">
        <v>349</v>
      </c>
      <c r="AV4">
        <v>0.3</v>
      </c>
      <c r="AW4" t="s">
        <v>182</v>
      </c>
      <c r="AX4" t="s">
        <v>34</v>
      </c>
      <c r="AY4" s="40">
        <f t="shared" ref="AY4:AY26" si="4">(AZ4-AS4)/7</f>
        <v>9</v>
      </c>
      <c r="AZ4" s="1">
        <v>43444</v>
      </c>
      <c r="BA4" s="14"/>
      <c r="BC4">
        <v>0.4</v>
      </c>
      <c r="BE4" t="s">
        <v>34</v>
      </c>
      <c r="BF4" s="40">
        <f t="shared" ref="BF4:BF26" si="5">(BG4-AZ4)/7</f>
        <v>8</v>
      </c>
      <c r="BG4" s="1">
        <v>43500</v>
      </c>
      <c r="BH4" s="14">
        <v>43528</v>
      </c>
      <c r="BI4">
        <v>333</v>
      </c>
      <c r="BJ4">
        <v>0.3</v>
      </c>
      <c r="BK4" t="s">
        <v>75</v>
      </c>
      <c r="BL4" t="s">
        <v>88</v>
      </c>
      <c r="BM4" s="40">
        <f t="shared" ref="BM4:BM26" si="6">(BO4-BG4)/7</f>
        <v>9</v>
      </c>
      <c r="BN4" s="40">
        <v>4</v>
      </c>
      <c r="BO4" s="1">
        <v>43563</v>
      </c>
      <c r="BS4" s="1">
        <v>43101</v>
      </c>
      <c r="BT4">
        <v>6</v>
      </c>
    </row>
    <row r="5" spans="1:72" x14ac:dyDescent="0.2">
      <c r="A5" t="s">
        <v>263</v>
      </c>
      <c r="B5" t="s">
        <v>271</v>
      </c>
      <c r="C5" s="1">
        <v>24253</v>
      </c>
      <c r="D5" s="69">
        <v>57</v>
      </c>
      <c r="E5" t="s">
        <v>22</v>
      </c>
      <c r="F5" t="s">
        <v>48</v>
      </c>
      <c r="G5" t="s">
        <v>26</v>
      </c>
      <c r="J5" t="s">
        <v>94</v>
      </c>
      <c r="K5" t="s">
        <v>93</v>
      </c>
      <c r="L5" t="s">
        <v>216</v>
      </c>
      <c r="M5">
        <v>14</v>
      </c>
      <c r="N5" s="1">
        <v>43950</v>
      </c>
      <c r="O5" t="s">
        <v>94</v>
      </c>
      <c r="P5" t="s">
        <v>93</v>
      </c>
      <c r="Q5" t="s">
        <v>93</v>
      </c>
      <c r="R5" s="14">
        <v>43976</v>
      </c>
      <c r="S5">
        <v>317</v>
      </c>
      <c r="T5">
        <v>0.1</v>
      </c>
      <c r="U5" s="40">
        <f t="shared" si="0"/>
        <v>3.7142857142857144</v>
      </c>
      <c r="V5" s="1">
        <v>43976</v>
      </c>
      <c r="W5" s="1">
        <v>44256</v>
      </c>
      <c r="X5" s="14">
        <v>44000</v>
      </c>
      <c r="Y5">
        <v>306</v>
      </c>
      <c r="Z5" s="2">
        <v>0.1</v>
      </c>
      <c r="AA5" t="s">
        <v>74</v>
      </c>
      <c r="AB5" t="s">
        <v>34</v>
      </c>
      <c r="AC5" s="40">
        <f t="shared" si="1"/>
        <v>5.5714285714285712</v>
      </c>
      <c r="AD5" s="1">
        <v>44015</v>
      </c>
      <c r="AE5" s="14">
        <v>44046</v>
      </c>
      <c r="AF5">
        <v>299</v>
      </c>
      <c r="AG5">
        <v>0</v>
      </c>
      <c r="AH5" t="s">
        <v>75</v>
      </c>
      <c r="AI5" t="s">
        <v>34</v>
      </c>
      <c r="AJ5" s="40">
        <f t="shared" si="2"/>
        <v>4.4285714285714288</v>
      </c>
      <c r="AK5" s="40">
        <v>4</v>
      </c>
      <c r="AL5" s="1">
        <v>44046</v>
      </c>
      <c r="AM5" s="14">
        <v>44088</v>
      </c>
      <c r="AN5">
        <v>296</v>
      </c>
      <c r="AO5">
        <v>0.1</v>
      </c>
      <c r="AP5" t="s">
        <v>75</v>
      </c>
      <c r="AQ5" t="s">
        <v>34</v>
      </c>
      <c r="AR5" s="40">
        <f t="shared" si="3"/>
        <v>6</v>
      </c>
      <c r="AS5" s="1">
        <v>44088</v>
      </c>
      <c r="AT5" s="14">
        <v>44158</v>
      </c>
      <c r="AU5">
        <v>292</v>
      </c>
      <c r="AV5">
        <v>0</v>
      </c>
      <c r="AW5" t="s">
        <v>75</v>
      </c>
      <c r="AX5" t="s">
        <v>34</v>
      </c>
      <c r="AY5" s="40">
        <f t="shared" si="4"/>
        <v>10</v>
      </c>
      <c r="AZ5" s="1">
        <v>44158</v>
      </c>
      <c r="BA5" s="14">
        <v>44217</v>
      </c>
      <c r="BB5">
        <v>284</v>
      </c>
      <c r="BC5">
        <v>-0.1</v>
      </c>
      <c r="BD5" t="s">
        <v>75</v>
      </c>
      <c r="BE5" t="s">
        <v>34</v>
      </c>
      <c r="BF5" s="40">
        <f t="shared" si="5"/>
        <v>7</v>
      </c>
      <c r="BG5" s="1">
        <v>44207</v>
      </c>
      <c r="BH5" s="14">
        <v>44249</v>
      </c>
      <c r="BI5">
        <v>284</v>
      </c>
      <c r="BJ5">
        <v>0</v>
      </c>
      <c r="BK5" t="s">
        <v>75</v>
      </c>
      <c r="BL5" t="s">
        <v>34</v>
      </c>
      <c r="BM5" s="40">
        <f t="shared" si="6"/>
        <v>6</v>
      </c>
      <c r="BN5" s="40">
        <v>4</v>
      </c>
      <c r="BO5" s="1">
        <v>44249</v>
      </c>
      <c r="BS5" s="1">
        <v>44256</v>
      </c>
      <c r="BT5">
        <v>7</v>
      </c>
    </row>
    <row r="6" spans="1:72" x14ac:dyDescent="0.2">
      <c r="A6" s="71"/>
      <c r="B6" s="71"/>
      <c r="C6" s="73"/>
      <c r="D6" s="77"/>
      <c r="E6" s="71"/>
      <c r="F6" s="71"/>
      <c r="G6" s="71"/>
      <c r="H6" s="71"/>
      <c r="I6" s="71"/>
      <c r="J6" s="71"/>
      <c r="K6" s="71"/>
      <c r="L6" s="71"/>
      <c r="M6" s="71"/>
      <c r="N6" s="73"/>
      <c r="O6" s="71"/>
      <c r="P6" s="71"/>
      <c r="Q6" s="71"/>
      <c r="R6" s="74"/>
      <c r="S6" s="71"/>
      <c r="T6" s="71"/>
      <c r="U6" s="78"/>
      <c r="V6" s="74"/>
      <c r="W6" s="74"/>
      <c r="X6" s="74"/>
      <c r="Y6" s="71"/>
      <c r="Z6" s="71"/>
      <c r="AA6" s="71"/>
      <c r="AB6" s="71"/>
      <c r="AC6" s="78"/>
      <c r="AD6" s="73"/>
      <c r="AE6" s="83"/>
      <c r="AF6" s="71"/>
      <c r="AG6" s="71"/>
      <c r="AH6" s="71"/>
      <c r="AI6" s="71"/>
      <c r="AJ6" s="78"/>
      <c r="AK6" s="78"/>
      <c r="AL6" s="73"/>
      <c r="AM6" s="83"/>
      <c r="AN6" s="71"/>
      <c r="AO6" s="71"/>
      <c r="AP6" s="71"/>
      <c r="AQ6" s="71"/>
      <c r="AR6" s="78"/>
      <c r="AS6" s="73"/>
      <c r="AT6" s="74"/>
      <c r="AU6" s="71"/>
      <c r="AV6" s="71"/>
      <c r="AW6" s="71"/>
      <c r="AX6" s="71"/>
      <c r="AY6" s="78"/>
      <c r="AZ6" s="73"/>
      <c r="BA6" s="74"/>
      <c r="BB6" s="71"/>
      <c r="BC6" s="71"/>
      <c r="BD6" s="71"/>
      <c r="BE6" s="71"/>
      <c r="BF6" s="78"/>
      <c r="BG6" s="73"/>
      <c r="BH6" s="83"/>
      <c r="BI6" s="71"/>
      <c r="BJ6" s="71"/>
      <c r="BK6" s="71"/>
      <c r="BL6" s="71"/>
      <c r="BM6" s="78"/>
      <c r="BN6" s="78"/>
      <c r="BO6" s="73"/>
      <c r="BP6" s="71"/>
      <c r="BQ6" s="71"/>
      <c r="BR6" s="71"/>
      <c r="BS6" s="74"/>
      <c r="BT6" s="71"/>
    </row>
    <row r="7" spans="1:72" x14ac:dyDescent="0.2">
      <c r="A7" t="s">
        <v>284</v>
      </c>
      <c r="B7" t="s">
        <v>266</v>
      </c>
      <c r="C7" s="1">
        <v>16534</v>
      </c>
      <c r="D7" s="69">
        <v>78</v>
      </c>
      <c r="E7" t="s">
        <v>22</v>
      </c>
      <c r="F7" t="s">
        <v>48</v>
      </c>
      <c r="G7" t="s">
        <v>32</v>
      </c>
      <c r="J7" t="s">
        <v>93</v>
      </c>
      <c r="K7" t="s">
        <v>93</v>
      </c>
      <c r="L7" t="s">
        <v>217</v>
      </c>
      <c r="M7">
        <v>6</v>
      </c>
      <c r="N7" s="1">
        <v>44004</v>
      </c>
      <c r="O7" t="s">
        <v>94</v>
      </c>
      <c r="P7" t="s">
        <v>94</v>
      </c>
      <c r="Q7" t="s">
        <v>93</v>
      </c>
      <c r="R7" s="14">
        <v>44067</v>
      </c>
      <c r="S7">
        <v>597</v>
      </c>
      <c r="T7">
        <v>0.6</v>
      </c>
      <c r="U7" s="40">
        <f t="shared" si="0"/>
        <v>9</v>
      </c>
      <c r="V7" s="14">
        <v>44067</v>
      </c>
      <c r="W7" s="14">
        <v>44348</v>
      </c>
      <c r="X7" s="14">
        <v>44102</v>
      </c>
      <c r="Y7">
        <v>296</v>
      </c>
      <c r="Z7">
        <v>0.5</v>
      </c>
      <c r="AA7" t="s">
        <v>75</v>
      </c>
      <c r="AB7" t="s">
        <v>34</v>
      </c>
      <c r="AC7" s="40">
        <f t="shared" si="1"/>
        <v>5</v>
      </c>
      <c r="AD7" s="1">
        <v>44102</v>
      </c>
      <c r="AE7" s="14">
        <v>44137</v>
      </c>
      <c r="AF7">
        <v>288</v>
      </c>
      <c r="AG7">
        <v>0.5</v>
      </c>
      <c r="AH7" t="s">
        <v>75</v>
      </c>
      <c r="AI7" t="s">
        <v>34</v>
      </c>
      <c r="AJ7" s="40">
        <f t="shared" si="2"/>
        <v>5</v>
      </c>
      <c r="AK7" s="40">
        <v>4</v>
      </c>
      <c r="AL7" s="1">
        <v>44137</v>
      </c>
      <c r="AM7" s="20">
        <v>44179</v>
      </c>
      <c r="AN7">
        <v>260</v>
      </c>
      <c r="AO7">
        <v>0.6</v>
      </c>
      <c r="AP7" t="s">
        <v>75</v>
      </c>
      <c r="AQ7" t="s">
        <v>185</v>
      </c>
      <c r="AR7" s="40">
        <f t="shared" si="3"/>
        <v>6</v>
      </c>
      <c r="AS7" s="1">
        <v>44179</v>
      </c>
      <c r="AT7" s="14">
        <v>44207</v>
      </c>
      <c r="AU7">
        <v>255</v>
      </c>
      <c r="AV7">
        <v>0.5</v>
      </c>
      <c r="AW7" t="s">
        <v>75</v>
      </c>
      <c r="AX7" t="s">
        <v>88</v>
      </c>
      <c r="AY7" s="40">
        <f t="shared" si="4"/>
        <v>6</v>
      </c>
      <c r="AZ7" s="1">
        <v>44221</v>
      </c>
      <c r="BA7" s="14">
        <v>44242</v>
      </c>
      <c r="BB7">
        <v>236</v>
      </c>
      <c r="BC7">
        <v>0.4</v>
      </c>
      <c r="BD7" t="s">
        <v>75</v>
      </c>
      <c r="BE7" t="s">
        <v>88</v>
      </c>
      <c r="BF7" s="40">
        <f t="shared" si="5"/>
        <v>8</v>
      </c>
      <c r="BG7" s="1">
        <v>44277</v>
      </c>
      <c r="BH7" s="14">
        <v>44347</v>
      </c>
      <c r="BI7">
        <v>408</v>
      </c>
      <c r="BJ7">
        <v>0.5</v>
      </c>
      <c r="BK7" t="s">
        <v>182</v>
      </c>
      <c r="BL7" t="s">
        <v>34</v>
      </c>
      <c r="BM7" s="40">
        <f t="shared" si="6"/>
        <v>10</v>
      </c>
      <c r="BN7" s="40">
        <v>6</v>
      </c>
      <c r="BO7" s="1">
        <v>44347</v>
      </c>
      <c r="BQ7" s="1"/>
      <c r="BS7" s="14">
        <v>44348</v>
      </c>
      <c r="BT7">
        <v>7</v>
      </c>
    </row>
    <row r="8" spans="1:72" x14ac:dyDescent="0.2">
      <c r="A8" t="s">
        <v>263</v>
      </c>
      <c r="B8" t="s">
        <v>261</v>
      </c>
      <c r="C8" s="1">
        <v>19514</v>
      </c>
      <c r="D8" s="69">
        <v>70</v>
      </c>
      <c r="E8" t="s">
        <v>22</v>
      </c>
      <c r="F8" t="s">
        <v>48</v>
      </c>
      <c r="G8" t="s">
        <v>32</v>
      </c>
      <c r="J8" t="s">
        <v>94</v>
      </c>
      <c r="K8" t="s">
        <v>94</v>
      </c>
      <c r="L8" t="s">
        <v>218</v>
      </c>
      <c r="M8">
        <v>23</v>
      </c>
      <c r="N8" s="1">
        <v>44439</v>
      </c>
      <c r="O8" t="s">
        <v>94</v>
      </c>
      <c r="P8" t="s">
        <v>93</v>
      </c>
      <c r="Q8" t="s">
        <v>93</v>
      </c>
      <c r="R8" s="14">
        <v>44496</v>
      </c>
      <c r="S8">
        <v>803</v>
      </c>
      <c r="T8">
        <v>1</v>
      </c>
      <c r="U8" s="40">
        <f t="shared" si="0"/>
        <v>12.857142857142858</v>
      </c>
      <c r="V8" s="14">
        <v>44529</v>
      </c>
      <c r="W8" s="14">
        <v>44774</v>
      </c>
      <c r="X8" s="14"/>
      <c r="Z8">
        <v>0.4</v>
      </c>
      <c r="AC8" s="40">
        <f t="shared" si="1"/>
        <v>4</v>
      </c>
      <c r="AD8" s="1">
        <v>44557</v>
      </c>
      <c r="AE8" s="20">
        <v>44589</v>
      </c>
      <c r="AF8">
        <v>502</v>
      </c>
      <c r="AG8">
        <v>0.4</v>
      </c>
      <c r="AH8" t="s">
        <v>75</v>
      </c>
      <c r="AI8" t="s">
        <v>34</v>
      </c>
      <c r="AJ8" s="40">
        <f t="shared" si="2"/>
        <v>4.5714285714285712</v>
      </c>
      <c r="AK8" s="40">
        <v>4</v>
      </c>
      <c r="AL8" s="1">
        <v>44589</v>
      </c>
      <c r="AM8" s="14"/>
      <c r="AO8">
        <v>0.4</v>
      </c>
      <c r="AR8" s="40">
        <f t="shared" si="3"/>
        <v>4</v>
      </c>
      <c r="AS8" s="1">
        <v>44617</v>
      </c>
      <c r="AT8" s="14">
        <v>44641</v>
      </c>
      <c r="AU8">
        <v>512</v>
      </c>
      <c r="AV8">
        <v>0.3</v>
      </c>
      <c r="AW8" t="s">
        <v>74</v>
      </c>
      <c r="AX8" t="s">
        <v>34</v>
      </c>
      <c r="AY8" s="40">
        <f t="shared" si="4"/>
        <v>4</v>
      </c>
      <c r="AZ8" s="1">
        <v>44645</v>
      </c>
      <c r="BA8" s="14">
        <v>44673</v>
      </c>
      <c r="BB8">
        <v>503</v>
      </c>
      <c r="BC8">
        <v>0.3</v>
      </c>
      <c r="BD8" t="s">
        <v>75</v>
      </c>
      <c r="BE8" t="s">
        <v>34</v>
      </c>
      <c r="BF8" s="40">
        <f t="shared" si="5"/>
        <v>4</v>
      </c>
      <c r="BG8" s="1">
        <v>44673</v>
      </c>
      <c r="BH8" s="14">
        <v>44711</v>
      </c>
      <c r="BI8">
        <v>481</v>
      </c>
      <c r="BJ8">
        <v>0.3</v>
      </c>
      <c r="BK8" t="s">
        <v>75</v>
      </c>
      <c r="BL8" t="s">
        <v>34</v>
      </c>
      <c r="BM8" s="40"/>
      <c r="BN8" s="40">
        <v>4</v>
      </c>
      <c r="BO8" s="71"/>
      <c r="BS8" s="14">
        <v>44774</v>
      </c>
      <c r="BT8">
        <v>9</v>
      </c>
    </row>
    <row r="9" spans="1:72" x14ac:dyDescent="0.2">
      <c r="A9" t="s">
        <v>261</v>
      </c>
      <c r="B9" t="s">
        <v>285</v>
      </c>
      <c r="C9" s="1">
        <v>19637</v>
      </c>
      <c r="D9" s="69">
        <v>70</v>
      </c>
      <c r="E9" t="s">
        <v>22</v>
      </c>
      <c r="F9" t="s">
        <v>48</v>
      </c>
      <c r="G9" t="s">
        <v>26</v>
      </c>
      <c r="H9" t="s">
        <v>219</v>
      </c>
      <c r="I9" t="s">
        <v>94</v>
      </c>
      <c r="J9" t="s">
        <v>94</v>
      </c>
      <c r="K9" t="s">
        <v>94</v>
      </c>
      <c r="L9" t="s">
        <v>220</v>
      </c>
      <c r="M9">
        <v>9</v>
      </c>
      <c r="N9" s="1">
        <v>42905</v>
      </c>
      <c r="O9" t="s">
        <v>94</v>
      </c>
      <c r="P9" t="s">
        <v>93</v>
      </c>
      <c r="Q9" t="s">
        <v>93</v>
      </c>
      <c r="R9" s="14">
        <v>42985</v>
      </c>
      <c r="S9">
        <v>437</v>
      </c>
      <c r="T9">
        <v>0.2</v>
      </c>
      <c r="U9" s="40">
        <f t="shared" si="0"/>
        <v>22</v>
      </c>
      <c r="V9" s="14">
        <v>43059</v>
      </c>
      <c r="W9" s="14">
        <v>43313</v>
      </c>
      <c r="X9" s="14"/>
      <c r="Z9">
        <v>0.4</v>
      </c>
      <c r="AC9" s="40">
        <f t="shared" si="1"/>
        <v>4.4285714285714288</v>
      </c>
      <c r="AD9" s="1">
        <v>43090</v>
      </c>
      <c r="AE9" s="14"/>
      <c r="AG9">
        <v>0.5</v>
      </c>
      <c r="AI9" t="s">
        <v>34</v>
      </c>
      <c r="AJ9" s="40">
        <f t="shared" si="2"/>
        <v>4</v>
      </c>
      <c r="AK9" s="40">
        <v>4</v>
      </c>
      <c r="AL9" s="1">
        <v>43118</v>
      </c>
      <c r="AM9" s="20">
        <v>43146</v>
      </c>
      <c r="AN9">
        <v>506</v>
      </c>
      <c r="AO9">
        <v>0.4</v>
      </c>
      <c r="AP9" t="s">
        <v>182</v>
      </c>
      <c r="AQ9" t="s">
        <v>34</v>
      </c>
      <c r="AR9" s="40">
        <f t="shared" si="3"/>
        <v>7.5714285714285712</v>
      </c>
      <c r="AS9" s="1">
        <v>43171</v>
      </c>
      <c r="AT9" s="4"/>
      <c r="AV9">
        <v>0.4</v>
      </c>
      <c r="AY9" s="40">
        <f t="shared" si="4"/>
        <v>4</v>
      </c>
      <c r="AZ9" s="1">
        <v>43199</v>
      </c>
      <c r="BA9" s="4"/>
      <c r="BC9">
        <v>0.4</v>
      </c>
      <c r="BE9" t="s">
        <v>34</v>
      </c>
      <c r="BF9" s="40">
        <f t="shared" si="5"/>
        <v>4</v>
      </c>
      <c r="BG9" s="1">
        <v>43227</v>
      </c>
      <c r="BH9" s="14">
        <v>43258</v>
      </c>
      <c r="BI9">
        <v>618</v>
      </c>
      <c r="BJ9">
        <v>0.4</v>
      </c>
      <c r="BK9" t="s">
        <v>182</v>
      </c>
      <c r="BL9" t="s">
        <v>34</v>
      </c>
      <c r="BM9" s="40">
        <f t="shared" si="6"/>
        <v>9.4285714285714288</v>
      </c>
      <c r="BN9" s="40">
        <v>4</v>
      </c>
      <c r="BO9" s="1">
        <v>43293</v>
      </c>
      <c r="BS9" s="14">
        <v>43313</v>
      </c>
      <c r="BT9">
        <v>8</v>
      </c>
    </row>
    <row r="10" spans="1:72" x14ac:dyDescent="0.2">
      <c r="C10" s="1"/>
      <c r="D10" s="69"/>
      <c r="F10" t="s">
        <v>48</v>
      </c>
      <c r="G10" t="s">
        <v>32</v>
      </c>
      <c r="H10" t="s">
        <v>214</v>
      </c>
      <c r="I10" t="s">
        <v>93</v>
      </c>
      <c r="J10" t="s">
        <v>94</v>
      </c>
      <c r="K10" t="s">
        <v>94</v>
      </c>
      <c r="L10" t="s">
        <v>221</v>
      </c>
      <c r="M10">
        <v>7</v>
      </c>
      <c r="N10" s="1">
        <v>43052</v>
      </c>
      <c r="O10" t="s">
        <v>94</v>
      </c>
      <c r="P10" t="s">
        <v>93</v>
      </c>
      <c r="Q10" t="s">
        <v>93</v>
      </c>
      <c r="R10" s="14">
        <v>43546</v>
      </c>
      <c r="S10">
        <v>488</v>
      </c>
      <c r="T10">
        <v>0.5</v>
      </c>
      <c r="U10" s="40">
        <f t="shared" si="0"/>
        <v>70.571428571428569</v>
      </c>
      <c r="V10" s="84">
        <v>43546</v>
      </c>
      <c r="W10" s="84">
        <v>43831</v>
      </c>
      <c r="X10" s="14">
        <v>43573</v>
      </c>
      <c r="Y10">
        <v>362</v>
      </c>
      <c r="Z10">
        <v>0.2</v>
      </c>
      <c r="AA10" t="s">
        <v>75</v>
      </c>
      <c r="AB10" t="s">
        <v>30</v>
      </c>
      <c r="AC10" s="40">
        <f t="shared" si="1"/>
        <v>3.8571428571428572</v>
      </c>
      <c r="AD10" s="1">
        <v>43573</v>
      </c>
      <c r="AE10" s="14">
        <v>43601</v>
      </c>
      <c r="AF10">
        <v>346</v>
      </c>
      <c r="AG10">
        <v>0.4</v>
      </c>
      <c r="AH10" t="s">
        <v>75</v>
      </c>
      <c r="AI10" t="s">
        <v>30</v>
      </c>
      <c r="AJ10" s="40">
        <f t="shared" si="2"/>
        <v>4</v>
      </c>
      <c r="AK10" s="40">
        <v>6</v>
      </c>
      <c r="AL10" s="1">
        <v>43601</v>
      </c>
      <c r="AM10" s="20">
        <v>43629</v>
      </c>
      <c r="AN10">
        <v>334</v>
      </c>
      <c r="AO10">
        <v>0.3</v>
      </c>
      <c r="AP10" t="s">
        <v>88</v>
      </c>
      <c r="AQ10" t="s">
        <v>88</v>
      </c>
      <c r="AR10" s="40">
        <f t="shared" si="3"/>
        <v>10.142857142857142</v>
      </c>
      <c r="AS10" s="1">
        <v>43672</v>
      </c>
      <c r="AT10" s="14">
        <v>43686</v>
      </c>
      <c r="AU10">
        <v>334</v>
      </c>
      <c r="AV10">
        <v>0.3</v>
      </c>
      <c r="AW10" t="s">
        <v>74</v>
      </c>
      <c r="AX10" t="s">
        <v>88</v>
      </c>
      <c r="AY10" s="40">
        <f t="shared" si="4"/>
        <v>8.4285714285714288</v>
      </c>
      <c r="AZ10" s="1">
        <v>43731</v>
      </c>
      <c r="BA10" s="14">
        <v>43773</v>
      </c>
      <c r="BB10">
        <v>347</v>
      </c>
      <c r="BC10">
        <v>0.5</v>
      </c>
      <c r="BD10" t="s">
        <v>182</v>
      </c>
      <c r="BE10" t="s">
        <v>88</v>
      </c>
      <c r="BF10" s="40">
        <f t="shared" si="5"/>
        <v>6</v>
      </c>
      <c r="BG10" s="1">
        <v>43773</v>
      </c>
      <c r="BH10" s="14">
        <v>43815</v>
      </c>
      <c r="BI10">
        <v>342</v>
      </c>
      <c r="BJ10">
        <v>0.5</v>
      </c>
      <c r="BK10" t="s">
        <v>74</v>
      </c>
      <c r="BL10" t="s">
        <v>88</v>
      </c>
      <c r="BM10" s="40">
        <f t="shared" si="6"/>
        <v>6</v>
      </c>
      <c r="BN10" s="40">
        <v>8</v>
      </c>
      <c r="BO10" s="1">
        <v>43815</v>
      </c>
      <c r="BS10" s="84">
        <v>43831</v>
      </c>
      <c r="BT10">
        <v>8</v>
      </c>
    </row>
    <row r="11" spans="1:72" x14ac:dyDescent="0.2">
      <c r="A11" t="s">
        <v>261</v>
      </c>
      <c r="B11" t="s">
        <v>295</v>
      </c>
      <c r="C11" s="1">
        <v>22748</v>
      </c>
      <c r="D11" s="69">
        <v>61</v>
      </c>
      <c r="E11" t="s">
        <v>22</v>
      </c>
      <c r="F11" t="s">
        <v>48</v>
      </c>
      <c r="G11" t="s">
        <v>26</v>
      </c>
      <c r="H11" s="85" t="s">
        <v>222</v>
      </c>
      <c r="I11" t="s">
        <v>94</v>
      </c>
      <c r="J11" t="s">
        <v>94</v>
      </c>
      <c r="K11" t="s">
        <v>93</v>
      </c>
      <c r="L11" t="s">
        <v>223</v>
      </c>
      <c r="M11">
        <v>10</v>
      </c>
      <c r="N11" s="1">
        <v>43766</v>
      </c>
      <c r="O11" t="s">
        <v>94</v>
      </c>
      <c r="P11" t="s">
        <v>93</v>
      </c>
      <c r="Q11" t="s">
        <v>93</v>
      </c>
      <c r="R11" s="14">
        <v>44027</v>
      </c>
      <c r="S11">
        <v>399</v>
      </c>
      <c r="T11">
        <v>0.4</v>
      </c>
      <c r="U11" s="40">
        <f t="shared" si="0"/>
        <v>39.571428571428569</v>
      </c>
      <c r="V11" s="1">
        <v>44043</v>
      </c>
      <c r="W11" s="1">
        <v>44317</v>
      </c>
      <c r="X11" s="20"/>
      <c r="Z11" s="2">
        <v>0.4</v>
      </c>
      <c r="AC11" s="40">
        <f t="shared" si="1"/>
        <v>4.4285714285714288</v>
      </c>
      <c r="AD11" s="1">
        <v>44074</v>
      </c>
      <c r="AE11" s="14">
        <v>44105</v>
      </c>
      <c r="AF11">
        <v>351</v>
      </c>
      <c r="AG11">
        <v>0.4</v>
      </c>
      <c r="AH11" t="s">
        <v>75</v>
      </c>
      <c r="AI11" t="s">
        <v>30</v>
      </c>
      <c r="AJ11" s="40">
        <f t="shared" si="2"/>
        <v>4.4285714285714288</v>
      </c>
      <c r="AK11" s="40">
        <v>6</v>
      </c>
      <c r="AL11" s="1">
        <v>44105</v>
      </c>
      <c r="AM11" s="14">
        <v>44137</v>
      </c>
      <c r="AN11">
        <v>336</v>
      </c>
      <c r="AO11">
        <v>0.4</v>
      </c>
      <c r="AP11" t="s">
        <v>75</v>
      </c>
      <c r="AQ11" t="s">
        <v>88</v>
      </c>
      <c r="AR11" s="40">
        <f t="shared" si="3"/>
        <v>4.5714285714285712</v>
      </c>
      <c r="AS11" s="1">
        <v>44137</v>
      </c>
      <c r="AT11" s="14">
        <v>44172</v>
      </c>
      <c r="AU11">
        <v>341</v>
      </c>
      <c r="AV11">
        <v>0.3</v>
      </c>
      <c r="AW11" t="s">
        <v>182</v>
      </c>
      <c r="AX11" t="s">
        <v>88</v>
      </c>
      <c r="AY11" s="40">
        <f t="shared" si="4"/>
        <v>5</v>
      </c>
      <c r="AZ11" s="1">
        <v>44172</v>
      </c>
      <c r="BA11" s="14">
        <v>44417</v>
      </c>
      <c r="BB11">
        <v>320</v>
      </c>
      <c r="BC11">
        <v>0.2</v>
      </c>
      <c r="BD11" t="s">
        <v>75</v>
      </c>
      <c r="BE11" t="s">
        <v>88</v>
      </c>
      <c r="BF11" s="78">
        <f t="shared" si="5"/>
        <v>34.571428571428569</v>
      </c>
      <c r="BG11" s="73">
        <v>44414</v>
      </c>
      <c r="BH11" s="74">
        <v>44610</v>
      </c>
      <c r="BI11" s="71">
        <v>335</v>
      </c>
      <c r="BJ11" s="71">
        <v>0.2</v>
      </c>
      <c r="BK11" s="71" t="s">
        <v>74</v>
      </c>
      <c r="BL11" s="71" t="s">
        <v>88</v>
      </c>
      <c r="BM11" s="78">
        <f t="shared" si="6"/>
        <v>28</v>
      </c>
      <c r="BN11" s="78">
        <v>10</v>
      </c>
      <c r="BO11" s="73">
        <v>44610</v>
      </c>
      <c r="BS11" s="1">
        <v>44317</v>
      </c>
      <c r="BT11">
        <v>7</v>
      </c>
    </row>
    <row r="12" spans="1:72" x14ac:dyDescent="0.2">
      <c r="A12" t="s">
        <v>260</v>
      </c>
      <c r="B12" t="s">
        <v>285</v>
      </c>
      <c r="C12" s="1">
        <v>18475</v>
      </c>
      <c r="D12" s="69">
        <v>73</v>
      </c>
      <c r="E12" t="s">
        <v>22</v>
      </c>
      <c r="F12" t="s">
        <v>48</v>
      </c>
      <c r="G12" t="s">
        <v>26</v>
      </c>
      <c r="J12" t="s">
        <v>94</v>
      </c>
      <c r="K12" t="s">
        <v>93</v>
      </c>
      <c r="L12" t="s">
        <v>224</v>
      </c>
      <c r="M12">
        <v>9</v>
      </c>
      <c r="N12" s="1">
        <v>43402</v>
      </c>
      <c r="O12" t="s">
        <v>94</v>
      </c>
      <c r="P12" t="s">
        <v>93</v>
      </c>
      <c r="Q12" t="s">
        <v>93</v>
      </c>
      <c r="R12" s="14">
        <v>43503</v>
      </c>
      <c r="S12">
        <v>393</v>
      </c>
      <c r="T12">
        <v>0.4</v>
      </c>
      <c r="U12" s="40">
        <f t="shared" si="0"/>
        <v>14.571428571428571</v>
      </c>
      <c r="V12" s="14">
        <v>43504</v>
      </c>
      <c r="W12" s="14">
        <v>44136</v>
      </c>
      <c r="X12" s="14"/>
      <c r="Z12">
        <v>0.4</v>
      </c>
      <c r="AC12" s="40">
        <f t="shared" si="1"/>
        <v>14</v>
      </c>
      <c r="AD12" s="1">
        <v>43602</v>
      </c>
      <c r="AE12" s="14"/>
      <c r="AG12">
        <v>0.4</v>
      </c>
      <c r="AI12" t="s">
        <v>34</v>
      </c>
      <c r="AJ12" s="40">
        <f t="shared" si="2"/>
        <v>11</v>
      </c>
      <c r="AK12" s="40">
        <v>4</v>
      </c>
      <c r="AL12" s="1">
        <v>43679</v>
      </c>
      <c r="AM12" s="20">
        <v>43777</v>
      </c>
      <c r="AN12">
        <v>359</v>
      </c>
      <c r="AO12">
        <v>1</v>
      </c>
      <c r="AP12" t="s">
        <v>74</v>
      </c>
      <c r="AQ12" t="s">
        <v>34</v>
      </c>
      <c r="AR12" s="40">
        <f t="shared" si="3"/>
        <v>14</v>
      </c>
      <c r="AS12" s="1">
        <v>43777</v>
      </c>
      <c r="AT12" s="86">
        <v>43805</v>
      </c>
      <c r="AU12" s="2">
        <v>356</v>
      </c>
      <c r="AV12">
        <v>0.4</v>
      </c>
      <c r="AW12" t="s">
        <v>74</v>
      </c>
      <c r="AX12" t="s">
        <v>34</v>
      </c>
      <c r="AY12" s="40">
        <f t="shared" si="4"/>
        <v>10.428571428571429</v>
      </c>
      <c r="AZ12" s="1">
        <v>43850</v>
      </c>
      <c r="BA12" s="14">
        <v>43881</v>
      </c>
      <c r="BB12">
        <v>358</v>
      </c>
      <c r="BC12">
        <v>0.3</v>
      </c>
      <c r="BD12" t="s">
        <v>74</v>
      </c>
      <c r="BE12" t="s">
        <v>34</v>
      </c>
      <c r="BF12" s="40">
        <f t="shared" si="5"/>
        <v>4.4285714285714288</v>
      </c>
      <c r="BG12" s="1">
        <v>43881</v>
      </c>
      <c r="BH12" s="14">
        <v>44371</v>
      </c>
      <c r="BI12">
        <v>306</v>
      </c>
      <c r="BJ12">
        <v>0.3</v>
      </c>
      <c r="BK12" t="s">
        <v>75</v>
      </c>
      <c r="BL12" t="s">
        <v>34</v>
      </c>
      <c r="BM12" s="40"/>
      <c r="BN12" s="40">
        <v>4</v>
      </c>
      <c r="BO12" s="71"/>
      <c r="BS12" s="14">
        <v>44136</v>
      </c>
      <c r="BT12">
        <v>7</v>
      </c>
    </row>
    <row r="13" spans="1:72" x14ac:dyDescent="0.2">
      <c r="A13" t="s">
        <v>260</v>
      </c>
      <c r="B13" t="s">
        <v>304</v>
      </c>
      <c r="C13" s="1">
        <v>16109</v>
      </c>
      <c r="D13" s="69">
        <v>79</v>
      </c>
      <c r="E13" t="s">
        <v>175</v>
      </c>
      <c r="F13" t="s">
        <v>31</v>
      </c>
      <c r="G13" t="s">
        <v>26</v>
      </c>
      <c r="H13" t="s">
        <v>214</v>
      </c>
      <c r="J13" t="s">
        <v>94</v>
      </c>
      <c r="K13" t="s">
        <v>93</v>
      </c>
      <c r="L13" t="s">
        <v>225</v>
      </c>
      <c r="M13">
        <v>7</v>
      </c>
      <c r="N13" s="1">
        <v>43802</v>
      </c>
      <c r="O13" t="s">
        <v>94</v>
      </c>
      <c r="P13" t="s">
        <v>94</v>
      </c>
      <c r="Q13" t="s">
        <v>93</v>
      </c>
      <c r="R13" s="14">
        <v>44028</v>
      </c>
      <c r="S13">
        <v>633</v>
      </c>
      <c r="T13">
        <v>0.5</v>
      </c>
      <c r="U13" s="40">
        <f t="shared" si="0"/>
        <v>37.857142857142854</v>
      </c>
      <c r="V13" s="14">
        <v>44067</v>
      </c>
      <c r="W13" s="14">
        <v>44348</v>
      </c>
      <c r="X13" s="14"/>
      <c r="Z13">
        <v>0.4</v>
      </c>
      <c r="AC13" s="40">
        <f t="shared" si="1"/>
        <v>4</v>
      </c>
      <c r="AD13" s="1">
        <v>44095</v>
      </c>
      <c r="AE13" s="14"/>
      <c r="AG13">
        <v>0.3</v>
      </c>
      <c r="AI13" t="s">
        <v>34</v>
      </c>
      <c r="AJ13" s="40">
        <f t="shared" si="2"/>
        <v>4</v>
      </c>
      <c r="AK13" s="40">
        <v>4</v>
      </c>
      <c r="AL13" s="1">
        <v>44123</v>
      </c>
      <c r="AM13" s="20">
        <v>44151</v>
      </c>
      <c r="AN13">
        <v>416</v>
      </c>
      <c r="AO13">
        <v>0.4</v>
      </c>
      <c r="AP13" t="s">
        <v>75</v>
      </c>
      <c r="AQ13" t="s">
        <v>34</v>
      </c>
      <c r="AR13" s="40">
        <f t="shared" si="3"/>
        <v>4</v>
      </c>
      <c r="AS13" s="1">
        <v>44151</v>
      </c>
      <c r="AT13" s="86">
        <v>44179</v>
      </c>
      <c r="AU13" s="2">
        <v>394</v>
      </c>
      <c r="AV13">
        <v>0.3</v>
      </c>
      <c r="AW13" t="s">
        <v>75</v>
      </c>
      <c r="AX13" t="s">
        <v>34</v>
      </c>
      <c r="AY13" s="40">
        <f t="shared" si="4"/>
        <v>4</v>
      </c>
      <c r="AZ13" s="1">
        <v>44179</v>
      </c>
      <c r="BA13" s="14">
        <v>43841</v>
      </c>
      <c r="BB13">
        <v>338</v>
      </c>
      <c r="BC13">
        <v>0.3</v>
      </c>
      <c r="BD13" t="s">
        <v>75</v>
      </c>
      <c r="BE13" t="s">
        <v>34</v>
      </c>
      <c r="BF13" s="40">
        <f t="shared" si="5"/>
        <v>4</v>
      </c>
      <c r="BG13" s="1">
        <v>44207</v>
      </c>
      <c r="BH13" s="14">
        <v>44249</v>
      </c>
      <c r="BI13">
        <v>410</v>
      </c>
      <c r="BJ13">
        <v>0.2</v>
      </c>
      <c r="BK13" t="s">
        <v>182</v>
      </c>
      <c r="BL13" t="s">
        <v>34</v>
      </c>
      <c r="BM13" s="40">
        <f t="shared" si="6"/>
        <v>6</v>
      </c>
      <c r="BN13" s="40">
        <v>4</v>
      </c>
      <c r="BO13" s="1">
        <v>44249</v>
      </c>
      <c r="BP13" s="1"/>
      <c r="BS13" s="14">
        <v>44348</v>
      </c>
      <c r="BT13">
        <v>9</v>
      </c>
    </row>
    <row r="14" spans="1:72" x14ac:dyDescent="0.2">
      <c r="A14" t="s">
        <v>270</v>
      </c>
      <c r="B14" t="s">
        <v>267</v>
      </c>
      <c r="C14" s="1">
        <v>20544</v>
      </c>
      <c r="D14" s="69">
        <v>67</v>
      </c>
      <c r="E14" t="s">
        <v>175</v>
      </c>
      <c r="F14" t="s">
        <v>48</v>
      </c>
      <c r="G14" t="s">
        <v>32</v>
      </c>
      <c r="H14" t="s">
        <v>214</v>
      </c>
      <c r="J14" t="s">
        <v>93</v>
      </c>
      <c r="K14" t="s">
        <v>93</v>
      </c>
      <c r="L14" t="s">
        <v>226</v>
      </c>
      <c r="M14">
        <v>13</v>
      </c>
      <c r="N14" s="1">
        <v>44728</v>
      </c>
      <c r="O14" t="s">
        <v>94</v>
      </c>
      <c r="P14" t="s">
        <v>93</v>
      </c>
      <c r="Q14" t="s">
        <v>93</v>
      </c>
      <c r="R14" s="14">
        <v>44879</v>
      </c>
      <c r="S14">
        <v>228</v>
      </c>
      <c r="T14">
        <v>0.4</v>
      </c>
      <c r="U14" s="40">
        <f t="shared" si="0"/>
        <v>21.571428571428573</v>
      </c>
      <c r="V14" s="1">
        <v>44879</v>
      </c>
      <c r="W14" s="1">
        <v>45139</v>
      </c>
      <c r="X14" s="14">
        <v>44910</v>
      </c>
      <c r="Y14">
        <v>234</v>
      </c>
      <c r="Z14">
        <v>0.2</v>
      </c>
      <c r="AA14" t="s">
        <v>74</v>
      </c>
      <c r="AB14" t="s">
        <v>30</v>
      </c>
      <c r="AC14" s="40">
        <f t="shared" si="1"/>
        <v>15.285714285714286</v>
      </c>
      <c r="AD14" s="1">
        <v>44986</v>
      </c>
      <c r="AE14" s="14">
        <v>45078</v>
      </c>
      <c r="AF14">
        <v>431</v>
      </c>
      <c r="AG14">
        <v>0.3</v>
      </c>
      <c r="AH14" t="s">
        <v>182</v>
      </c>
      <c r="AI14" t="s">
        <v>34</v>
      </c>
      <c r="AJ14" s="40">
        <f t="shared" si="2"/>
        <v>13.285714285714286</v>
      </c>
      <c r="AK14" s="40">
        <v>4</v>
      </c>
      <c r="AL14" s="1">
        <v>45079</v>
      </c>
      <c r="AM14" s="20">
        <v>45148</v>
      </c>
      <c r="AN14">
        <v>223</v>
      </c>
      <c r="AO14">
        <v>0.2</v>
      </c>
      <c r="AP14" t="s">
        <v>75</v>
      </c>
      <c r="AQ14" t="s">
        <v>88</v>
      </c>
      <c r="AR14" s="40">
        <f t="shared" si="3"/>
        <v>9.8571428571428577</v>
      </c>
      <c r="AS14" s="1">
        <v>45148</v>
      </c>
      <c r="AT14" s="86">
        <v>45239</v>
      </c>
      <c r="AU14" s="2">
        <v>254</v>
      </c>
      <c r="AV14">
        <v>0.3</v>
      </c>
      <c r="AW14" t="s">
        <v>182</v>
      </c>
      <c r="AX14" t="s">
        <v>34</v>
      </c>
      <c r="AY14" s="40">
        <f t="shared" si="4"/>
        <v>13</v>
      </c>
      <c r="AZ14" s="1">
        <v>45239</v>
      </c>
      <c r="BA14" s="83"/>
      <c r="BB14" s="71"/>
      <c r="BC14" s="71"/>
      <c r="BD14" s="71"/>
      <c r="BE14" s="71"/>
      <c r="BF14" s="78"/>
      <c r="BG14" s="71"/>
      <c r="BH14" s="83"/>
      <c r="BI14" s="71"/>
      <c r="BJ14" s="71"/>
      <c r="BK14" s="71"/>
      <c r="BL14" s="71"/>
      <c r="BM14" s="78"/>
      <c r="BN14" s="78"/>
      <c r="BO14" s="71"/>
      <c r="BS14" s="1">
        <v>45139</v>
      </c>
      <c r="BT14">
        <v>5</v>
      </c>
    </row>
    <row r="15" spans="1:72" x14ac:dyDescent="0.2">
      <c r="A15" t="s">
        <v>270</v>
      </c>
      <c r="B15" t="s">
        <v>295</v>
      </c>
      <c r="C15" s="1">
        <v>22099</v>
      </c>
      <c r="D15" s="69">
        <v>63</v>
      </c>
      <c r="E15" t="s">
        <v>22</v>
      </c>
      <c r="F15" t="s">
        <v>48</v>
      </c>
      <c r="G15" t="s">
        <v>26</v>
      </c>
      <c r="J15" t="s">
        <v>94</v>
      </c>
      <c r="K15" t="s">
        <v>94</v>
      </c>
      <c r="L15" t="s">
        <v>227</v>
      </c>
      <c r="M15">
        <v>10</v>
      </c>
      <c r="N15" s="1">
        <v>43433</v>
      </c>
      <c r="O15" t="s">
        <v>94</v>
      </c>
      <c r="P15" t="s">
        <v>93</v>
      </c>
      <c r="Q15" t="s">
        <v>93</v>
      </c>
      <c r="R15" s="14">
        <v>43461</v>
      </c>
      <c r="S15">
        <v>375</v>
      </c>
      <c r="T15">
        <v>0.6</v>
      </c>
      <c r="U15" s="40">
        <f t="shared" si="0"/>
        <v>7.5714285714285712</v>
      </c>
      <c r="V15" s="1">
        <v>43486</v>
      </c>
      <c r="W15" s="1">
        <v>43770</v>
      </c>
      <c r="X15" s="14"/>
      <c r="Z15">
        <v>0.6</v>
      </c>
      <c r="AC15" s="40">
        <f t="shared" si="1"/>
        <v>4</v>
      </c>
      <c r="AD15" s="1">
        <v>43514</v>
      </c>
      <c r="AE15" s="14">
        <v>43628</v>
      </c>
      <c r="AF15">
        <v>349</v>
      </c>
      <c r="AG15">
        <v>0.6</v>
      </c>
      <c r="AH15" t="s">
        <v>75</v>
      </c>
      <c r="AI15" t="s">
        <v>34</v>
      </c>
      <c r="AJ15" s="40">
        <f t="shared" si="2"/>
        <v>18.428571428571427</v>
      </c>
      <c r="AK15" s="40">
        <v>4</v>
      </c>
      <c r="AL15" s="1">
        <v>43643</v>
      </c>
      <c r="AM15" s="20">
        <v>43721</v>
      </c>
      <c r="AN15">
        <v>361</v>
      </c>
      <c r="AO15">
        <v>0.5</v>
      </c>
      <c r="AP15" t="s">
        <v>74</v>
      </c>
      <c r="AQ15" t="s">
        <v>34</v>
      </c>
      <c r="AR15" s="40">
        <f t="shared" si="3"/>
        <v>11.142857142857142</v>
      </c>
      <c r="AS15" s="1">
        <v>43721</v>
      </c>
      <c r="AT15" s="86">
        <v>43797</v>
      </c>
      <c r="AU15" s="2">
        <v>384</v>
      </c>
      <c r="AV15">
        <v>0.7</v>
      </c>
      <c r="AW15" t="s">
        <v>228</v>
      </c>
      <c r="AX15" t="s">
        <v>34</v>
      </c>
      <c r="AY15" s="40">
        <f t="shared" si="4"/>
        <v>10.857142857142858</v>
      </c>
      <c r="AZ15" s="1">
        <v>43797</v>
      </c>
      <c r="BA15" s="4"/>
      <c r="BC15">
        <v>0.5</v>
      </c>
      <c r="BE15" t="s">
        <v>34</v>
      </c>
      <c r="BF15" s="40">
        <f t="shared" si="5"/>
        <v>5</v>
      </c>
      <c r="BG15" s="1">
        <v>43832</v>
      </c>
      <c r="BH15" s="14">
        <v>44410</v>
      </c>
      <c r="BI15">
        <v>333</v>
      </c>
      <c r="BJ15">
        <v>0.3</v>
      </c>
      <c r="BK15" t="s">
        <v>75</v>
      </c>
      <c r="BL15" t="s">
        <v>88</v>
      </c>
      <c r="BM15" s="78">
        <f t="shared" si="6"/>
        <v>82.571428571428569</v>
      </c>
      <c r="BN15" s="78">
        <v>6</v>
      </c>
      <c r="BO15" s="73">
        <v>44410</v>
      </c>
      <c r="BS15" s="1">
        <v>43770</v>
      </c>
      <c r="BT15">
        <v>6</v>
      </c>
    </row>
    <row r="16" spans="1:72" x14ac:dyDescent="0.2">
      <c r="C16" s="1"/>
      <c r="D16" s="69"/>
      <c r="J16" t="s">
        <v>94</v>
      </c>
      <c r="K16" t="s">
        <v>94</v>
      </c>
      <c r="L16" t="s">
        <v>227</v>
      </c>
      <c r="M16">
        <v>10</v>
      </c>
      <c r="N16" s="1">
        <v>43419</v>
      </c>
      <c r="O16" t="s">
        <v>94</v>
      </c>
      <c r="P16" t="s">
        <v>93</v>
      </c>
      <c r="Q16" t="s">
        <v>93</v>
      </c>
      <c r="R16" s="14">
        <v>43461</v>
      </c>
      <c r="S16">
        <v>436</v>
      </c>
      <c r="T16">
        <v>1</v>
      </c>
      <c r="U16" s="40">
        <f t="shared" si="0"/>
        <v>10.571428571428571</v>
      </c>
      <c r="V16" s="1">
        <v>43493</v>
      </c>
      <c r="W16" s="1">
        <v>43770</v>
      </c>
      <c r="X16" s="14">
        <v>43628</v>
      </c>
      <c r="Y16">
        <v>350</v>
      </c>
      <c r="Z16">
        <v>1</v>
      </c>
      <c r="AA16" t="s">
        <v>75</v>
      </c>
      <c r="AB16" t="s">
        <v>34</v>
      </c>
      <c r="AC16" s="40">
        <f t="shared" si="1"/>
        <v>23.428571428571427</v>
      </c>
      <c r="AD16" s="1">
        <v>43657</v>
      </c>
      <c r="AE16" s="14"/>
      <c r="AG16">
        <v>0.7</v>
      </c>
      <c r="AI16" t="s">
        <v>34</v>
      </c>
      <c r="AJ16" s="40">
        <f t="shared" si="2"/>
        <v>4</v>
      </c>
      <c r="AK16" s="40">
        <v>4</v>
      </c>
      <c r="AL16" s="1">
        <v>43685</v>
      </c>
      <c r="AM16" s="20">
        <v>43727</v>
      </c>
      <c r="AN16">
        <v>347</v>
      </c>
      <c r="AO16">
        <v>1</v>
      </c>
      <c r="AP16" t="s">
        <v>74</v>
      </c>
      <c r="AQ16" t="s">
        <v>34</v>
      </c>
      <c r="AR16" s="40">
        <f t="shared" si="3"/>
        <v>6</v>
      </c>
      <c r="AS16" s="1">
        <v>43727</v>
      </c>
      <c r="AT16" s="86">
        <v>43759</v>
      </c>
      <c r="AU16" s="2">
        <v>311</v>
      </c>
      <c r="AV16">
        <v>1</v>
      </c>
      <c r="AW16" t="s">
        <v>75</v>
      </c>
      <c r="AX16" t="s">
        <v>34</v>
      </c>
      <c r="AY16" s="40">
        <f t="shared" si="4"/>
        <v>4.5714285714285712</v>
      </c>
      <c r="AZ16" s="1">
        <v>43759</v>
      </c>
      <c r="BA16" s="14">
        <v>43790</v>
      </c>
      <c r="BB16">
        <v>301</v>
      </c>
      <c r="BC16">
        <v>1</v>
      </c>
      <c r="BD16" t="s">
        <v>74</v>
      </c>
      <c r="BE16" t="s">
        <v>34</v>
      </c>
      <c r="BF16" s="40">
        <f t="shared" si="5"/>
        <v>4.4285714285714288</v>
      </c>
      <c r="BG16" s="1">
        <v>43790</v>
      </c>
      <c r="BH16" s="14">
        <v>43818</v>
      </c>
      <c r="BI16">
        <v>300</v>
      </c>
      <c r="BJ16">
        <v>0.7</v>
      </c>
      <c r="BK16" t="s">
        <v>74</v>
      </c>
      <c r="BL16" t="s">
        <v>34</v>
      </c>
      <c r="BM16" s="40">
        <f t="shared" si="6"/>
        <v>4</v>
      </c>
      <c r="BN16" s="40">
        <v>4</v>
      </c>
      <c r="BO16" s="1">
        <v>43818</v>
      </c>
      <c r="BS16" s="1">
        <v>43770</v>
      </c>
      <c r="BT16">
        <v>7</v>
      </c>
    </row>
    <row r="17" spans="1:72" x14ac:dyDescent="0.2">
      <c r="A17" t="s">
        <v>258</v>
      </c>
      <c r="B17" t="s">
        <v>266</v>
      </c>
      <c r="C17" s="1">
        <v>23113</v>
      </c>
      <c r="D17" s="69">
        <v>60</v>
      </c>
      <c r="E17" t="s">
        <v>175</v>
      </c>
      <c r="F17" t="s">
        <v>229</v>
      </c>
      <c r="G17" t="s">
        <v>32</v>
      </c>
      <c r="H17" t="s">
        <v>230</v>
      </c>
      <c r="I17" t="s">
        <v>94</v>
      </c>
      <c r="J17" t="s">
        <v>94</v>
      </c>
      <c r="L17" t="s">
        <v>231</v>
      </c>
      <c r="M17">
        <v>6</v>
      </c>
      <c r="N17" s="1">
        <v>43132</v>
      </c>
      <c r="O17" t="s">
        <v>94</v>
      </c>
      <c r="P17" t="s">
        <v>93</v>
      </c>
      <c r="Q17" t="s">
        <v>93</v>
      </c>
      <c r="R17" s="14">
        <v>43160</v>
      </c>
      <c r="S17">
        <v>267</v>
      </c>
      <c r="T17">
        <v>0.2</v>
      </c>
      <c r="U17" s="40">
        <f t="shared" si="0"/>
        <v>10.142857142857142</v>
      </c>
      <c r="V17" s="1">
        <v>43203</v>
      </c>
      <c r="W17" s="1">
        <v>43101</v>
      </c>
      <c r="X17" s="14"/>
      <c r="Z17">
        <v>0.1</v>
      </c>
      <c r="AC17" s="40">
        <f t="shared" si="1"/>
        <v>4</v>
      </c>
      <c r="AD17" s="1">
        <v>43231</v>
      </c>
      <c r="AE17" s="14"/>
      <c r="AG17">
        <v>0.2</v>
      </c>
      <c r="AI17" t="s">
        <v>34</v>
      </c>
      <c r="AJ17" s="40">
        <f t="shared" si="2"/>
        <v>4</v>
      </c>
      <c r="AK17" s="40">
        <v>4</v>
      </c>
      <c r="AL17" s="1">
        <v>43259</v>
      </c>
      <c r="AM17" s="20"/>
      <c r="AO17">
        <v>0.1</v>
      </c>
      <c r="AR17" s="40">
        <f t="shared" si="3"/>
        <v>4</v>
      </c>
      <c r="AS17" s="1">
        <v>43287</v>
      </c>
      <c r="AT17" s="86"/>
      <c r="AU17" s="2"/>
      <c r="AV17">
        <v>0.6</v>
      </c>
      <c r="AY17" s="40">
        <f t="shared" si="4"/>
        <v>4</v>
      </c>
      <c r="AZ17" s="1">
        <v>43315</v>
      </c>
      <c r="BA17" s="4"/>
      <c r="BC17">
        <v>0.6</v>
      </c>
      <c r="BE17" t="s">
        <v>34</v>
      </c>
      <c r="BF17" s="40">
        <f t="shared" si="5"/>
        <v>4</v>
      </c>
      <c r="BG17" s="1">
        <v>43343</v>
      </c>
      <c r="BH17" s="14">
        <v>43735</v>
      </c>
      <c r="BI17">
        <v>553</v>
      </c>
      <c r="BJ17">
        <v>0.3</v>
      </c>
      <c r="BK17" t="s">
        <v>102</v>
      </c>
      <c r="BL17" t="s">
        <v>34</v>
      </c>
      <c r="BM17" s="40">
        <f t="shared" si="6"/>
        <v>9</v>
      </c>
      <c r="BN17" s="40">
        <v>4</v>
      </c>
      <c r="BO17" s="1">
        <v>43406</v>
      </c>
      <c r="BS17" s="1">
        <v>43101</v>
      </c>
      <c r="BT17">
        <v>9</v>
      </c>
    </row>
    <row r="18" spans="1:72" x14ac:dyDescent="0.2">
      <c r="A18" s="71"/>
      <c r="B18" s="71"/>
      <c r="C18" s="73"/>
      <c r="D18" s="77"/>
      <c r="E18" s="71"/>
      <c r="F18" s="71"/>
      <c r="G18" s="71"/>
      <c r="H18" s="71"/>
      <c r="I18" s="71"/>
      <c r="J18" s="71"/>
      <c r="K18" s="71"/>
      <c r="L18" s="71"/>
      <c r="M18" s="71"/>
      <c r="N18" s="73"/>
      <c r="O18" s="71"/>
      <c r="P18" s="71"/>
      <c r="Q18" s="71"/>
      <c r="R18" s="74"/>
      <c r="S18" s="71"/>
      <c r="T18" s="71"/>
      <c r="U18" s="78"/>
      <c r="V18" s="73"/>
      <c r="W18" s="73"/>
      <c r="X18" s="74"/>
      <c r="Y18" s="71"/>
      <c r="Z18" s="71"/>
      <c r="AA18" s="71"/>
      <c r="AB18" s="71"/>
      <c r="AC18" s="78"/>
      <c r="AD18" s="73"/>
      <c r="AE18" s="74"/>
      <c r="AF18" s="71"/>
      <c r="AG18" s="71"/>
      <c r="AH18" s="71"/>
      <c r="AI18" s="71"/>
      <c r="AJ18" s="78"/>
      <c r="AK18" s="78"/>
      <c r="AL18" s="73"/>
      <c r="AM18" s="87"/>
      <c r="AN18" s="71"/>
      <c r="AO18" s="71"/>
      <c r="AP18" s="71"/>
      <c r="AQ18" s="71"/>
      <c r="AR18" s="78"/>
      <c r="AS18" s="73"/>
      <c r="AT18" s="74"/>
      <c r="AU18" s="71"/>
      <c r="AV18" s="71"/>
      <c r="AW18" s="71"/>
      <c r="AX18" s="71"/>
      <c r="AY18" s="78"/>
      <c r="AZ18" s="73"/>
      <c r="BA18" s="83"/>
      <c r="BB18" s="71"/>
      <c r="BC18" s="71"/>
      <c r="BD18" s="71"/>
      <c r="BE18" s="71"/>
      <c r="BF18" s="78"/>
      <c r="BG18" s="73"/>
      <c r="BH18" s="74"/>
      <c r="BI18" s="71"/>
      <c r="BJ18" s="71"/>
      <c r="BK18" s="71"/>
      <c r="BL18" s="71"/>
      <c r="BM18" s="78"/>
      <c r="BN18" s="78"/>
      <c r="BO18" s="73"/>
      <c r="BP18" s="71"/>
      <c r="BQ18" s="71"/>
      <c r="BR18" s="71"/>
      <c r="BS18" s="73"/>
      <c r="BT18" s="71"/>
    </row>
    <row r="19" spans="1:72" x14ac:dyDescent="0.2">
      <c r="A19" t="s">
        <v>302</v>
      </c>
      <c r="B19" t="s">
        <v>293</v>
      </c>
      <c r="C19" s="1">
        <v>17670</v>
      </c>
      <c r="D19" s="69">
        <v>75</v>
      </c>
      <c r="E19" t="s">
        <v>22</v>
      </c>
      <c r="F19" t="s">
        <v>31</v>
      </c>
      <c r="G19" t="s">
        <v>26</v>
      </c>
      <c r="J19" t="s">
        <v>94</v>
      </c>
      <c r="K19" t="s">
        <v>93</v>
      </c>
      <c r="L19" t="s">
        <v>232</v>
      </c>
      <c r="M19">
        <v>12</v>
      </c>
      <c r="N19" s="1">
        <v>42341</v>
      </c>
      <c r="O19" t="s">
        <v>94</v>
      </c>
      <c r="P19" t="s">
        <v>93</v>
      </c>
      <c r="Q19" t="s">
        <v>93</v>
      </c>
      <c r="R19" s="14">
        <v>42401</v>
      </c>
      <c r="S19">
        <v>430</v>
      </c>
      <c r="T19">
        <v>0.4</v>
      </c>
      <c r="U19" s="40">
        <f t="shared" si="0"/>
        <v>8.5714285714285712</v>
      </c>
      <c r="V19" s="1">
        <v>42401</v>
      </c>
      <c r="W19" s="1">
        <v>42675</v>
      </c>
      <c r="X19" s="14"/>
      <c r="Z19">
        <v>0.4</v>
      </c>
      <c r="AC19" s="40">
        <f t="shared" si="1"/>
        <v>4</v>
      </c>
      <c r="AD19" s="1">
        <v>42429</v>
      </c>
      <c r="AE19" s="14"/>
      <c r="AG19">
        <v>0.1</v>
      </c>
      <c r="AI19" t="s">
        <v>34</v>
      </c>
      <c r="AJ19" s="40">
        <f t="shared" si="2"/>
        <v>5</v>
      </c>
      <c r="AK19" s="40">
        <v>4</v>
      </c>
      <c r="AL19" s="1">
        <v>42464</v>
      </c>
      <c r="AM19" s="20">
        <v>42494</v>
      </c>
      <c r="AN19">
        <v>312</v>
      </c>
      <c r="AO19">
        <v>0.2</v>
      </c>
      <c r="AP19" t="s">
        <v>75</v>
      </c>
      <c r="AQ19" t="s">
        <v>34</v>
      </c>
      <c r="AR19" s="40">
        <f t="shared" si="3"/>
        <v>21</v>
      </c>
      <c r="AS19" s="1">
        <v>42611</v>
      </c>
      <c r="AT19" s="86"/>
      <c r="AU19" s="2"/>
      <c r="AV19">
        <v>0.4</v>
      </c>
      <c r="AY19" s="40">
        <f t="shared" si="4"/>
        <v>4</v>
      </c>
      <c r="AZ19" s="1">
        <v>42639</v>
      </c>
      <c r="BA19" s="4"/>
      <c r="BC19">
        <v>0.3</v>
      </c>
      <c r="BE19" t="s">
        <v>34</v>
      </c>
      <c r="BF19" s="40">
        <f t="shared" si="5"/>
        <v>4</v>
      </c>
      <c r="BG19" s="1">
        <v>42667</v>
      </c>
      <c r="BH19" s="14">
        <v>42740</v>
      </c>
      <c r="BI19">
        <v>433</v>
      </c>
      <c r="BJ19">
        <v>0.4</v>
      </c>
      <c r="BK19" t="s">
        <v>102</v>
      </c>
      <c r="BL19" t="s">
        <v>34</v>
      </c>
      <c r="BM19" s="40">
        <f t="shared" si="6"/>
        <v>15</v>
      </c>
      <c r="BN19" s="40">
        <v>4</v>
      </c>
      <c r="BO19" s="1">
        <v>42772</v>
      </c>
      <c r="BS19" s="1">
        <v>42675</v>
      </c>
      <c r="BT19">
        <v>8</v>
      </c>
    </row>
    <row r="20" spans="1:72" x14ac:dyDescent="0.2">
      <c r="A20" t="s">
        <v>295</v>
      </c>
      <c r="B20" t="s">
        <v>300</v>
      </c>
      <c r="C20" s="1">
        <v>22646</v>
      </c>
      <c r="D20" s="69">
        <v>62</v>
      </c>
      <c r="E20" t="s">
        <v>22</v>
      </c>
      <c r="F20" t="s">
        <v>33</v>
      </c>
      <c r="G20" t="s">
        <v>26</v>
      </c>
      <c r="J20" t="s">
        <v>93</v>
      </c>
      <c r="K20" t="s">
        <v>93</v>
      </c>
      <c r="L20" t="s">
        <v>233</v>
      </c>
      <c r="M20">
        <v>6</v>
      </c>
      <c r="N20" s="1">
        <v>43392</v>
      </c>
      <c r="O20" t="s">
        <v>94</v>
      </c>
      <c r="P20" t="s">
        <v>93</v>
      </c>
      <c r="Q20" t="s">
        <v>93</v>
      </c>
      <c r="R20" s="14">
        <v>43419</v>
      </c>
      <c r="S20">
        <v>452</v>
      </c>
      <c r="T20">
        <v>0</v>
      </c>
      <c r="U20" s="40">
        <f t="shared" si="0"/>
        <v>6.8571428571428568</v>
      </c>
      <c r="V20" s="14">
        <v>43440</v>
      </c>
      <c r="W20" s="14">
        <v>43678</v>
      </c>
      <c r="X20" s="14"/>
      <c r="Z20">
        <v>0</v>
      </c>
      <c r="AC20" s="40">
        <f t="shared" si="1"/>
        <v>5</v>
      </c>
      <c r="AD20" s="1">
        <v>43475</v>
      </c>
      <c r="AE20" s="14"/>
      <c r="AG20">
        <v>0</v>
      </c>
      <c r="AH20" t="s">
        <v>88</v>
      </c>
      <c r="AI20" t="s">
        <v>88</v>
      </c>
      <c r="AJ20" s="40">
        <f t="shared" si="2"/>
        <v>4</v>
      </c>
      <c r="AK20" s="40">
        <v>6</v>
      </c>
      <c r="AL20" s="1">
        <v>43503</v>
      </c>
      <c r="AM20" s="20">
        <v>43545</v>
      </c>
      <c r="AN20">
        <v>307</v>
      </c>
      <c r="AO20">
        <v>-0.1</v>
      </c>
      <c r="AP20" t="s">
        <v>88</v>
      </c>
      <c r="AQ20" t="s">
        <v>88</v>
      </c>
      <c r="AR20" s="40">
        <f t="shared" si="3"/>
        <v>6</v>
      </c>
      <c r="AS20" s="1">
        <v>43545</v>
      </c>
      <c r="AT20" s="86">
        <v>43588</v>
      </c>
      <c r="AU20" s="2">
        <v>307</v>
      </c>
      <c r="AV20">
        <v>0</v>
      </c>
      <c r="AW20" t="s">
        <v>88</v>
      </c>
      <c r="AX20" t="s">
        <v>88</v>
      </c>
      <c r="AY20" s="40">
        <f t="shared" si="4"/>
        <v>6.1428571428571432</v>
      </c>
      <c r="AZ20" s="1">
        <v>43588</v>
      </c>
      <c r="BA20" s="4"/>
      <c r="BC20">
        <v>0</v>
      </c>
      <c r="BE20" t="s">
        <v>88</v>
      </c>
      <c r="BF20" s="40">
        <f t="shared" si="5"/>
        <v>8</v>
      </c>
      <c r="BG20" s="1">
        <v>43644</v>
      </c>
      <c r="BH20" s="14">
        <v>43672</v>
      </c>
      <c r="BI20">
        <v>301</v>
      </c>
      <c r="BJ20">
        <v>0</v>
      </c>
      <c r="BK20" t="s">
        <v>88</v>
      </c>
      <c r="BL20" t="s">
        <v>88</v>
      </c>
      <c r="BM20" s="40">
        <f t="shared" si="6"/>
        <v>4</v>
      </c>
      <c r="BN20" s="40">
        <v>10</v>
      </c>
      <c r="BO20" s="1">
        <v>43672</v>
      </c>
      <c r="BP20" s="1">
        <v>43714</v>
      </c>
      <c r="BQ20" s="1">
        <v>43770</v>
      </c>
      <c r="BR20" s="1">
        <v>43840</v>
      </c>
      <c r="BS20" s="14">
        <v>43678</v>
      </c>
      <c r="BT20" s="40">
        <v>7</v>
      </c>
    </row>
    <row r="21" spans="1:72" x14ac:dyDescent="0.2">
      <c r="A21" t="s">
        <v>295</v>
      </c>
      <c r="B21" t="s">
        <v>301</v>
      </c>
      <c r="C21" s="1">
        <v>21266</v>
      </c>
      <c r="D21" s="69">
        <v>65</v>
      </c>
      <c r="E21" t="s">
        <v>22</v>
      </c>
      <c r="F21" t="s">
        <v>31</v>
      </c>
      <c r="G21" t="s">
        <v>32</v>
      </c>
      <c r="J21" t="s">
        <v>94</v>
      </c>
      <c r="K21" t="s">
        <v>93</v>
      </c>
      <c r="L21" t="s">
        <v>234</v>
      </c>
      <c r="M21">
        <v>20</v>
      </c>
      <c r="N21" s="1">
        <v>44477</v>
      </c>
      <c r="O21" t="s">
        <v>94</v>
      </c>
      <c r="P21" t="s">
        <v>94</v>
      </c>
      <c r="Q21" t="s">
        <v>93</v>
      </c>
      <c r="R21" s="14">
        <v>44508</v>
      </c>
      <c r="S21">
        <v>309</v>
      </c>
      <c r="T21">
        <v>0.5</v>
      </c>
      <c r="U21" s="40">
        <f t="shared" si="0"/>
        <v>4.4285714285714288</v>
      </c>
      <c r="V21" s="1">
        <v>44508</v>
      </c>
      <c r="W21" s="1">
        <v>44774</v>
      </c>
      <c r="X21" s="14">
        <v>44536</v>
      </c>
      <c r="Y21">
        <v>231</v>
      </c>
      <c r="Z21">
        <v>0.6</v>
      </c>
      <c r="AA21" t="s">
        <v>75</v>
      </c>
      <c r="AB21" t="s">
        <v>34</v>
      </c>
      <c r="AC21" s="40">
        <f t="shared" si="1"/>
        <v>5.5714285714285712</v>
      </c>
      <c r="AD21" s="1">
        <v>44547</v>
      </c>
      <c r="AE21" s="14">
        <v>44627</v>
      </c>
      <c r="AF21">
        <v>240</v>
      </c>
      <c r="AG21">
        <v>0.6</v>
      </c>
      <c r="AH21" t="s">
        <v>179</v>
      </c>
      <c r="AI21" t="s">
        <v>34</v>
      </c>
      <c r="AJ21" s="40">
        <f t="shared" si="2"/>
        <v>11.428571428571429</v>
      </c>
      <c r="AK21" s="40">
        <v>4</v>
      </c>
      <c r="AL21" s="1">
        <v>44627</v>
      </c>
      <c r="AM21" s="20">
        <v>44655</v>
      </c>
      <c r="AN21">
        <v>214</v>
      </c>
      <c r="AO21">
        <v>0.5</v>
      </c>
      <c r="AP21" t="s">
        <v>88</v>
      </c>
      <c r="AQ21" t="s">
        <v>88</v>
      </c>
      <c r="AR21" s="40">
        <f t="shared" si="3"/>
        <v>4</v>
      </c>
      <c r="AS21" s="1">
        <v>44655</v>
      </c>
      <c r="AT21" s="86">
        <v>44683</v>
      </c>
      <c r="AU21" s="2">
        <v>218</v>
      </c>
      <c r="AV21">
        <v>0.4</v>
      </c>
      <c r="AW21" t="s">
        <v>88</v>
      </c>
      <c r="AX21" t="s">
        <v>88</v>
      </c>
      <c r="AY21" s="40">
        <f t="shared" si="4"/>
        <v>4</v>
      </c>
      <c r="AZ21" s="1">
        <v>44683</v>
      </c>
      <c r="BA21" s="14">
        <v>44725</v>
      </c>
      <c r="BB21">
        <v>219</v>
      </c>
      <c r="BC21">
        <v>0.5</v>
      </c>
      <c r="BD21" t="s">
        <v>179</v>
      </c>
      <c r="BE21" t="s">
        <v>88</v>
      </c>
      <c r="BF21" s="40">
        <f t="shared" si="5"/>
        <v>6</v>
      </c>
      <c r="BG21" s="1">
        <v>44725</v>
      </c>
      <c r="BH21" s="14">
        <v>44771</v>
      </c>
      <c r="BI21">
        <v>221</v>
      </c>
      <c r="BJ21">
        <v>0.5</v>
      </c>
      <c r="BK21" t="s">
        <v>179</v>
      </c>
      <c r="BL21" t="s">
        <v>179</v>
      </c>
      <c r="BM21" s="40">
        <f t="shared" si="6"/>
        <v>6.5714285714285712</v>
      </c>
      <c r="BN21" s="40">
        <v>10</v>
      </c>
      <c r="BO21" s="1">
        <v>44771</v>
      </c>
      <c r="BP21" s="1">
        <v>44823</v>
      </c>
      <c r="BS21" s="1">
        <v>44774</v>
      </c>
      <c r="BT21" s="40">
        <v>7</v>
      </c>
    </row>
    <row r="22" spans="1:72" x14ac:dyDescent="0.2">
      <c r="A22" t="s">
        <v>303</v>
      </c>
      <c r="B22" t="s">
        <v>273</v>
      </c>
      <c r="C22" s="1">
        <v>26079</v>
      </c>
      <c r="D22" s="69">
        <v>52</v>
      </c>
      <c r="E22" t="s">
        <v>22</v>
      </c>
      <c r="F22" t="s">
        <v>48</v>
      </c>
      <c r="G22" t="s">
        <v>32</v>
      </c>
      <c r="J22" t="s">
        <v>94</v>
      </c>
      <c r="K22" t="s">
        <v>93</v>
      </c>
      <c r="L22" t="s">
        <v>235</v>
      </c>
      <c r="M22">
        <v>10</v>
      </c>
      <c r="N22" s="1">
        <v>44060</v>
      </c>
      <c r="O22" t="s">
        <v>94</v>
      </c>
      <c r="P22" t="s">
        <v>93</v>
      </c>
      <c r="Q22" t="s">
        <v>93</v>
      </c>
      <c r="R22" s="14">
        <v>44095</v>
      </c>
      <c r="S22">
        <v>334</v>
      </c>
      <c r="T22">
        <v>0.2</v>
      </c>
      <c r="U22" s="40">
        <f t="shared" si="0"/>
        <v>5</v>
      </c>
      <c r="V22" s="14">
        <v>44095</v>
      </c>
      <c r="W22" s="14">
        <v>44348</v>
      </c>
      <c r="X22" s="14"/>
      <c r="Z22">
        <v>0.1</v>
      </c>
      <c r="AC22" s="40">
        <f t="shared" si="1"/>
        <v>4</v>
      </c>
      <c r="AD22" s="1">
        <v>44123</v>
      </c>
      <c r="AE22" s="14">
        <v>44151</v>
      </c>
      <c r="AF22">
        <v>273</v>
      </c>
      <c r="AG22">
        <v>0.1</v>
      </c>
      <c r="AH22" t="s">
        <v>75</v>
      </c>
      <c r="AI22" t="s">
        <v>88</v>
      </c>
      <c r="AJ22" s="40">
        <f t="shared" si="2"/>
        <v>4</v>
      </c>
      <c r="AK22" s="40">
        <v>6</v>
      </c>
      <c r="AL22" s="1">
        <v>44151</v>
      </c>
      <c r="AM22" s="20">
        <v>44186</v>
      </c>
      <c r="AN22">
        <v>270</v>
      </c>
      <c r="AO22">
        <v>0</v>
      </c>
      <c r="AP22" t="s">
        <v>179</v>
      </c>
      <c r="AQ22" t="s">
        <v>88</v>
      </c>
      <c r="AR22" s="40">
        <f t="shared" si="3"/>
        <v>5</v>
      </c>
      <c r="AS22" s="1">
        <v>44186</v>
      </c>
      <c r="AT22" s="86">
        <v>44228</v>
      </c>
      <c r="AU22" s="2">
        <v>272</v>
      </c>
      <c r="AV22">
        <v>0</v>
      </c>
      <c r="AW22" t="s">
        <v>75</v>
      </c>
      <c r="AX22" t="s">
        <v>88</v>
      </c>
      <c r="AY22" s="40">
        <f t="shared" si="4"/>
        <v>6</v>
      </c>
      <c r="AZ22" s="1">
        <v>44228</v>
      </c>
      <c r="BA22" s="14">
        <v>44284</v>
      </c>
      <c r="BB22">
        <v>273</v>
      </c>
      <c r="BC22">
        <v>0</v>
      </c>
      <c r="BD22" t="s">
        <v>179</v>
      </c>
      <c r="BE22" t="s">
        <v>88</v>
      </c>
      <c r="BF22" s="40">
        <f t="shared" si="5"/>
        <v>8</v>
      </c>
      <c r="BG22" s="1">
        <v>44284</v>
      </c>
      <c r="BH22" s="14">
        <v>44347</v>
      </c>
      <c r="BI22">
        <v>355</v>
      </c>
      <c r="BJ22">
        <v>0.1</v>
      </c>
      <c r="BK22" t="s">
        <v>182</v>
      </c>
      <c r="BL22" t="s">
        <v>34</v>
      </c>
      <c r="BM22" s="40">
        <f t="shared" si="6"/>
        <v>9</v>
      </c>
      <c r="BN22" s="40">
        <v>4</v>
      </c>
      <c r="BO22" s="1">
        <v>44347</v>
      </c>
      <c r="BP22" s="1">
        <v>44389</v>
      </c>
      <c r="BQ22" s="1">
        <v>44431</v>
      </c>
      <c r="BR22" s="1">
        <v>44473</v>
      </c>
      <c r="BS22" s="14">
        <v>44348</v>
      </c>
      <c r="BT22" s="40">
        <v>7</v>
      </c>
    </row>
    <row r="23" spans="1:72" x14ac:dyDescent="0.2">
      <c r="A23" t="s">
        <v>300</v>
      </c>
      <c r="B23" t="s">
        <v>305</v>
      </c>
      <c r="C23" s="1">
        <v>22784</v>
      </c>
      <c r="D23" s="69">
        <v>61</v>
      </c>
      <c r="E23" t="s">
        <v>175</v>
      </c>
      <c r="F23" t="s">
        <v>48</v>
      </c>
      <c r="G23" t="s">
        <v>26</v>
      </c>
      <c r="H23" t="s">
        <v>214</v>
      </c>
      <c r="J23" t="s">
        <v>94</v>
      </c>
      <c r="K23" t="s">
        <v>94</v>
      </c>
      <c r="L23" t="s">
        <v>236</v>
      </c>
      <c r="M23">
        <v>15</v>
      </c>
      <c r="N23" s="14">
        <v>44732</v>
      </c>
      <c r="O23" t="s">
        <v>94</v>
      </c>
      <c r="P23" t="s">
        <v>93</v>
      </c>
      <c r="Q23" t="s">
        <v>93</v>
      </c>
      <c r="R23" s="14">
        <v>44774</v>
      </c>
      <c r="S23">
        <v>479</v>
      </c>
      <c r="T23">
        <v>0.6</v>
      </c>
      <c r="U23" s="40">
        <f t="shared" si="0"/>
        <v>6</v>
      </c>
      <c r="V23" s="1">
        <v>44774</v>
      </c>
      <c r="W23" s="1">
        <v>45078</v>
      </c>
      <c r="X23" s="14">
        <v>44816</v>
      </c>
      <c r="Y23">
        <v>555</v>
      </c>
      <c r="Z23">
        <v>0.4</v>
      </c>
      <c r="AA23" t="s">
        <v>182</v>
      </c>
      <c r="AB23" t="s">
        <v>34</v>
      </c>
      <c r="AC23" s="40">
        <f t="shared" si="1"/>
        <v>6</v>
      </c>
      <c r="AD23" s="1">
        <v>44816</v>
      </c>
      <c r="AE23" s="14">
        <v>44851</v>
      </c>
      <c r="AF23">
        <v>208</v>
      </c>
      <c r="AG23">
        <v>1</v>
      </c>
      <c r="AH23" t="s">
        <v>75</v>
      </c>
      <c r="AI23" t="s">
        <v>88</v>
      </c>
      <c r="AJ23" s="40">
        <f t="shared" si="2"/>
        <v>7</v>
      </c>
      <c r="AK23" s="40">
        <v>6</v>
      </c>
      <c r="AL23" s="1">
        <v>44865</v>
      </c>
      <c r="AM23" s="20">
        <v>44907</v>
      </c>
      <c r="AN23">
        <v>212</v>
      </c>
      <c r="AO23">
        <v>1</v>
      </c>
      <c r="AP23" t="s">
        <v>179</v>
      </c>
      <c r="AQ23" t="s">
        <v>88</v>
      </c>
      <c r="AR23" s="40">
        <f t="shared" si="3"/>
        <v>9</v>
      </c>
      <c r="AS23" s="1">
        <v>44928</v>
      </c>
      <c r="AT23" s="86">
        <v>44956</v>
      </c>
      <c r="AU23" s="2">
        <v>203</v>
      </c>
      <c r="AV23">
        <v>0.3</v>
      </c>
      <c r="AW23" t="s">
        <v>179</v>
      </c>
      <c r="AX23" t="s">
        <v>88</v>
      </c>
      <c r="AY23" s="40">
        <f t="shared" si="4"/>
        <v>4</v>
      </c>
      <c r="AZ23" s="1">
        <v>44956</v>
      </c>
      <c r="BA23" s="14">
        <v>44998</v>
      </c>
      <c r="BB23">
        <v>200</v>
      </c>
      <c r="BC23">
        <v>0.4</v>
      </c>
      <c r="BD23" t="s">
        <v>74</v>
      </c>
      <c r="BE23" t="s">
        <v>88</v>
      </c>
      <c r="BF23" s="40">
        <f t="shared" si="5"/>
        <v>6</v>
      </c>
      <c r="BG23" s="1">
        <v>44998</v>
      </c>
      <c r="BH23" s="14">
        <v>45054</v>
      </c>
      <c r="BI23">
        <v>455</v>
      </c>
      <c r="BJ23">
        <v>0.5</v>
      </c>
      <c r="BK23" t="s">
        <v>182</v>
      </c>
      <c r="BL23" t="s">
        <v>34</v>
      </c>
      <c r="BM23" s="40">
        <f t="shared" si="6"/>
        <v>8</v>
      </c>
      <c r="BN23" s="40">
        <v>4</v>
      </c>
      <c r="BO23" s="1">
        <v>45054</v>
      </c>
      <c r="BP23" s="1">
        <v>45096</v>
      </c>
      <c r="BQ23" s="1">
        <v>45159</v>
      </c>
      <c r="BR23" s="1">
        <v>45201</v>
      </c>
      <c r="BS23" s="1">
        <v>45078</v>
      </c>
      <c r="BT23" s="40">
        <v>6</v>
      </c>
    </row>
    <row r="24" spans="1:72" x14ac:dyDescent="0.2">
      <c r="D24" s="69"/>
      <c r="F24" t="s">
        <v>48</v>
      </c>
      <c r="G24" t="s">
        <v>32</v>
      </c>
      <c r="J24" t="s">
        <v>94</v>
      </c>
      <c r="K24" t="s">
        <v>93</v>
      </c>
      <c r="L24" t="s">
        <v>237</v>
      </c>
      <c r="M24">
        <v>12</v>
      </c>
      <c r="N24" s="1">
        <v>44521</v>
      </c>
      <c r="O24" t="s">
        <v>94</v>
      </c>
      <c r="P24" t="s">
        <v>93</v>
      </c>
      <c r="Q24" t="s">
        <v>93</v>
      </c>
      <c r="R24" s="14">
        <v>44599</v>
      </c>
      <c r="S24">
        <v>206</v>
      </c>
      <c r="T24">
        <v>0.6</v>
      </c>
      <c r="U24" s="40">
        <f t="shared" si="0"/>
        <v>11.142857142857142</v>
      </c>
      <c r="V24" s="1">
        <v>44599</v>
      </c>
      <c r="W24" s="1">
        <v>44866</v>
      </c>
      <c r="X24" s="1">
        <v>44627</v>
      </c>
      <c r="Y24">
        <v>201</v>
      </c>
      <c r="Z24">
        <v>0.7</v>
      </c>
      <c r="AA24" t="s">
        <v>74</v>
      </c>
      <c r="AB24" t="s">
        <v>88</v>
      </c>
      <c r="AC24" s="40">
        <f t="shared" si="1"/>
        <v>4</v>
      </c>
      <c r="AD24" s="1">
        <v>44627</v>
      </c>
      <c r="AE24" s="1">
        <v>44655</v>
      </c>
      <c r="AF24">
        <v>202</v>
      </c>
      <c r="AG24">
        <v>0.4</v>
      </c>
      <c r="AH24" t="s">
        <v>75</v>
      </c>
      <c r="AI24" t="s">
        <v>88</v>
      </c>
      <c r="AJ24" s="40">
        <f t="shared" si="2"/>
        <v>4</v>
      </c>
      <c r="AK24" s="40">
        <v>6</v>
      </c>
      <c r="AL24" s="1">
        <v>44655</v>
      </c>
      <c r="AM24" s="20">
        <v>44697</v>
      </c>
      <c r="AN24">
        <v>205</v>
      </c>
      <c r="AO24">
        <v>0.5</v>
      </c>
      <c r="AP24" t="s">
        <v>182</v>
      </c>
      <c r="AQ24" t="s">
        <v>88</v>
      </c>
      <c r="AR24" s="40">
        <f t="shared" si="3"/>
        <v>6</v>
      </c>
      <c r="AS24" s="1">
        <v>44697</v>
      </c>
      <c r="AT24" s="86">
        <v>44736</v>
      </c>
      <c r="AU24" s="2">
        <v>195</v>
      </c>
      <c r="AV24">
        <v>0.6</v>
      </c>
      <c r="AW24" t="s">
        <v>75</v>
      </c>
      <c r="AX24" t="s">
        <v>88</v>
      </c>
      <c r="AY24" s="40">
        <f t="shared" si="4"/>
        <v>5.5714285714285712</v>
      </c>
      <c r="AZ24" s="1">
        <v>44736</v>
      </c>
      <c r="BA24" s="14">
        <v>44781</v>
      </c>
      <c r="BB24">
        <v>212</v>
      </c>
      <c r="BC24">
        <v>0.6</v>
      </c>
      <c r="BD24" t="s">
        <v>182</v>
      </c>
      <c r="BE24" t="s">
        <v>34</v>
      </c>
      <c r="BF24" s="40">
        <f t="shared" si="5"/>
        <v>6.4285714285714288</v>
      </c>
      <c r="BG24" s="1">
        <v>44781</v>
      </c>
      <c r="BH24" s="14">
        <v>44809</v>
      </c>
      <c r="BI24">
        <v>196</v>
      </c>
      <c r="BJ24">
        <v>0.6</v>
      </c>
      <c r="BK24" t="s">
        <v>238</v>
      </c>
      <c r="BL24" t="s">
        <v>88</v>
      </c>
      <c r="BM24" s="40">
        <f t="shared" si="6"/>
        <v>4</v>
      </c>
      <c r="BN24" s="40">
        <v>6</v>
      </c>
      <c r="BO24" s="1">
        <v>44809</v>
      </c>
      <c r="BP24" s="1">
        <v>44851</v>
      </c>
      <c r="BQ24" s="1">
        <v>44879</v>
      </c>
      <c r="BR24" s="1">
        <v>44907</v>
      </c>
      <c r="BS24" s="1">
        <v>44866</v>
      </c>
      <c r="BT24" s="40">
        <v>7</v>
      </c>
    </row>
    <row r="25" spans="1:72" x14ac:dyDescent="0.2">
      <c r="A25" t="s">
        <v>304</v>
      </c>
      <c r="B25" t="s">
        <v>258</v>
      </c>
      <c r="C25" s="1">
        <v>15194</v>
      </c>
      <c r="D25" s="69">
        <v>82</v>
      </c>
      <c r="E25" t="s">
        <v>22</v>
      </c>
      <c r="F25" t="s">
        <v>239</v>
      </c>
      <c r="G25" t="s">
        <v>32</v>
      </c>
      <c r="H25" t="s">
        <v>214</v>
      </c>
      <c r="J25" t="s">
        <v>93</v>
      </c>
      <c r="K25" t="s">
        <v>93</v>
      </c>
      <c r="L25" t="s">
        <v>240</v>
      </c>
      <c r="M25">
        <v>11</v>
      </c>
      <c r="N25" s="1">
        <v>43941</v>
      </c>
      <c r="O25" t="s">
        <v>94</v>
      </c>
      <c r="P25" t="s">
        <v>94</v>
      </c>
      <c r="Q25" t="s">
        <v>93</v>
      </c>
      <c r="R25" s="14">
        <v>44027</v>
      </c>
      <c r="S25">
        <v>412</v>
      </c>
      <c r="T25">
        <v>0.6</v>
      </c>
      <c r="U25" s="40">
        <f t="shared" si="0"/>
        <v>13.571428571428571</v>
      </c>
      <c r="V25" s="14">
        <v>44036</v>
      </c>
      <c r="W25" s="14">
        <v>44317</v>
      </c>
      <c r="X25" s="14">
        <v>44112</v>
      </c>
      <c r="Y25">
        <v>412</v>
      </c>
      <c r="Z25">
        <v>0.6</v>
      </c>
      <c r="AA25" t="s">
        <v>74</v>
      </c>
      <c r="AB25" t="s">
        <v>34</v>
      </c>
      <c r="AC25" s="40">
        <f t="shared" si="1"/>
        <v>10.857142857142858</v>
      </c>
      <c r="AD25" s="1">
        <v>44112</v>
      </c>
      <c r="AE25" s="14">
        <v>44144</v>
      </c>
      <c r="AF25">
        <v>374</v>
      </c>
      <c r="AG25">
        <v>0.3</v>
      </c>
      <c r="AH25" t="s">
        <v>75</v>
      </c>
      <c r="AI25" t="s">
        <v>34</v>
      </c>
      <c r="AJ25" s="40">
        <f t="shared" si="2"/>
        <v>4.5714285714285712</v>
      </c>
      <c r="AK25" s="40">
        <v>4</v>
      </c>
      <c r="AL25" s="1">
        <v>44144</v>
      </c>
      <c r="AM25" s="20">
        <v>44186</v>
      </c>
      <c r="AN25">
        <v>356</v>
      </c>
      <c r="AO25">
        <v>0.4</v>
      </c>
      <c r="AP25" t="s">
        <v>75</v>
      </c>
      <c r="AQ25" t="s">
        <v>88</v>
      </c>
      <c r="AR25" s="40">
        <f t="shared" si="3"/>
        <v>6</v>
      </c>
      <c r="AS25" s="1">
        <v>44186</v>
      </c>
      <c r="AT25" s="86">
        <v>44312</v>
      </c>
      <c r="AU25" s="2">
        <v>430</v>
      </c>
      <c r="AV25">
        <v>0.4</v>
      </c>
      <c r="AW25" t="s">
        <v>182</v>
      </c>
      <c r="AX25" t="s">
        <v>34</v>
      </c>
      <c r="AY25" s="40">
        <f t="shared" si="4"/>
        <v>18</v>
      </c>
      <c r="AZ25" s="1">
        <v>44312</v>
      </c>
      <c r="BA25" s="14">
        <v>44354</v>
      </c>
      <c r="BB25">
        <v>363</v>
      </c>
      <c r="BC25">
        <v>0.2</v>
      </c>
      <c r="BD25" t="s">
        <v>75</v>
      </c>
      <c r="BE25" t="s">
        <v>88</v>
      </c>
      <c r="BF25" s="40">
        <f t="shared" si="5"/>
        <v>6</v>
      </c>
      <c r="BG25" s="1">
        <v>44354</v>
      </c>
      <c r="BH25" s="14">
        <v>44410</v>
      </c>
      <c r="BI25">
        <v>393</v>
      </c>
      <c r="BJ25">
        <v>0.4</v>
      </c>
      <c r="BK25" t="s">
        <v>182</v>
      </c>
      <c r="BL25" t="s">
        <v>34</v>
      </c>
      <c r="BM25" s="40">
        <f t="shared" si="6"/>
        <v>8</v>
      </c>
      <c r="BN25" s="40">
        <v>4</v>
      </c>
      <c r="BO25" s="1">
        <v>44410</v>
      </c>
      <c r="BP25" s="1">
        <v>44494</v>
      </c>
      <c r="BQ25" s="1">
        <v>44536</v>
      </c>
      <c r="BR25" s="1">
        <v>44571</v>
      </c>
      <c r="BS25" s="14">
        <v>44317</v>
      </c>
      <c r="BT25" s="40">
        <v>6</v>
      </c>
    </row>
    <row r="26" spans="1:72" x14ac:dyDescent="0.2">
      <c r="A26" t="s">
        <v>304</v>
      </c>
      <c r="B26" t="s">
        <v>299</v>
      </c>
      <c r="C26" s="1">
        <v>25932</v>
      </c>
      <c r="D26" s="69">
        <v>53</v>
      </c>
      <c r="E26" t="s">
        <v>22</v>
      </c>
      <c r="F26" t="s">
        <v>48</v>
      </c>
      <c r="G26" t="s">
        <v>26</v>
      </c>
      <c r="J26" t="s">
        <v>94</v>
      </c>
      <c r="K26" t="s">
        <v>93</v>
      </c>
      <c r="L26" t="s">
        <v>241</v>
      </c>
      <c r="M26">
        <v>48</v>
      </c>
      <c r="N26" s="1">
        <v>44200</v>
      </c>
      <c r="O26" t="s">
        <v>94</v>
      </c>
      <c r="P26" t="s">
        <v>93</v>
      </c>
      <c r="Q26" t="s">
        <v>93</v>
      </c>
      <c r="R26" s="14">
        <v>44228</v>
      </c>
      <c r="S26">
        <v>291</v>
      </c>
      <c r="T26">
        <v>0.4</v>
      </c>
      <c r="U26" s="40">
        <f t="shared" si="0"/>
        <v>4</v>
      </c>
      <c r="V26" s="1">
        <v>44228</v>
      </c>
      <c r="W26" s="1">
        <v>44866</v>
      </c>
      <c r="X26" s="14">
        <v>44259</v>
      </c>
      <c r="Y26">
        <v>283</v>
      </c>
      <c r="Z26">
        <v>0.2</v>
      </c>
      <c r="AA26" t="s">
        <v>75</v>
      </c>
      <c r="AB26" t="s">
        <v>34</v>
      </c>
      <c r="AC26" s="40">
        <f t="shared" si="1"/>
        <v>4.4285714285714288</v>
      </c>
      <c r="AD26" s="1">
        <v>44259</v>
      </c>
      <c r="AE26" s="14">
        <v>44287</v>
      </c>
      <c r="AF26">
        <v>278</v>
      </c>
      <c r="AG26">
        <v>0.2</v>
      </c>
      <c r="AH26" t="s">
        <v>74</v>
      </c>
      <c r="AI26" t="s">
        <v>34</v>
      </c>
      <c r="AJ26" s="40">
        <f t="shared" si="2"/>
        <v>4</v>
      </c>
      <c r="AK26" s="40">
        <v>4</v>
      </c>
      <c r="AL26" s="1">
        <v>44287</v>
      </c>
      <c r="AM26" s="20">
        <v>44319</v>
      </c>
      <c r="AN26">
        <v>277</v>
      </c>
      <c r="AO26">
        <v>0.1</v>
      </c>
      <c r="AP26" t="s">
        <v>74</v>
      </c>
      <c r="AQ26" t="s">
        <v>34</v>
      </c>
      <c r="AR26" s="40">
        <f t="shared" si="3"/>
        <v>4.5714285714285712</v>
      </c>
      <c r="AS26" s="1">
        <v>44319</v>
      </c>
      <c r="AT26" s="86">
        <v>44350</v>
      </c>
      <c r="AU26" s="2">
        <v>251</v>
      </c>
      <c r="AV26">
        <v>0.2</v>
      </c>
      <c r="AW26" t="s">
        <v>75</v>
      </c>
      <c r="AX26" t="s">
        <v>34</v>
      </c>
      <c r="AY26" s="40">
        <f t="shared" si="4"/>
        <v>4.4285714285714288</v>
      </c>
      <c r="AZ26" s="1">
        <v>44350</v>
      </c>
      <c r="BA26" s="14">
        <v>44382</v>
      </c>
      <c r="BB26">
        <v>244</v>
      </c>
      <c r="BC26">
        <v>0.2</v>
      </c>
      <c r="BD26" t="s">
        <v>181</v>
      </c>
      <c r="BE26" t="s">
        <v>88</v>
      </c>
      <c r="BF26" s="40">
        <f t="shared" si="5"/>
        <v>4.5714285714285712</v>
      </c>
      <c r="BG26" s="1">
        <v>44382</v>
      </c>
      <c r="BH26" s="14">
        <v>44410</v>
      </c>
      <c r="BI26">
        <v>255</v>
      </c>
      <c r="BJ26">
        <v>0.1</v>
      </c>
      <c r="BK26" t="s">
        <v>182</v>
      </c>
      <c r="BL26" t="s">
        <v>88</v>
      </c>
      <c r="BM26" s="40">
        <f t="shared" si="6"/>
        <v>4</v>
      </c>
      <c r="BN26" s="40">
        <v>8</v>
      </c>
      <c r="BO26" s="1">
        <v>44410</v>
      </c>
      <c r="BP26" s="1">
        <v>44438</v>
      </c>
      <c r="BQ26" s="1">
        <v>44466</v>
      </c>
      <c r="BR26" s="1">
        <v>44498</v>
      </c>
      <c r="BS26" s="1">
        <v>44866</v>
      </c>
      <c r="BT26" s="40">
        <v>9</v>
      </c>
    </row>
    <row r="27" spans="1:72" x14ac:dyDescent="0.2">
      <c r="D27" s="69"/>
      <c r="R27" s="14"/>
      <c r="U27" s="40"/>
      <c r="X27" s="14"/>
      <c r="AE27" s="14"/>
      <c r="AM27" s="20"/>
      <c r="AR27" s="40"/>
      <c r="AT27" s="86"/>
      <c r="AU27" s="2"/>
      <c r="BA27" s="4"/>
      <c r="BF27" s="40"/>
      <c r="BH27" s="4"/>
    </row>
    <row r="28" spans="1:72" x14ac:dyDescent="0.2">
      <c r="D28" s="69"/>
      <c r="R28" s="14"/>
      <c r="U28" s="40"/>
      <c r="X28" s="14"/>
      <c r="AE28" s="14"/>
      <c r="AM28" s="20"/>
      <c r="AR28" s="40"/>
      <c r="AT28" s="86"/>
      <c r="AU28" s="2"/>
      <c r="BA28" s="4"/>
      <c r="BF28" s="40"/>
      <c r="BH28" s="4"/>
      <c r="BT28">
        <f>AVERAGE(BT3:BT26)</f>
        <v>7.2272727272727275</v>
      </c>
    </row>
    <row r="29" spans="1:72" x14ac:dyDescent="0.2">
      <c r="D29" s="88">
        <f>AVERAGE(D3:D26)</f>
        <v>67.444444444444443</v>
      </c>
      <c r="M29" s="69">
        <f>AVERAGE(M3:M26)</f>
        <v>12.363636363636363</v>
      </c>
      <c r="R29" s="14"/>
      <c r="S29" s="88">
        <f>AVERAGE(S3:S26)</f>
        <v>422.45454545454544</v>
      </c>
      <c r="T29" s="88">
        <f>AVERAGE(T3:T26)</f>
        <v>0.43636363636363634</v>
      </c>
      <c r="U29" s="88">
        <f>AVERAGE(U3:U26)</f>
        <v>15.435064935064936</v>
      </c>
      <c r="X29" s="14"/>
      <c r="Y29" s="88">
        <f>AVERAGE(Y3:Y26)</f>
        <v>333.5</v>
      </c>
      <c r="Z29" s="88">
        <f>AVERAGE(Z3:Z26)</f>
        <v>0.3772727272727272</v>
      </c>
      <c r="AA29" s="40"/>
      <c r="AB29" s="40"/>
      <c r="AC29" s="88">
        <f>AVERAGE(AC3:AC26)</f>
        <v>6.9090909090909092</v>
      </c>
      <c r="AE29" s="14"/>
      <c r="AF29" s="69">
        <f>AVERAGE(AF3:AF26)</f>
        <v>323.66666666666669</v>
      </c>
      <c r="AG29" s="69">
        <f>AVERAGE(AG3:AG26)</f>
        <v>0.36818181818181811</v>
      </c>
      <c r="AJ29" s="69">
        <f>AVERAGE(AJ3:AJ26)</f>
        <v>6.6298701298701301</v>
      </c>
      <c r="AK29" s="69">
        <f>AVERAGE(AK3:AK26)</f>
        <v>4.5454545454545459</v>
      </c>
      <c r="AM29" s="20"/>
      <c r="AN29" s="69">
        <f>AVERAGE(AN3:AN26)</f>
        <v>314.95</v>
      </c>
      <c r="AO29" s="69">
        <f>AVERAGE(AO3:AO26)</f>
        <v>0.38636363636363635</v>
      </c>
      <c r="AR29" s="69">
        <f>AVERAGE(AR3:AR26)</f>
        <v>7.3896103896103904</v>
      </c>
      <c r="AT29" s="86"/>
      <c r="AU29" s="69">
        <f>AVERAGE(AU3:AU26)</f>
        <v>318.26315789473682</v>
      </c>
      <c r="AV29" s="69">
        <f>AVERAGE(AV3:AV26)</f>
        <v>0.35909090909090907</v>
      </c>
      <c r="AY29" s="40">
        <f>AVERAGE(AY3:AY17,AY19:AY25)</f>
        <v>7.1088435374149652</v>
      </c>
      <c r="BA29" s="4"/>
      <c r="BB29" s="69">
        <f>AVERAGE(BB3:BB26)</f>
        <v>302.2</v>
      </c>
      <c r="BC29">
        <f>AVERAGE(BC3:BC17,BC19:BC26)</f>
        <v>0.34285714285714286</v>
      </c>
      <c r="BD29" t="s">
        <v>242</v>
      </c>
      <c r="BF29" s="40">
        <f>AVERAGE(BF19:BF26,BF12:BF17,BF3:BF10)</f>
        <v>5.7928571428571427</v>
      </c>
      <c r="BH29" s="4"/>
      <c r="BI29">
        <f>AVERAGE(BI3:BI10,BI12:BI17,BI19:BI26)</f>
        <v>365.1</v>
      </c>
      <c r="BJ29">
        <f>AVERAGE(BJ3:BJ10,BJ12:BJ17,BJ19:BJ26)</f>
        <v>0.33499999999999996</v>
      </c>
      <c r="BK29" t="s">
        <v>243</v>
      </c>
      <c r="BM29" s="40">
        <f>AVERAGE(BM3:BM10,BM13,BM16:BM17,BM19:BM26)</f>
        <v>7.4537815126050413</v>
      </c>
      <c r="BN29" s="40">
        <f>AVERAGE(BN3:BN10,BN13,BN16:BN17,BN19:BN26)</f>
        <v>5.333333333333333</v>
      </c>
      <c r="BT29">
        <f>STDEV(BT3:BT26)</f>
        <v>1.1097755320792249</v>
      </c>
    </row>
    <row r="30" spans="1:72" x14ac:dyDescent="0.2">
      <c r="D30" s="88">
        <f>STDEV(D3:D26)</f>
        <v>9.8591386225716793</v>
      </c>
      <c r="M30" s="69">
        <f>STDEV(M3:M26)</f>
        <v>9.0897401845914505</v>
      </c>
      <c r="R30" s="14"/>
      <c r="S30" s="88">
        <f>STDEV(S3:S26)</f>
        <v>141.18098053232688</v>
      </c>
      <c r="T30" s="88">
        <f>STDEV(T3:T26)</f>
        <v>0.25735921633733327</v>
      </c>
      <c r="U30" s="88">
        <f>STDEV(U3:U26)</f>
        <v>15.68323941621907</v>
      </c>
      <c r="X30" s="14"/>
      <c r="Y30" s="88">
        <f>STDEV(Y3:Y26)</f>
        <v>99.420594171703414</v>
      </c>
      <c r="Z30" s="88">
        <f>STDEV(Z3:Z26)</f>
        <v>0.23488967659980334</v>
      </c>
      <c r="AA30" s="40"/>
      <c r="AB30" s="40"/>
      <c r="AC30" s="88">
        <f>STDEV(AC3:AC26)</f>
        <v>4.9297386874775952</v>
      </c>
      <c r="AE30" s="14"/>
      <c r="AF30" s="69">
        <f>STDEV(AF3:AF26)</f>
        <v>81.564756628151102</v>
      </c>
      <c r="AG30" s="69">
        <f>STDEV(AG3:AG26)</f>
        <v>0.23782018744934497</v>
      </c>
      <c r="AJ30" s="69">
        <f>STDEV(AJ3:AJ26)</f>
        <v>4.0847815620826298</v>
      </c>
      <c r="AK30" s="69">
        <f>STDEV(AK3:AK26)</f>
        <v>0.91168461167710324</v>
      </c>
      <c r="AM30" s="20"/>
      <c r="AN30" s="69">
        <f>STDEV(AN3:AN26)</f>
        <v>75.265477513021565</v>
      </c>
      <c r="AO30" s="69">
        <f>STDEV(AO3:AO26)</f>
        <v>0.30596522451860214</v>
      </c>
      <c r="AR30" s="69">
        <f>STDEV(AR3:AR26)</f>
        <v>4.0586520662783547</v>
      </c>
      <c r="AT30" s="86"/>
      <c r="AU30" s="69">
        <f>STDEV(AU3:AU26)</f>
        <v>82.466048303571668</v>
      </c>
      <c r="AV30" s="69">
        <f>STDEV(AV3:AV26)</f>
        <v>0.23229515483763105</v>
      </c>
      <c r="AY30">
        <f>STDEV(AY3:AY17,AY19:AY26)</f>
        <v>3.6814110540261229</v>
      </c>
      <c r="BA30" s="4"/>
      <c r="BB30" s="69">
        <f>STDEV(BB3:BB26)</f>
        <v>78.499499543445637</v>
      </c>
      <c r="BC30">
        <f>STDEV(BC3:BC17,BC19:BC26)</f>
        <v>0.24201534780139164</v>
      </c>
      <c r="BF30" s="40">
        <f>STDEV(BF3:BF10,BF12:BF17,BF19:BF26)</f>
        <v>1.594482295800713</v>
      </c>
      <c r="BH30" s="4"/>
      <c r="BI30">
        <f>STDEV(BI3:BI10,BI12:BI17,BI19:BI26)</f>
        <v>106.18449683650172</v>
      </c>
      <c r="BJ30">
        <f>STDEV(BJ3:BJ10,BJ12:BJ17,BJ19:BJ26)</f>
        <v>0.18994459025837263</v>
      </c>
      <c r="BM30">
        <f>STDEV(BM3:BM10,BM13,BM16:BM17,BM19:BM26)</f>
        <v>2.8670521437877761</v>
      </c>
      <c r="BN30">
        <f>STDEV(BN3:BN10,BN13,BN16:BN17,BN19:BN26)</f>
        <v>2.1693045781865616</v>
      </c>
    </row>
    <row r="31" spans="1:72" x14ac:dyDescent="0.2">
      <c r="D31" s="69"/>
      <c r="L31">
        <v>7</v>
      </c>
      <c r="R31" s="14"/>
      <c r="U31" s="40"/>
      <c r="X31" s="14"/>
      <c r="AE31" s="14"/>
      <c r="AM31" s="20"/>
      <c r="AR31" s="40"/>
      <c r="AT31" s="86"/>
      <c r="AU31" s="2"/>
      <c r="BA31" s="4"/>
      <c r="BF31" s="40"/>
      <c r="BH31" s="4"/>
    </row>
    <row r="32" spans="1:72" x14ac:dyDescent="0.2">
      <c r="C32" s="25"/>
      <c r="D32" s="69"/>
      <c r="L32">
        <v>7</v>
      </c>
      <c r="R32" s="14"/>
      <c r="U32" s="40"/>
      <c r="X32" s="14"/>
      <c r="AE32" s="14"/>
      <c r="AM32" s="14"/>
      <c r="AR32" s="40"/>
      <c r="AT32" s="86"/>
      <c r="BA32" s="14"/>
      <c r="BF32" s="40"/>
      <c r="BH32" s="4"/>
    </row>
    <row r="33" spans="3:60" x14ac:dyDescent="0.2">
      <c r="D33" s="69"/>
      <c r="L33">
        <v>14</v>
      </c>
      <c r="R33" s="14"/>
      <c r="U33" s="40"/>
      <c r="X33" s="14"/>
      <c r="AE33" s="14"/>
      <c r="AM33" s="14"/>
      <c r="AR33" s="40"/>
      <c r="AT33" s="14"/>
      <c r="BA33" s="86"/>
      <c r="BF33" s="40"/>
      <c r="BH33" s="4"/>
    </row>
    <row r="34" spans="3:60" x14ac:dyDescent="0.2">
      <c r="C34" s="1"/>
      <c r="D34" s="69"/>
      <c r="L34">
        <v>6</v>
      </c>
      <c r="R34" s="14"/>
      <c r="U34" s="40"/>
      <c r="X34" s="14"/>
      <c r="AE34" s="14"/>
      <c r="AM34" s="14"/>
      <c r="AR34" s="40"/>
      <c r="AT34" s="14"/>
      <c r="BA34" s="14"/>
      <c r="BF34" s="40"/>
      <c r="BH34" s="4"/>
    </row>
    <row r="35" spans="3:60" x14ac:dyDescent="0.2">
      <c r="D35" s="69"/>
      <c r="L35">
        <v>23</v>
      </c>
      <c r="R35" s="14"/>
      <c r="U35" s="40"/>
      <c r="X35" s="14"/>
      <c r="AE35" s="14"/>
      <c r="AM35" s="14"/>
      <c r="AR35" s="40"/>
      <c r="AT35" s="14"/>
      <c r="BA35" s="14"/>
      <c r="BF35" s="40"/>
      <c r="BH35" s="4"/>
    </row>
    <row r="36" spans="3:60" x14ac:dyDescent="0.2">
      <c r="C36" s="1"/>
      <c r="D36" s="69"/>
      <c r="L36">
        <v>9</v>
      </c>
      <c r="R36" s="14"/>
      <c r="U36" s="40"/>
      <c r="X36" s="4"/>
      <c r="AE36" s="14"/>
      <c r="AM36" s="14"/>
      <c r="AR36" s="40"/>
      <c r="AT36" s="4"/>
      <c r="BA36" s="4"/>
      <c r="BF36" s="40"/>
      <c r="BH36" s="4"/>
    </row>
  </sheetData>
  <mergeCells count="6">
    <mergeCell ref="R1:T1"/>
    <mergeCell ref="X1:AC1"/>
    <mergeCell ref="AE1:AJ1"/>
    <mergeCell ref="AM1:AR1"/>
    <mergeCell ref="AT1:AY1"/>
    <mergeCell ref="BA1:B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results brolucizumab</vt:lpstr>
      <vt:lpstr>switch brolucizumab</vt:lpstr>
      <vt:lpstr>native brolucizumab</vt:lpstr>
      <vt:lpstr>results aflibercept</vt:lpstr>
      <vt:lpstr>native aflibercept</vt:lpstr>
      <vt:lpstr>switch afliberceot</vt:lpstr>
    </vt:vector>
  </TitlesOfParts>
  <Company>Charité Universitaetsmedizin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Rübsam, Anne</dc:creator>
  <cp:lastModifiedBy>Anne Ruebsam</cp:lastModifiedBy>
  <dcterms:created xsi:type="dcterms:W3CDTF">2022-10-05T17:42:05Z</dcterms:created>
  <dcterms:modified xsi:type="dcterms:W3CDTF">2024-01-28T22:01:21Z</dcterms:modified>
</cp:coreProperties>
</file>