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张锦\博士\就读阶段\实验相关\文章\水分池小麦季杂草\PeerJ\"/>
    </mc:Choice>
  </mc:AlternateContent>
  <xr:revisionPtr revIDLastSave="0" documentId="13_ncr:1_{61804EA0-3E71-4980-BDC4-9CC75F98F174}" xr6:coauthVersionLast="46" xr6:coauthVersionMax="46" xr10:uidLastSave="{00000000-0000-0000-0000-000000000000}"/>
  <bookViews>
    <workbookView xWindow="-108" yWindow="-108" windowWidth="23256" windowHeight="12576" firstSheet="5" activeTab="8" xr2:uid="{00000000-000D-0000-FFFF-FFFF00000000}"/>
  </bookViews>
  <sheets>
    <sheet name="Aboveground weed community" sheetId="8" r:id="rId1"/>
    <sheet name="Soil seed bank" sheetId="10" r:id="rId2"/>
    <sheet name="Species richness in vegetation" sheetId="1" r:id="rId3"/>
    <sheet name="Species richness in seed bank" sheetId="2" r:id="rId4"/>
    <sheet name="Species density in vegetation" sheetId="3" r:id="rId5"/>
    <sheet name="Species density in seed bank" sheetId="4" r:id="rId6"/>
    <sheet name="Aboveground weed biomass" sheetId="5" r:id="rId7"/>
    <sheet name="Yield" sheetId="6" r:id="rId8"/>
    <sheet name="Soil water content" sheetId="11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8" l="1"/>
  <c r="AD50" i="8"/>
  <c r="AC50" i="8"/>
  <c r="AD47" i="8"/>
  <c r="AC47" i="8"/>
  <c r="AD44" i="8"/>
  <c r="AC44" i="8"/>
  <c r="AD41" i="8"/>
  <c r="AC41" i="8"/>
  <c r="AD38" i="8"/>
  <c r="AC38" i="8"/>
  <c r="AD35" i="8"/>
  <c r="AC35" i="8"/>
  <c r="AD32" i="8"/>
  <c r="AC32" i="8"/>
  <c r="AD29" i="8"/>
  <c r="AC29" i="8"/>
  <c r="AD26" i="8"/>
  <c r="AC26" i="8"/>
  <c r="AD23" i="8"/>
  <c r="AC23" i="8"/>
  <c r="AD20" i="8"/>
  <c r="AC20" i="8"/>
  <c r="AD17" i="8"/>
  <c r="AC17" i="8"/>
  <c r="AD14" i="8"/>
  <c r="AC14" i="8"/>
  <c r="AD11" i="8"/>
  <c r="AC11" i="8"/>
  <c r="AD8" i="8"/>
  <c r="AC8" i="8"/>
  <c r="AD5" i="8"/>
  <c r="AH50" i="8"/>
  <c r="AH47" i="8"/>
  <c r="AH44" i="8"/>
  <c r="AH41" i="8"/>
  <c r="AH38" i="8"/>
  <c r="AH35" i="8"/>
  <c r="AH32" i="8"/>
  <c r="AH29" i="8"/>
  <c r="AH26" i="8"/>
  <c r="AH23" i="8"/>
  <c r="AH20" i="8"/>
  <c r="AH17" i="8"/>
  <c r="AH14" i="8"/>
  <c r="AH11" i="8"/>
  <c r="AH8" i="8"/>
  <c r="AH5" i="8"/>
  <c r="AG50" i="8"/>
  <c r="AG47" i="8"/>
  <c r="AG44" i="8"/>
  <c r="AG41" i="8"/>
  <c r="AG38" i="8"/>
  <c r="AG35" i="8"/>
  <c r="AG32" i="8"/>
  <c r="AG29" i="8"/>
  <c r="AG26" i="8"/>
  <c r="AG23" i="8"/>
  <c r="AG20" i="8"/>
  <c r="AG17" i="8"/>
  <c r="AG14" i="8"/>
  <c r="AG11" i="8"/>
  <c r="AG8" i="8"/>
  <c r="AG5" i="8"/>
  <c r="T36" i="10" l="1"/>
  <c r="Z44" i="10"/>
  <c r="Z41" i="10"/>
  <c r="Y46" i="10"/>
  <c r="V50" i="10"/>
  <c r="T52" i="10"/>
  <c r="T51" i="10"/>
  <c r="T45" i="10"/>
  <c r="T44" i="10"/>
  <c r="T43" i="10"/>
  <c r="T42" i="10"/>
  <c r="T41" i="10"/>
  <c r="R49" i="10"/>
  <c r="R48" i="10"/>
  <c r="AC48" i="10" s="1"/>
  <c r="R46" i="10"/>
  <c r="R45" i="10"/>
  <c r="R44" i="10"/>
  <c r="R43" i="10"/>
  <c r="R42" i="10"/>
  <c r="R41" i="10"/>
  <c r="Q51" i="10"/>
  <c r="Q49" i="10"/>
  <c r="Q46" i="10"/>
  <c r="Q44" i="10"/>
  <c r="Q42" i="10"/>
  <c r="Q41" i="10"/>
  <c r="P50" i="10"/>
  <c r="O44" i="10"/>
  <c r="O43" i="10"/>
  <c r="O42" i="10"/>
  <c r="O41" i="10"/>
  <c r="J52" i="10"/>
  <c r="J46" i="10"/>
  <c r="J42" i="10"/>
  <c r="J41" i="10"/>
  <c r="I44" i="10"/>
  <c r="I42" i="10"/>
  <c r="I41" i="10"/>
  <c r="G42" i="10"/>
  <c r="F49" i="10"/>
  <c r="F47" i="10"/>
  <c r="F46" i="10"/>
  <c r="F43" i="10"/>
  <c r="F42" i="10"/>
  <c r="E49" i="10"/>
  <c r="E47" i="10"/>
  <c r="E46" i="10"/>
  <c r="E43" i="10"/>
  <c r="E42" i="10"/>
  <c r="E41" i="10"/>
  <c r="Y36" i="10"/>
  <c r="X32" i="10"/>
  <c r="W30" i="10"/>
  <c r="W29" i="10"/>
  <c r="U31" i="10"/>
  <c r="U30" i="10"/>
  <c r="T40" i="10"/>
  <c r="T38" i="10"/>
  <c r="T37" i="10"/>
  <c r="T34" i="10"/>
  <c r="T32" i="10"/>
  <c r="T31" i="10"/>
  <c r="T30" i="10"/>
  <c r="T29" i="10"/>
  <c r="S40" i="10"/>
  <c r="R30" i="10"/>
  <c r="R29" i="10"/>
  <c r="Q37" i="10"/>
  <c r="Q36" i="10"/>
  <c r="Q35" i="10"/>
  <c r="Q34" i="10"/>
  <c r="Q31" i="10"/>
  <c r="Q30" i="10"/>
  <c r="Q29" i="10"/>
  <c r="V28" i="10"/>
  <c r="Q28" i="10"/>
  <c r="P31" i="10"/>
  <c r="P29" i="10"/>
  <c r="O37" i="10"/>
  <c r="O30" i="10"/>
  <c r="N31" i="10"/>
  <c r="M29" i="10"/>
  <c r="L34" i="10"/>
  <c r="I31" i="10"/>
  <c r="H31" i="10"/>
  <c r="G36" i="10"/>
  <c r="G34" i="10"/>
  <c r="G31" i="10"/>
  <c r="G29" i="10"/>
  <c r="F40" i="10"/>
  <c r="F39" i="10"/>
  <c r="AC39" i="10" s="1"/>
  <c r="F38" i="10"/>
  <c r="AC38" i="10" s="1"/>
  <c r="F37" i="10"/>
  <c r="F36" i="10"/>
  <c r="F35" i="10"/>
  <c r="F34" i="10"/>
  <c r="F33" i="10"/>
  <c r="AC33" i="10" s="1"/>
  <c r="F32" i="10"/>
  <c r="F31" i="10"/>
  <c r="F30" i="10"/>
  <c r="F29" i="10"/>
  <c r="E36" i="10"/>
  <c r="E35" i="10"/>
  <c r="E32" i="10"/>
  <c r="E31" i="10"/>
  <c r="E30" i="10"/>
  <c r="U19" i="10"/>
  <c r="T19" i="10"/>
  <c r="T17" i="10"/>
  <c r="R23" i="10"/>
  <c r="R22" i="10"/>
  <c r="R21" i="10"/>
  <c r="R20" i="10"/>
  <c r="R19" i="10"/>
  <c r="R17" i="10"/>
  <c r="Q20" i="10"/>
  <c r="Q18" i="10"/>
  <c r="P18" i="10"/>
  <c r="I18" i="10"/>
  <c r="I17" i="10"/>
  <c r="K23" i="10"/>
  <c r="J22" i="10"/>
  <c r="H26" i="10"/>
  <c r="AC26" i="10" s="1"/>
  <c r="G28" i="10"/>
  <c r="F28" i="10"/>
  <c r="F27" i="10"/>
  <c r="F25" i="10"/>
  <c r="F24" i="10"/>
  <c r="F23" i="10"/>
  <c r="F22" i="10"/>
  <c r="F21" i="10"/>
  <c r="AC21" i="10" s="1"/>
  <c r="F19" i="10"/>
  <c r="F18" i="10"/>
  <c r="F17" i="10"/>
  <c r="E27" i="10"/>
  <c r="E25" i="10"/>
  <c r="E24" i="10"/>
  <c r="E23" i="10"/>
  <c r="E22" i="10"/>
  <c r="AC22" i="10" s="1"/>
  <c r="E21" i="10"/>
  <c r="E19" i="10"/>
  <c r="E17" i="10"/>
  <c r="S6" i="10"/>
  <c r="R13" i="10"/>
  <c r="R12" i="10"/>
  <c r="Q16" i="10"/>
  <c r="Q15" i="10"/>
  <c r="AC15" i="10" s="1"/>
  <c r="Q14" i="10"/>
  <c r="Q13" i="10"/>
  <c r="Q12" i="10"/>
  <c r="Q11" i="10"/>
  <c r="Q10" i="10"/>
  <c r="Q9" i="10"/>
  <c r="Q8" i="10"/>
  <c r="Q7" i="10"/>
  <c r="Q6" i="10"/>
  <c r="Q5" i="10"/>
  <c r="P6" i="10"/>
  <c r="N15" i="10"/>
  <c r="N13" i="10"/>
  <c r="N12" i="10"/>
  <c r="N10" i="10"/>
  <c r="N9" i="10"/>
  <c r="N8" i="10"/>
  <c r="N6" i="10"/>
  <c r="L13" i="10"/>
  <c r="K15" i="10"/>
  <c r="K9" i="10"/>
  <c r="G14" i="10"/>
  <c r="G12" i="10"/>
  <c r="G9" i="10"/>
  <c r="G8" i="10"/>
  <c r="F16" i="10"/>
  <c r="F14" i="10"/>
  <c r="AC14" i="10" s="1"/>
  <c r="F13" i="10"/>
  <c r="F12" i="10"/>
  <c r="F11" i="10"/>
  <c r="F10" i="10"/>
  <c r="F9" i="10"/>
  <c r="F8" i="10"/>
  <c r="E16" i="10"/>
  <c r="AC16" i="10" s="1"/>
  <c r="E13" i="10"/>
  <c r="AC13" i="10" s="1"/>
  <c r="E12" i="10"/>
  <c r="E11" i="10"/>
  <c r="E8" i="10"/>
  <c r="F7" i="10"/>
  <c r="F6" i="10"/>
  <c r="F5" i="10"/>
  <c r="E5" i="10"/>
  <c r="M10" i="4"/>
  <c r="AC45" i="10"/>
  <c r="AC20" i="10"/>
  <c r="AC25" i="10"/>
  <c r="AC17" i="10" l="1"/>
  <c r="AE20" i="10"/>
  <c r="AC11" i="10"/>
  <c r="AE14" i="10"/>
  <c r="AC28" i="10"/>
  <c r="AC10" i="10"/>
  <c r="AC40" i="10"/>
  <c r="AE38" i="10" s="1"/>
  <c r="AC43" i="10"/>
  <c r="AC42" i="10"/>
  <c r="AC32" i="10"/>
  <c r="AD32" i="10" s="1"/>
  <c r="AC49" i="10"/>
  <c r="AC52" i="10"/>
  <c r="AC9" i="10"/>
  <c r="AC27" i="10"/>
  <c r="AE26" i="10" s="1"/>
  <c r="AC34" i="10"/>
  <c r="AC36" i="10"/>
  <c r="AC47" i="10"/>
  <c r="AC44" i="10"/>
  <c r="AC50" i="10"/>
  <c r="AC51" i="10"/>
  <c r="AC46" i="10"/>
  <c r="AC41" i="10"/>
  <c r="AC37" i="10"/>
  <c r="AC29" i="10"/>
  <c r="AC31" i="10"/>
  <c r="AC35" i="10"/>
  <c r="AC30" i="10"/>
  <c r="AC19" i="10"/>
  <c r="AC23" i="10"/>
  <c r="AC24" i="10"/>
  <c r="AC18" i="10"/>
  <c r="AC6" i="10"/>
  <c r="AC7" i="10"/>
  <c r="AC12" i="10"/>
  <c r="AD11" i="10" s="1"/>
  <c r="AC8" i="10"/>
  <c r="AC5" i="10"/>
  <c r="AD20" i="10"/>
  <c r="AD47" i="10" l="1"/>
  <c r="AD38" i="10"/>
  <c r="AD17" i="10"/>
  <c r="AD23" i="10"/>
  <c r="AD26" i="10"/>
  <c r="AE17" i="10"/>
  <c r="AE35" i="10"/>
  <c r="AD8" i="10"/>
  <c r="AE8" i="10"/>
  <c r="AE23" i="10"/>
  <c r="AE29" i="10"/>
  <c r="AE32" i="10"/>
  <c r="AE11" i="10"/>
  <c r="AD50" i="10"/>
  <c r="AE50" i="10"/>
  <c r="AE5" i="10"/>
  <c r="AE44" i="10"/>
  <c r="AE41" i="10"/>
  <c r="AE47" i="10"/>
  <c r="AD44" i="10"/>
  <c r="AD35" i="10"/>
  <c r="AD29" i="10"/>
  <c r="AD14" i="10"/>
  <c r="AD5" i="10"/>
  <c r="AD41" i="10"/>
  <c r="I4" i="4" l="1"/>
  <c r="AA6" i="8" l="1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" i="8"/>
  <c r="H5" i="3" l="1"/>
  <c r="I5" i="3"/>
  <c r="J5" i="3"/>
  <c r="K5" i="3"/>
  <c r="H6" i="3"/>
  <c r="I6" i="3"/>
  <c r="J6" i="3"/>
  <c r="K6" i="3"/>
  <c r="H7" i="3"/>
  <c r="I7" i="3"/>
  <c r="J7" i="3"/>
  <c r="K7" i="3"/>
  <c r="H8" i="3"/>
  <c r="I8" i="3"/>
  <c r="J8" i="3"/>
  <c r="K8" i="3"/>
  <c r="H9" i="3"/>
  <c r="I9" i="3"/>
  <c r="J9" i="3"/>
  <c r="K9" i="3"/>
  <c r="H10" i="3"/>
  <c r="I10" i="3"/>
  <c r="J10" i="3"/>
  <c r="K10" i="3"/>
  <c r="H11" i="3"/>
  <c r="I11" i="3"/>
  <c r="J11" i="3"/>
  <c r="K11" i="3"/>
  <c r="H12" i="3"/>
  <c r="I12" i="3"/>
  <c r="J12" i="3"/>
  <c r="K12" i="3"/>
  <c r="H13" i="3"/>
  <c r="I13" i="3"/>
  <c r="J13" i="3"/>
  <c r="K13" i="3"/>
  <c r="H14" i="3"/>
  <c r="I14" i="3"/>
  <c r="J14" i="3"/>
  <c r="K14" i="3"/>
  <c r="H15" i="3"/>
  <c r="I15" i="3"/>
  <c r="J15" i="3"/>
  <c r="K15" i="3"/>
  <c r="I4" i="3"/>
  <c r="J4" i="3"/>
  <c r="K4" i="3"/>
  <c r="I5" i="4" l="1"/>
  <c r="J5" i="4"/>
  <c r="K5" i="4"/>
  <c r="L5" i="4"/>
  <c r="M5" i="4"/>
  <c r="I6" i="4"/>
  <c r="J6" i="4"/>
  <c r="K6" i="4"/>
  <c r="L6" i="4"/>
  <c r="M6" i="4"/>
  <c r="I7" i="4"/>
  <c r="J7" i="4"/>
  <c r="K7" i="4"/>
  <c r="L7" i="4"/>
  <c r="M7" i="4"/>
  <c r="I8" i="4"/>
  <c r="J8" i="4"/>
  <c r="K8" i="4"/>
  <c r="L8" i="4"/>
  <c r="M8" i="4"/>
  <c r="I9" i="4"/>
  <c r="J9" i="4"/>
  <c r="K9" i="4"/>
  <c r="L9" i="4"/>
  <c r="M9" i="4"/>
  <c r="I10" i="4"/>
  <c r="J10" i="4"/>
  <c r="K10" i="4"/>
  <c r="L10" i="4"/>
  <c r="I11" i="4"/>
  <c r="J11" i="4"/>
  <c r="K11" i="4"/>
  <c r="L11" i="4"/>
  <c r="M11" i="4"/>
  <c r="I12" i="4"/>
  <c r="J12" i="4"/>
  <c r="K12" i="4"/>
  <c r="L12" i="4"/>
  <c r="M12" i="4"/>
  <c r="I13" i="4"/>
  <c r="J13" i="4"/>
  <c r="K13" i="4"/>
  <c r="L13" i="4"/>
  <c r="M13" i="4"/>
  <c r="I14" i="4"/>
  <c r="J14" i="4"/>
  <c r="K14" i="4"/>
  <c r="L14" i="4"/>
  <c r="M14" i="4"/>
  <c r="I15" i="4"/>
  <c r="J15" i="4"/>
  <c r="K15" i="4"/>
  <c r="L15" i="4"/>
  <c r="M15" i="4"/>
  <c r="J4" i="4"/>
  <c r="K4" i="4"/>
  <c r="L4" i="4"/>
  <c r="M4" i="4"/>
</calcChain>
</file>

<file path=xl/sharedStrings.xml><?xml version="1.0" encoding="utf-8"?>
<sst xmlns="http://schemas.openxmlformats.org/spreadsheetml/2006/main" count="298" uniqueCount="75">
  <si>
    <t>Treatment</t>
    <phoneticPr fontId="1" type="noConversion"/>
  </si>
  <si>
    <t>CT-NS</t>
    <phoneticPr fontId="1" type="noConversion"/>
  </si>
  <si>
    <t>CT-CS</t>
    <phoneticPr fontId="1" type="noConversion"/>
  </si>
  <si>
    <t>NT-NS</t>
    <phoneticPr fontId="1" type="noConversion"/>
  </si>
  <si>
    <t>NT-CS</t>
    <phoneticPr fontId="1" type="noConversion"/>
  </si>
  <si>
    <t>Replicate</t>
    <phoneticPr fontId="1" type="noConversion"/>
  </si>
  <si>
    <t>Species richness in vegetation</t>
    <phoneticPr fontId="1" type="noConversion"/>
  </si>
  <si>
    <t>Species richness in soil seed bank</t>
    <phoneticPr fontId="1" type="noConversion"/>
  </si>
  <si>
    <t>0-5cm</t>
    <phoneticPr fontId="1" type="noConversion"/>
  </si>
  <si>
    <t>5-10cm</t>
    <phoneticPr fontId="1" type="noConversion"/>
  </si>
  <si>
    <t>10-15cm</t>
    <phoneticPr fontId="1" type="noConversion"/>
  </si>
  <si>
    <t>15-20cm</t>
    <phoneticPr fontId="1" type="noConversion"/>
  </si>
  <si>
    <t>0-20cm</t>
    <phoneticPr fontId="1" type="noConversion"/>
  </si>
  <si>
    <t>Species density in seed bank</t>
    <phoneticPr fontId="1" type="noConversion"/>
  </si>
  <si>
    <t>Aboveground biomass</t>
    <phoneticPr fontId="1" type="noConversion"/>
  </si>
  <si>
    <r>
      <t>Biomass of dicotyledon weeds (kg ha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  <phoneticPr fontId="1" type="noConversion"/>
  </si>
  <si>
    <r>
      <t>Biomass of monocotyledon weeds (kg ha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  <phoneticPr fontId="1" type="noConversion"/>
  </si>
  <si>
    <t>Yield and its components</t>
    <phoneticPr fontId="1" type="noConversion"/>
  </si>
  <si>
    <r>
      <t>Wheat yield (kg ha</t>
    </r>
    <r>
      <rPr>
        <vertAlign val="superscript"/>
        <sz val="12"/>
        <color theme="1"/>
        <rFont val="Times New Roman"/>
        <family val="1"/>
      </rPr>
      <t>-1</t>
    </r>
    <r>
      <rPr>
        <sz val="12"/>
        <color theme="1"/>
        <rFont val="Times New Roman"/>
        <family val="1"/>
      </rPr>
      <t>)</t>
    </r>
    <phoneticPr fontId="1" type="noConversion"/>
  </si>
  <si>
    <t>1,000 grain weight (g)</t>
    <phoneticPr fontId="1" type="noConversion"/>
  </si>
  <si>
    <r>
      <t>Spike number (m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>)</t>
    </r>
    <phoneticPr fontId="1" type="noConversion"/>
  </si>
  <si>
    <t>Grain weight per spike (g)</t>
  </si>
  <si>
    <r>
      <t>Aboveground biomass of total weeds (kg ha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  <phoneticPr fontId="1" type="noConversion"/>
  </si>
  <si>
    <r>
      <t>Seed density (seeds m</t>
    </r>
    <r>
      <rPr>
        <vertAlign val="superscript"/>
        <sz val="12"/>
        <color theme="1"/>
        <rFont val="Times New Roman"/>
        <family val="1"/>
      </rPr>
      <t xml:space="preserve">-2 </t>
    </r>
    <r>
      <rPr>
        <sz val="12"/>
        <color theme="1"/>
        <rFont val="Times New Roman"/>
        <family val="1"/>
      </rPr>
      <t>)</t>
    </r>
    <phoneticPr fontId="1" type="noConversion"/>
  </si>
  <si>
    <t>Weed density in vegetation</t>
    <phoneticPr fontId="1" type="noConversion"/>
  </si>
  <si>
    <t>log-transformed</t>
    <phoneticPr fontId="1" type="noConversion"/>
  </si>
  <si>
    <t>Weed community in May 2019</t>
    <phoneticPr fontId="1" type="noConversion"/>
  </si>
  <si>
    <t>Crepidiastrum sonchifolium</t>
  </si>
  <si>
    <r>
      <t xml:space="preserve">Abutilon theophrasti </t>
    </r>
    <r>
      <rPr>
        <sz val="12"/>
        <color theme="1"/>
        <rFont val="Times New Roman"/>
        <family val="1"/>
      </rPr>
      <t>Medicus</t>
    </r>
  </si>
  <si>
    <r>
      <t>Aegilops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 xml:space="preserve">triuncialis </t>
    </r>
    <r>
      <rPr>
        <sz val="12"/>
        <color theme="1"/>
        <rFont val="Times New Roman"/>
        <family val="1"/>
      </rPr>
      <t>L.</t>
    </r>
  </si>
  <si>
    <r>
      <t>Bromus japonicus</t>
    </r>
    <r>
      <rPr>
        <sz val="12"/>
        <color theme="1"/>
        <rFont val="Times New Roman"/>
        <family val="1"/>
      </rPr>
      <t xml:space="preserve"> Thunb. ex Murr.</t>
    </r>
  </si>
  <si>
    <r>
      <t xml:space="preserve">Capsella bursa-pastoris </t>
    </r>
    <r>
      <rPr>
        <sz val="12"/>
        <color theme="1"/>
        <rFont val="Times New Roman"/>
        <family val="1"/>
      </rPr>
      <t>(L.) Medic</t>
    </r>
  </si>
  <si>
    <r>
      <t xml:space="preserve">Chenopodium album </t>
    </r>
    <r>
      <rPr>
        <sz val="12"/>
        <color theme="1"/>
        <rFont val="Times New Roman"/>
        <family val="1"/>
      </rPr>
      <t>L.</t>
    </r>
  </si>
  <si>
    <r>
      <t>Cirsium arvense</t>
    </r>
    <r>
      <rPr>
        <sz val="12"/>
        <color theme="1"/>
        <rFont val="Times New Roman"/>
        <family val="1"/>
      </rPr>
      <t xml:space="preserve"> var. integrifolium</t>
    </r>
  </si>
  <si>
    <r>
      <t xml:space="preserve">Convolvulus arvensis </t>
    </r>
    <r>
      <rPr>
        <sz val="12"/>
        <color theme="1"/>
        <rFont val="Times New Roman"/>
        <family val="1"/>
      </rPr>
      <t>L.</t>
    </r>
  </si>
  <si>
    <r>
      <t xml:space="preserve">Descurainia sophia </t>
    </r>
    <r>
      <rPr>
        <sz val="12"/>
        <color theme="1"/>
        <rFont val="Times New Roman"/>
        <family val="1"/>
      </rPr>
      <t>(L.) Webb. Ex Prantl</t>
    </r>
  </si>
  <si>
    <r>
      <t xml:space="preserve">Erigeron canadensis </t>
    </r>
    <r>
      <rPr>
        <sz val="12"/>
        <color theme="1"/>
        <rFont val="Times New Roman"/>
        <family val="1"/>
      </rPr>
      <t>L.</t>
    </r>
  </si>
  <si>
    <r>
      <t xml:space="preserve">Galium spurium </t>
    </r>
    <r>
      <rPr>
        <sz val="12"/>
        <color theme="1"/>
        <rFont val="Times New Roman"/>
        <family val="1"/>
      </rPr>
      <t>L.</t>
    </r>
  </si>
  <si>
    <r>
      <t xml:space="preserve">Hemisteptia lyrata </t>
    </r>
    <r>
      <rPr>
        <sz val="12"/>
        <color theme="1"/>
        <rFont val="Times New Roman"/>
        <family val="1"/>
      </rPr>
      <t>(Bunge) Bunge</t>
    </r>
  </si>
  <si>
    <r>
      <t xml:space="preserve">Humulus scandens </t>
    </r>
    <r>
      <rPr>
        <sz val="12"/>
        <color theme="1"/>
        <rFont val="Times New Roman"/>
        <family val="1"/>
      </rPr>
      <t>(Lour.) Merr.</t>
    </r>
  </si>
  <si>
    <r>
      <t>Imperata cylindrica</t>
    </r>
    <r>
      <rPr>
        <sz val="12"/>
        <color theme="1"/>
        <rFont val="Times New Roman"/>
        <family val="1"/>
      </rPr>
      <t xml:space="preserve"> (L.) Beauv.</t>
    </r>
  </si>
  <si>
    <r>
      <t xml:space="preserve">Ixeridium dentatum </t>
    </r>
    <r>
      <rPr>
        <sz val="12"/>
        <color theme="1"/>
        <rFont val="Times New Roman"/>
        <family val="1"/>
      </rPr>
      <t>(Yhunb.) Tzvel</t>
    </r>
  </si>
  <si>
    <r>
      <t xml:space="preserve">Lagopsis supina </t>
    </r>
    <r>
      <rPr>
        <sz val="12"/>
        <color theme="1"/>
        <rFont val="Times New Roman"/>
        <family val="1"/>
      </rPr>
      <t>(Steph. Ex Willd.) Ikonn.-Gal</t>
    </r>
  </si>
  <si>
    <r>
      <t>Lithospermum arvense</t>
    </r>
    <r>
      <rPr>
        <sz val="12"/>
        <color theme="1"/>
        <rFont val="Times New Roman"/>
        <family val="1"/>
      </rPr>
      <t xml:space="preserve"> L.</t>
    </r>
  </si>
  <si>
    <r>
      <t>Rumex acetosa</t>
    </r>
    <r>
      <rPr>
        <sz val="12"/>
        <color theme="1"/>
        <rFont val="Times New Roman"/>
        <family val="1"/>
      </rPr>
      <t xml:space="preserve"> L.</t>
    </r>
  </si>
  <si>
    <r>
      <t>Stellaria media</t>
    </r>
    <r>
      <rPr>
        <sz val="12"/>
        <color theme="1"/>
        <rFont val="Times New Roman"/>
        <family val="1"/>
      </rPr>
      <t xml:space="preserve"> (L.) Vill.</t>
    </r>
  </si>
  <si>
    <r>
      <t>Veronica polita</t>
    </r>
    <r>
      <rPr>
        <sz val="12"/>
        <color theme="1"/>
        <rFont val="Times New Roman"/>
        <family val="1"/>
      </rPr>
      <t xml:space="preserve"> Fries</t>
    </r>
  </si>
  <si>
    <r>
      <t xml:space="preserve">Viola philippica </t>
    </r>
    <r>
      <rPr>
        <sz val="12"/>
        <color theme="1"/>
        <rFont val="Times New Roman"/>
        <family val="1"/>
      </rPr>
      <t>Cav.</t>
    </r>
  </si>
  <si>
    <r>
      <t>Weed occurrence and density of the certain weed (plants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>)</t>
    </r>
    <phoneticPr fontId="1" type="noConversion"/>
  </si>
  <si>
    <t>Total</t>
    <phoneticPr fontId="1" type="noConversion"/>
  </si>
  <si>
    <r>
      <t>Total weed density (plants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>)</t>
    </r>
    <phoneticPr fontId="1" type="noConversion"/>
  </si>
  <si>
    <t>Soil seed bank</t>
    <phoneticPr fontId="1" type="noConversion"/>
  </si>
  <si>
    <t>Acalypha australis</t>
  </si>
  <si>
    <t>Soil layer</t>
    <phoneticPr fontId="1" type="noConversion"/>
  </si>
  <si>
    <t>Average</t>
    <phoneticPr fontId="1" type="noConversion"/>
  </si>
  <si>
    <t>SE</t>
    <phoneticPr fontId="1" type="noConversion"/>
  </si>
  <si>
    <r>
      <t>The occurrence and density of certain weed (seeds m</t>
    </r>
    <r>
      <rPr>
        <vertAlign val="superscript"/>
        <sz val="12"/>
        <color theme="1"/>
        <rFont val="Times New Roman"/>
        <family val="1"/>
      </rPr>
      <t>-2</t>
    </r>
    <r>
      <rPr>
        <sz val="12"/>
        <color theme="1"/>
        <rFont val="Times New Roman"/>
        <family val="1"/>
      </rPr>
      <t>)</t>
    </r>
    <phoneticPr fontId="1" type="noConversion"/>
  </si>
  <si>
    <r>
      <t>Setaria viridis</t>
    </r>
    <r>
      <rPr>
        <sz val="12"/>
        <color theme="1"/>
        <rFont val="Times New Roman"/>
        <family val="1"/>
      </rPr>
      <t xml:space="preserve"> (L.) Beauv.</t>
    </r>
  </si>
  <si>
    <r>
      <t xml:space="preserve">Digitaria sanguinalis </t>
    </r>
    <r>
      <rPr>
        <sz val="12"/>
        <color theme="1"/>
        <rFont val="Times New Roman"/>
        <family val="1"/>
      </rPr>
      <t>(L.)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Scop.</t>
    </r>
  </si>
  <si>
    <r>
      <t>Eleusine indica</t>
    </r>
    <r>
      <rPr>
        <sz val="12"/>
        <color theme="1"/>
        <rFont val="Times New Roman"/>
        <family val="1"/>
      </rPr>
      <t xml:space="preserve"> (L) Gaertn.</t>
    </r>
  </si>
  <si>
    <r>
      <t>Leptochloa chinensis</t>
    </r>
    <r>
      <rPr>
        <sz val="12"/>
        <color theme="1"/>
        <rFont val="Times New Roman"/>
        <family val="1"/>
      </rPr>
      <t xml:space="preserve"> (L) Nees</t>
    </r>
  </si>
  <si>
    <r>
      <t xml:space="preserve">Chlori virgata </t>
    </r>
    <r>
      <rPr>
        <sz val="12"/>
        <color theme="1"/>
        <rFont val="Times New Roman"/>
        <family val="1"/>
      </rPr>
      <t>Sw.</t>
    </r>
  </si>
  <si>
    <r>
      <t xml:space="preserve">Capsella bursa-pastoris </t>
    </r>
    <r>
      <rPr>
        <sz val="12"/>
        <color theme="1"/>
        <rFont val="Times New Roman"/>
        <family val="1"/>
      </rPr>
      <t>(L) Medic.</t>
    </r>
  </si>
  <si>
    <r>
      <t>Euphorbia maculata</t>
    </r>
    <r>
      <rPr>
        <sz val="12"/>
        <color theme="1"/>
        <rFont val="Times New Roman"/>
        <family val="1"/>
      </rPr>
      <t xml:space="preserve"> L.</t>
    </r>
  </si>
  <si>
    <r>
      <t xml:space="preserve">Echinops prostrata </t>
    </r>
    <r>
      <rPr>
        <sz val="12"/>
        <color theme="1"/>
        <rFont val="Times New Roman"/>
        <family val="1"/>
      </rPr>
      <t>L.</t>
    </r>
  </si>
  <si>
    <r>
      <t xml:space="preserve">Portulaca oleracea </t>
    </r>
    <r>
      <rPr>
        <sz val="12"/>
        <color theme="1"/>
        <rFont val="Times New Roman"/>
        <family val="1"/>
      </rPr>
      <t>L.</t>
    </r>
  </si>
  <si>
    <r>
      <t xml:space="preserve">Lagopsis supina </t>
    </r>
    <r>
      <rPr>
        <sz val="12"/>
        <color theme="1"/>
        <rFont val="Times New Roman"/>
        <family val="1"/>
      </rPr>
      <t>(Steph. Ex Willd.)</t>
    </r>
  </si>
  <si>
    <r>
      <t xml:space="preserve">Cyperus rotundus </t>
    </r>
    <r>
      <rPr>
        <sz val="12"/>
        <color theme="1"/>
        <rFont val="Times New Roman"/>
        <family val="1"/>
      </rPr>
      <t>L.</t>
    </r>
  </si>
  <si>
    <r>
      <t>Amaranthus blitum</t>
    </r>
    <r>
      <rPr>
        <sz val="12"/>
        <color theme="1"/>
        <rFont val="Times New Roman"/>
        <family val="1"/>
      </rPr>
      <t xml:space="preserve"> L.</t>
    </r>
  </si>
  <si>
    <t>Aboveground weed community</t>
    <phoneticPr fontId="1" type="noConversion"/>
  </si>
  <si>
    <t>Species</t>
    <phoneticPr fontId="1" type="noConversion"/>
  </si>
  <si>
    <t>Species richness</t>
    <phoneticPr fontId="1" type="noConversion"/>
  </si>
  <si>
    <t>AV</t>
    <phoneticPr fontId="1" type="noConversion"/>
  </si>
  <si>
    <t>Soil water content (0-10 cm)</t>
    <phoneticPr fontId="1" type="noConversion"/>
  </si>
  <si>
    <t>SWC (v/v 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</si>
</sst>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_ "/>
    <numFmt numFmtId="178" formatCode="0.0000_);[Red]\(0.0000\)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2"/>
      <color theme="1"/>
      <name val="Times New Roman"/>
      <family val="1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7" fontId="3" fillId="0" borderId="0" xfId="0" applyNumberFormat="1" applyFont="1"/>
    <xf numFmtId="176" fontId="0" fillId="0" borderId="0" xfId="0" applyNumberFormat="1"/>
    <xf numFmtId="178" fontId="3" fillId="0" borderId="0" xfId="0" applyNumberFormat="1" applyFont="1"/>
    <xf numFmtId="178" fontId="0" fillId="0" borderId="0" xfId="0" applyNumberFormat="1" applyFill="1"/>
    <xf numFmtId="0" fontId="3" fillId="0" borderId="0" xfId="0" applyFont="1" applyAlignment="1">
      <alignment horizontal="center"/>
    </xf>
    <xf numFmtId="177" fontId="3" fillId="0" borderId="0" xfId="0" applyNumberFormat="1" applyFont="1"/>
    <xf numFmtId="177" fontId="2" fillId="0" borderId="0" xfId="0" applyNumberFormat="1" applyFont="1"/>
    <xf numFmtId="176" fontId="2" fillId="0" borderId="0" xfId="0" applyNumberFormat="1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Fill="1"/>
    <xf numFmtId="58" fontId="3" fillId="0" borderId="0" xfId="0" applyNumberFormat="1" applyFont="1" applyFill="1"/>
    <xf numFmtId="0" fontId="6" fillId="0" borderId="0" xfId="0" applyFont="1" applyFill="1"/>
    <xf numFmtId="176" fontId="3" fillId="0" borderId="0" xfId="0" applyNumberFormat="1" applyFont="1" applyFill="1"/>
    <xf numFmtId="58" fontId="3" fillId="0" borderId="0" xfId="0" applyNumberFormat="1" applyFont="1"/>
    <xf numFmtId="1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F9A80-2715-49A8-A14F-9B061C485695}">
  <dimension ref="A1:AH52"/>
  <sheetViews>
    <sheetView topLeftCell="A2" zoomScaleNormal="100" workbookViewId="0">
      <pane xSplit="3" ySplit="3" topLeftCell="D13" activePane="bottomRight" state="frozen"/>
      <selection activeCell="A2" sqref="A2"/>
      <selection pane="topRight" activeCell="D2" sqref="D2"/>
      <selection pane="bottomLeft" activeCell="A4" sqref="A4"/>
      <selection pane="bottomRight" activeCell="Q26" sqref="Q26"/>
    </sheetView>
  </sheetViews>
  <sheetFormatPr defaultRowHeight="15.6" x14ac:dyDescent="0.3"/>
  <cols>
    <col min="1" max="4" width="8.88671875" style="2"/>
    <col min="5" max="5" width="8.88671875" style="2" customWidth="1"/>
    <col min="6" max="13" width="8.88671875" style="2"/>
    <col min="14" max="14" width="9.77734375" style="2" customWidth="1"/>
    <col min="15" max="15" width="10.109375" style="2" customWidth="1"/>
    <col min="16" max="16" width="10.44140625" style="2" customWidth="1"/>
    <col min="17" max="17" width="10.109375" style="2" customWidth="1"/>
    <col min="18" max="18" width="10" style="2" customWidth="1"/>
    <col min="19" max="19" width="10.21875" style="2" customWidth="1"/>
    <col min="20" max="26" width="8.88671875" style="2"/>
    <col min="27" max="27" width="10.21875" style="2" bestFit="1" customWidth="1"/>
    <col min="28" max="16384" width="8.88671875" style="2"/>
  </cols>
  <sheetData>
    <row r="1" spans="1:34" x14ac:dyDescent="0.3">
      <c r="A1" s="2" t="s">
        <v>26</v>
      </c>
    </row>
    <row r="2" spans="1:34" ht="18.600000000000001" x14ac:dyDescent="0.3">
      <c r="A2" s="2" t="s">
        <v>69</v>
      </c>
      <c r="E2" s="20" t="s">
        <v>48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spans="1:34" x14ac:dyDescent="0.3">
      <c r="D3" s="19" t="s">
        <v>70</v>
      </c>
      <c r="E3" s="2">
        <v>1</v>
      </c>
      <c r="F3" s="2">
        <v>2</v>
      </c>
      <c r="G3" s="2">
        <v>3</v>
      </c>
      <c r="H3" s="2">
        <v>4</v>
      </c>
      <c r="I3" s="2">
        <v>5</v>
      </c>
      <c r="J3" s="2">
        <v>6</v>
      </c>
      <c r="K3" s="2">
        <v>7</v>
      </c>
      <c r="L3" s="2">
        <v>8</v>
      </c>
      <c r="M3" s="2">
        <v>9</v>
      </c>
      <c r="N3" s="2">
        <v>10</v>
      </c>
      <c r="O3" s="2">
        <v>11</v>
      </c>
      <c r="P3" s="2">
        <v>12</v>
      </c>
      <c r="Q3" s="2">
        <v>13</v>
      </c>
      <c r="R3" s="2">
        <v>14</v>
      </c>
      <c r="S3" s="2">
        <v>15</v>
      </c>
      <c r="T3" s="2">
        <v>16</v>
      </c>
      <c r="U3" s="2">
        <v>17</v>
      </c>
      <c r="V3" s="2">
        <v>18</v>
      </c>
      <c r="W3" s="2">
        <v>19</v>
      </c>
      <c r="X3" s="2">
        <v>20</v>
      </c>
      <c r="Y3" s="2">
        <v>21</v>
      </c>
      <c r="Z3" s="7"/>
    </row>
    <row r="4" spans="1:34" ht="18.600000000000001" x14ac:dyDescent="0.3">
      <c r="B4" s="2" t="s">
        <v>0</v>
      </c>
      <c r="C4" s="2" t="s">
        <v>5</v>
      </c>
      <c r="D4" s="19"/>
      <c r="E4" s="12" t="s">
        <v>28</v>
      </c>
      <c r="F4" s="12" t="s">
        <v>29</v>
      </c>
      <c r="G4" s="12" t="s">
        <v>30</v>
      </c>
      <c r="H4" s="12" t="s">
        <v>31</v>
      </c>
      <c r="I4" s="12" t="s">
        <v>32</v>
      </c>
      <c r="J4" s="12" t="s">
        <v>33</v>
      </c>
      <c r="K4" s="12" t="s">
        <v>34</v>
      </c>
      <c r="L4" s="12" t="s">
        <v>27</v>
      </c>
      <c r="M4" s="12" t="s">
        <v>35</v>
      </c>
      <c r="N4" s="12" t="s">
        <v>36</v>
      </c>
      <c r="O4" s="12" t="s">
        <v>37</v>
      </c>
      <c r="P4" s="12" t="s">
        <v>38</v>
      </c>
      <c r="Q4" s="12" t="s">
        <v>39</v>
      </c>
      <c r="R4" s="12" t="s">
        <v>40</v>
      </c>
      <c r="S4" s="12" t="s">
        <v>41</v>
      </c>
      <c r="T4" s="12" t="s">
        <v>42</v>
      </c>
      <c r="U4" s="12" t="s">
        <v>43</v>
      </c>
      <c r="V4" s="12" t="s">
        <v>44</v>
      </c>
      <c r="W4" s="12" t="s">
        <v>45</v>
      </c>
      <c r="X4" s="12" t="s">
        <v>46</v>
      </c>
      <c r="Y4" s="12" t="s">
        <v>47</v>
      </c>
      <c r="Z4" s="12"/>
      <c r="AA4" s="2" t="s">
        <v>50</v>
      </c>
      <c r="AC4" s="2" t="s">
        <v>72</v>
      </c>
      <c r="AD4" s="2" t="s">
        <v>55</v>
      </c>
      <c r="AE4" s="2" t="s">
        <v>71</v>
      </c>
      <c r="AG4" s="2" t="s">
        <v>72</v>
      </c>
      <c r="AH4" s="2" t="s">
        <v>55</v>
      </c>
    </row>
    <row r="5" spans="1:34" x14ac:dyDescent="0.3">
      <c r="A5" s="18">
        <v>43525</v>
      </c>
      <c r="B5" s="2" t="s">
        <v>1</v>
      </c>
      <c r="C5" s="2">
        <v>1</v>
      </c>
      <c r="AA5" s="2">
        <f>SUM(E5:Y5)</f>
        <v>0</v>
      </c>
      <c r="AC5" s="2">
        <f>AVERAGE(AA5:AA7)</f>
        <v>4.666666666666667</v>
      </c>
      <c r="AD5" s="16">
        <f>STDEV(AA5:AA7)/SQRT(3)</f>
        <v>2.4037008503093267</v>
      </c>
      <c r="AE5" s="2">
        <v>0</v>
      </c>
      <c r="AG5" s="2">
        <f>AVERAGE(AE5:AE7)</f>
        <v>1.6666666666666667</v>
      </c>
      <c r="AH5" s="16">
        <f>STDEV(AE5:AE7)/SQRT(3)</f>
        <v>0.88191710368819687</v>
      </c>
    </row>
    <row r="6" spans="1:34" x14ac:dyDescent="0.3">
      <c r="A6" s="19"/>
      <c r="B6" s="2" t="s">
        <v>1</v>
      </c>
      <c r="C6" s="2">
        <v>2</v>
      </c>
      <c r="H6" s="2">
        <v>1</v>
      </c>
      <c r="M6" s="2">
        <v>5</v>
      </c>
      <c r="AA6" s="2">
        <f t="shared" ref="AA6:AA52" si="0">SUM(E6:Y6)</f>
        <v>6</v>
      </c>
      <c r="AE6" s="2">
        <v>2</v>
      </c>
    </row>
    <row r="7" spans="1:34" x14ac:dyDescent="0.3">
      <c r="A7" s="19"/>
      <c r="B7" s="2" t="s">
        <v>1</v>
      </c>
      <c r="C7" s="2">
        <v>3</v>
      </c>
      <c r="H7" s="2">
        <v>2</v>
      </c>
      <c r="M7" s="2">
        <v>1</v>
      </c>
      <c r="U7" s="2">
        <v>5</v>
      </c>
      <c r="AA7" s="2">
        <f t="shared" si="0"/>
        <v>8</v>
      </c>
      <c r="AE7" s="2">
        <v>3</v>
      </c>
    </row>
    <row r="8" spans="1:34" x14ac:dyDescent="0.3">
      <c r="A8" s="19"/>
      <c r="B8" s="2" t="s">
        <v>2</v>
      </c>
      <c r="C8" s="2">
        <v>1</v>
      </c>
      <c r="H8" s="2">
        <v>5</v>
      </c>
      <c r="AA8" s="2">
        <f t="shared" si="0"/>
        <v>5</v>
      </c>
      <c r="AC8" s="2">
        <f>AVERAGE(AA8:AA10)</f>
        <v>4.666666666666667</v>
      </c>
      <c r="AD8" s="16">
        <f>STDEV(AA8:AA10)/SQRT(3)</f>
        <v>0.33333333333333454</v>
      </c>
      <c r="AE8" s="2">
        <v>1</v>
      </c>
      <c r="AG8" s="2">
        <f>AVERAGE(AE8:AE10)</f>
        <v>1</v>
      </c>
      <c r="AH8" s="16">
        <f>STDEV(AE8:AE10)/SQRT(3)</f>
        <v>0</v>
      </c>
    </row>
    <row r="9" spans="1:34" x14ac:dyDescent="0.3">
      <c r="A9" s="19"/>
      <c r="B9" s="2" t="s">
        <v>2</v>
      </c>
      <c r="C9" s="2">
        <v>2</v>
      </c>
      <c r="H9" s="2">
        <v>4</v>
      </c>
      <c r="AA9" s="2">
        <f t="shared" si="0"/>
        <v>4</v>
      </c>
      <c r="AE9" s="2">
        <v>1</v>
      </c>
    </row>
    <row r="10" spans="1:34" x14ac:dyDescent="0.3">
      <c r="A10" s="19"/>
      <c r="B10" s="2" t="s">
        <v>2</v>
      </c>
      <c r="C10" s="2">
        <v>3</v>
      </c>
      <c r="H10" s="2">
        <v>5</v>
      </c>
      <c r="AA10" s="2">
        <f t="shared" si="0"/>
        <v>5</v>
      </c>
      <c r="AE10" s="2">
        <v>1</v>
      </c>
    </row>
    <row r="11" spans="1:34" x14ac:dyDescent="0.3">
      <c r="A11" s="19"/>
      <c r="B11" s="2" t="s">
        <v>3</v>
      </c>
      <c r="C11" s="2">
        <v>1</v>
      </c>
      <c r="H11" s="2">
        <v>22</v>
      </c>
      <c r="M11" s="2">
        <v>13</v>
      </c>
      <c r="S11" s="2">
        <v>11</v>
      </c>
      <c r="U11" s="2">
        <v>1</v>
      </c>
      <c r="AA11" s="2">
        <f t="shared" si="0"/>
        <v>47</v>
      </c>
      <c r="AC11" s="2">
        <f>AVERAGE(AA11:AA13)</f>
        <v>25.666666666666668</v>
      </c>
      <c r="AD11" s="16">
        <f>STDEV(AA11:AA13)/SQRT(3)</f>
        <v>12.414149633024049</v>
      </c>
      <c r="AE11" s="2">
        <v>4</v>
      </c>
      <c r="AG11" s="2">
        <f>AVERAGE(AE11:AE13)</f>
        <v>3.6666666666666665</v>
      </c>
      <c r="AH11" s="16">
        <f>STDEV(AE11:AE13)/SQRT(3)</f>
        <v>1.4529663145135578</v>
      </c>
    </row>
    <row r="12" spans="1:34" x14ac:dyDescent="0.3">
      <c r="A12" s="19"/>
      <c r="B12" s="2" t="s">
        <v>3</v>
      </c>
      <c r="C12" s="2">
        <v>2</v>
      </c>
      <c r="L12" s="2">
        <v>4</v>
      </c>
      <c r="AA12" s="2">
        <f t="shared" si="0"/>
        <v>4</v>
      </c>
      <c r="AE12" s="2">
        <v>1</v>
      </c>
    </row>
    <row r="13" spans="1:34" x14ac:dyDescent="0.3">
      <c r="A13" s="19"/>
      <c r="B13" s="2" t="s">
        <v>3</v>
      </c>
      <c r="C13" s="2">
        <v>3</v>
      </c>
      <c r="H13" s="2">
        <v>15</v>
      </c>
      <c r="M13" s="2">
        <v>6</v>
      </c>
      <c r="S13" s="2">
        <v>2</v>
      </c>
      <c r="U13" s="2">
        <v>1</v>
      </c>
      <c r="V13" s="2">
        <v>1</v>
      </c>
      <c r="X13" s="2">
        <v>1</v>
      </c>
      <c r="AA13" s="2">
        <f t="shared" si="0"/>
        <v>26</v>
      </c>
      <c r="AE13" s="2">
        <v>6</v>
      </c>
    </row>
    <row r="14" spans="1:34" x14ac:dyDescent="0.3">
      <c r="A14" s="19"/>
      <c r="B14" s="2" t="s">
        <v>4</v>
      </c>
      <c r="C14" s="2">
        <v>1</v>
      </c>
      <c r="H14" s="2">
        <v>6</v>
      </c>
      <c r="M14" s="2">
        <v>6</v>
      </c>
      <c r="U14" s="2">
        <v>1</v>
      </c>
      <c r="AA14" s="2">
        <f t="shared" si="0"/>
        <v>13</v>
      </c>
      <c r="AC14" s="2">
        <f>AVERAGE(AA14:AA16)</f>
        <v>16.333333333333332</v>
      </c>
      <c r="AD14" s="16">
        <f>STDEV(AA14:AA16)/SQRT(3)</f>
        <v>2.027587510099405</v>
      </c>
      <c r="AE14" s="2">
        <v>3</v>
      </c>
      <c r="AG14" s="2">
        <f>AVERAGE(AE14:AE16)</f>
        <v>3</v>
      </c>
      <c r="AH14" s="16">
        <f>STDEV(AE14:AE16)/SQRT(3)</f>
        <v>0</v>
      </c>
    </row>
    <row r="15" spans="1:34" x14ac:dyDescent="0.3">
      <c r="A15" s="19"/>
      <c r="B15" s="2" t="s">
        <v>4</v>
      </c>
      <c r="C15" s="2">
        <v>2</v>
      </c>
      <c r="H15" s="2">
        <v>13</v>
      </c>
      <c r="M15" s="2">
        <v>5</v>
      </c>
      <c r="O15" s="2">
        <v>2</v>
      </c>
      <c r="AA15" s="2">
        <f t="shared" si="0"/>
        <v>20</v>
      </c>
      <c r="AE15" s="2">
        <v>3</v>
      </c>
    </row>
    <row r="16" spans="1:34" x14ac:dyDescent="0.3">
      <c r="A16" s="19"/>
      <c r="B16" s="2" t="s">
        <v>4</v>
      </c>
      <c r="C16" s="2">
        <v>3</v>
      </c>
      <c r="H16" s="2">
        <v>11</v>
      </c>
      <c r="M16" s="2">
        <v>2</v>
      </c>
      <c r="O16" s="2">
        <v>3</v>
      </c>
      <c r="AA16" s="2">
        <f t="shared" si="0"/>
        <v>16</v>
      </c>
      <c r="AE16" s="2">
        <v>3</v>
      </c>
    </row>
    <row r="17" spans="1:34" x14ac:dyDescent="0.3">
      <c r="A17" s="18">
        <v>43556</v>
      </c>
      <c r="B17" s="2" t="s">
        <v>1</v>
      </c>
      <c r="C17" s="2">
        <v>1</v>
      </c>
      <c r="H17" s="2">
        <v>1</v>
      </c>
      <c r="M17" s="2">
        <v>1</v>
      </c>
      <c r="AA17" s="2">
        <f t="shared" si="0"/>
        <v>2</v>
      </c>
      <c r="AC17" s="2">
        <f>AVERAGE(AA17:AA19)</f>
        <v>5.666666666666667</v>
      </c>
      <c r="AD17" s="16">
        <f>STDEV(AA17:AA19)/SQRT(3)</f>
        <v>2.3333333333333335</v>
      </c>
      <c r="AE17" s="2">
        <v>2</v>
      </c>
      <c r="AG17" s="2">
        <f>AVERAGE(AE17:AE19)</f>
        <v>3.3333333333333335</v>
      </c>
      <c r="AH17" s="16">
        <f>STDEV(AE17:AE19)/SQRT(3)</f>
        <v>0.88191710368819676</v>
      </c>
    </row>
    <row r="18" spans="1:34" x14ac:dyDescent="0.3">
      <c r="A18" s="19"/>
      <c r="B18" s="2" t="s">
        <v>1</v>
      </c>
      <c r="C18" s="2">
        <v>2</v>
      </c>
      <c r="G18" s="2">
        <v>1</v>
      </c>
      <c r="H18" s="2">
        <v>4</v>
      </c>
      <c r="M18" s="2">
        <v>3</v>
      </c>
      <c r="O18" s="2">
        <v>1</v>
      </c>
      <c r="S18" s="2">
        <v>1</v>
      </c>
      <c r="AA18" s="2">
        <f t="shared" si="0"/>
        <v>10</v>
      </c>
      <c r="AE18" s="2">
        <v>5</v>
      </c>
    </row>
    <row r="19" spans="1:34" x14ac:dyDescent="0.3">
      <c r="A19" s="19"/>
      <c r="B19" s="2" t="s">
        <v>1</v>
      </c>
      <c r="C19" s="2">
        <v>3</v>
      </c>
      <c r="H19" s="2">
        <v>2</v>
      </c>
      <c r="M19" s="2">
        <v>2</v>
      </c>
      <c r="U19" s="2">
        <v>1</v>
      </c>
      <c r="AA19" s="2">
        <f t="shared" si="0"/>
        <v>5</v>
      </c>
      <c r="AE19" s="2">
        <v>3</v>
      </c>
    </row>
    <row r="20" spans="1:34" x14ac:dyDescent="0.3">
      <c r="A20" s="19"/>
      <c r="B20" s="2" t="s">
        <v>2</v>
      </c>
      <c r="C20" s="2">
        <v>1</v>
      </c>
      <c r="G20" s="2">
        <v>1</v>
      </c>
      <c r="H20" s="2">
        <v>9</v>
      </c>
      <c r="AA20" s="2">
        <f t="shared" si="0"/>
        <v>10</v>
      </c>
      <c r="AC20" s="2">
        <f>AVERAGE(AA20:AA22)</f>
        <v>9</v>
      </c>
      <c r="AD20" s="16">
        <f>STDEV(AA20:AA22)/SQRT(3)</f>
        <v>1</v>
      </c>
      <c r="AE20" s="2">
        <v>2</v>
      </c>
      <c r="AG20" s="2">
        <f>AVERAGE(AE20:AE22)</f>
        <v>2.3333333333333335</v>
      </c>
      <c r="AH20" s="16">
        <f>STDEV(AE20:AE22)/SQRT(3)</f>
        <v>0.88191710368819698</v>
      </c>
    </row>
    <row r="21" spans="1:34" x14ac:dyDescent="0.3">
      <c r="A21" s="19"/>
      <c r="B21" s="2" t="s">
        <v>2</v>
      </c>
      <c r="C21" s="2">
        <v>2</v>
      </c>
      <c r="F21" s="2">
        <v>3</v>
      </c>
      <c r="G21" s="2">
        <v>1</v>
      </c>
      <c r="H21" s="2">
        <v>5</v>
      </c>
      <c r="P21" s="2">
        <v>1</v>
      </c>
      <c r="AA21" s="2">
        <f t="shared" si="0"/>
        <v>10</v>
      </c>
      <c r="AE21" s="2">
        <v>4</v>
      </c>
    </row>
    <row r="22" spans="1:34" x14ac:dyDescent="0.3">
      <c r="A22" s="19"/>
      <c r="B22" s="2" t="s">
        <v>2</v>
      </c>
      <c r="C22" s="2">
        <v>3</v>
      </c>
      <c r="H22" s="2">
        <v>7</v>
      </c>
      <c r="AA22" s="2">
        <f t="shared" si="0"/>
        <v>7</v>
      </c>
      <c r="AE22" s="2">
        <v>1</v>
      </c>
    </row>
    <row r="23" spans="1:34" x14ac:dyDescent="0.3">
      <c r="A23" s="19"/>
      <c r="B23" s="2" t="s">
        <v>3</v>
      </c>
      <c r="C23" s="2">
        <v>1</v>
      </c>
      <c r="G23" s="2">
        <v>4</v>
      </c>
      <c r="H23" s="2">
        <v>13</v>
      </c>
      <c r="K23" s="2">
        <v>2</v>
      </c>
      <c r="M23" s="2">
        <v>11</v>
      </c>
      <c r="S23" s="2">
        <v>23</v>
      </c>
      <c r="Y23" s="2">
        <v>1</v>
      </c>
      <c r="AA23" s="2">
        <f t="shared" si="0"/>
        <v>54</v>
      </c>
      <c r="AC23" s="2">
        <f>AVERAGE(AA23:AA25)</f>
        <v>28.333333333333332</v>
      </c>
      <c r="AD23" s="16">
        <f>STDEV(AA23:AA25)/SQRT(3)</f>
        <v>13.956280943638882</v>
      </c>
      <c r="AE23" s="2">
        <v>6</v>
      </c>
      <c r="AG23" s="2">
        <f>AVERAGE(AE23:AE25)</f>
        <v>4.333333333333333</v>
      </c>
      <c r="AH23" s="16">
        <f>STDEV(AE23:AE25)/SQRT(3)</f>
        <v>0.88191710368819676</v>
      </c>
    </row>
    <row r="24" spans="1:34" x14ac:dyDescent="0.3">
      <c r="A24" s="19"/>
      <c r="B24" s="2" t="s">
        <v>3</v>
      </c>
      <c r="C24" s="2">
        <v>2</v>
      </c>
      <c r="H24" s="2">
        <v>2</v>
      </c>
      <c r="K24" s="2">
        <v>1</v>
      </c>
      <c r="S24" s="2">
        <v>3</v>
      </c>
      <c r="AA24" s="2">
        <f t="shared" si="0"/>
        <v>6</v>
      </c>
      <c r="AE24" s="2">
        <v>3</v>
      </c>
    </row>
    <row r="25" spans="1:34" x14ac:dyDescent="0.3">
      <c r="A25" s="19"/>
      <c r="B25" s="2" t="s">
        <v>3</v>
      </c>
      <c r="C25" s="2">
        <v>3</v>
      </c>
      <c r="H25" s="2">
        <v>15</v>
      </c>
      <c r="M25" s="2">
        <v>5</v>
      </c>
      <c r="S25" s="2">
        <v>4</v>
      </c>
      <c r="T25" s="2">
        <v>1</v>
      </c>
      <c r="AA25" s="2">
        <f t="shared" si="0"/>
        <v>25</v>
      </c>
      <c r="AE25" s="2">
        <v>4</v>
      </c>
    </row>
    <row r="26" spans="1:34" x14ac:dyDescent="0.3">
      <c r="A26" s="19"/>
      <c r="B26" s="2" t="s">
        <v>4</v>
      </c>
      <c r="C26" s="2">
        <v>1</v>
      </c>
      <c r="G26" s="2">
        <v>15</v>
      </c>
      <c r="M26" s="2">
        <v>6</v>
      </c>
      <c r="U26" s="2">
        <v>1</v>
      </c>
      <c r="AA26" s="2">
        <f t="shared" si="0"/>
        <v>22</v>
      </c>
      <c r="AC26" s="2">
        <f>AVERAGE(AA26:AA28)</f>
        <v>26.333333333333332</v>
      </c>
      <c r="AD26" s="16">
        <f>STDEV(AA26:AA28)/SQRT(3)</f>
        <v>5.3644923131436917</v>
      </c>
      <c r="AE26" s="2">
        <v>3</v>
      </c>
      <c r="AG26" s="2">
        <f>AVERAGE(AE26:AE28)</f>
        <v>4</v>
      </c>
      <c r="AH26" s="16">
        <f>STDEV(AE26:AE28)/SQRT(3)</f>
        <v>0.57735026918962584</v>
      </c>
    </row>
    <row r="27" spans="1:34" x14ac:dyDescent="0.3">
      <c r="A27" s="19"/>
      <c r="B27" s="2" t="s">
        <v>4</v>
      </c>
      <c r="C27" s="2">
        <v>2</v>
      </c>
      <c r="H27" s="2">
        <v>16</v>
      </c>
      <c r="M27" s="2">
        <v>1</v>
      </c>
      <c r="O27" s="2">
        <v>2</v>
      </c>
      <c r="U27" s="2">
        <v>1</v>
      </c>
      <c r="AA27" s="2">
        <f t="shared" si="0"/>
        <v>20</v>
      </c>
      <c r="AE27" s="2">
        <v>4</v>
      </c>
    </row>
    <row r="28" spans="1:34" x14ac:dyDescent="0.3">
      <c r="A28" s="19"/>
      <c r="B28" s="2" t="s">
        <v>4</v>
      </c>
      <c r="C28" s="2">
        <v>3</v>
      </c>
      <c r="F28" s="2">
        <v>1</v>
      </c>
      <c r="G28" s="2">
        <v>4</v>
      </c>
      <c r="H28" s="2">
        <v>21</v>
      </c>
      <c r="M28" s="2">
        <v>2</v>
      </c>
      <c r="W28" s="2">
        <v>9</v>
      </c>
      <c r="AA28" s="2">
        <f t="shared" si="0"/>
        <v>37</v>
      </c>
      <c r="AE28" s="2">
        <v>5</v>
      </c>
    </row>
    <row r="29" spans="1:34" x14ac:dyDescent="0.3">
      <c r="A29" s="18">
        <v>43586</v>
      </c>
      <c r="B29" s="2" t="s">
        <v>1</v>
      </c>
      <c r="C29" s="2">
        <v>1</v>
      </c>
      <c r="H29" s="2">
        <v>1</v>
      </c>
      <c r="I29" s="2">
        <v>12</v>
      </c>
      <c r="J29" s="2">
        <v>3</v>
      </c>
      <c r="K29" s="2">
        <v>6</v>
      </c>
      <c r="S29" s="2">
        <v>2</v>
      </c>
      <c r="AA29" s="2">
        <f t="shared" si="0"/>
        <v>24</v>
      </c>
      <c r="AC29" s="2">
        <f>AVERAGE(AA29:AA31)</f>
        <v>20.333333333333332</v>
      </c>
      <c r="AD29" s="16">
        <f>STDEV(AA29:AA31)/SQRT(3)</f>
        <v>5.2387445485005726</v>
      </c>
      <c r="AE29" s="2">
        <v>5</v>
      </c>
      <c r="AG29" s="2">
        <f>AVERAGE(AE29:AE31)</f>
        <v>5.333333333333333</v>
      </c>
      <c r="AH29" s="16">
        <f>STDEV(AE29:AE31)/SQRT(3)</f>
        <v>0.33333333333333337</v>
      </c>
    </row>
    <row r="30" spans="1:34" x14ac:dyDescent="0.3">
      <c r="A30" s="19"/>
      <c r="B30" s="2" t="s">
        <v>1</v>
      </c>
      <c r="C30" s="2">
        <v>2</v>
      </c>
      <c r="H30" s="2">
        <v>2</v>
      </c>
      <c r="I30" s="2">
        <v>1</v>
      </c>
      <c r="K30" s="2">
        <v>4</v>
      </c>
      <c r="M30" s="2">
        <v>2</v>
      </c>
      <c r="S30" s="2">
        <v>1</v>
      </c>
      <c r="AA30" s="2">
        <f t="shared" si="0"/>
        <v>10</v>
      </c>
      <c r="AE30" s="2">
        <v>5</v>
      </c>
    </row>
    <row r="31" spans="1:34" x14ac:dyDescent="0.3">
      <c r="A31" s="19"/>
      <c r="B31" s="2" t="s">
        <v>1</v>
      </c>
      <c r="C31" s="2">
        <v>3</v>
      </c>
      <c r="F31" s="2">
        <v>2</v>
      </c>
      <c r="H31" s="2">
        <v>5</v>
      </c>
      <c r="I31" s="2">
        <v>2</v>
      </c>
      <c r="K31" s="2">
        <v>12</v>
      </c>
      <c r="S31" s="2">
        <v>4</v>
      </c>
      <c r="U31" s="2">
        <v>2</v>
      </c>
      <c r="AA31" s="2">
        <f t="shared" si="0"/>
        <v>27</v>
      </c>
      <c r="AE31" s="2">
        <v>6</v>
      </c>
    </row>
    <row r="32" spans="1:34" x14ac:dyDescent="0.3">
      <c r="A32" s="19"/>
      <c r="B32" s="2" t="s">
        <v>2</v>
      </c>
      <c r="C32" s="2">
        <v>1</v>
      </c>
      <c r="F32" s="2">
        <v>1</v>
      </c>
      <c r="H32" s="2">
        <v>11</v>
      </c>
      <c r="I32" s="2">
        <v>9</v>
      </c>
      <c r="K32" s="2">
        <v>1</v>
      </c>
      <c r="AA32" s="2">
        <f t="shared" si="0"/>
        <v>22</v>
      </c>
      <c r="AC32" s="2">
        <f>AVERAGE(AA32:AA34)</f>
        <v>24</v>
      </c>
      <c r="AD32" s="16">
        <f>STDEV(AA32:AA34)/SQRT(3)</f>
        <v>5.2915026221291814</v>
      </c>
      <c r="AE32" s="2">
        <v>4</v>
      </c>
      <c r="AG32" s="2">
        <f>AVERAGE(AE32:AE34)</f>
        <v>4</v>
      </c>
      <c r="AH32" s="16">
        <f>STDEV(AE32:AE34)/SQRT(3)</f>
        <v>0</v>
      </c>
    </row>
    <row r="33" spans="1:34" ht="21" x14ac:dyDescent="0.4">
      <c r="A33" s="19"/>
      <c r="B33" s="2" t="s">
        <v>2</v>
      </c>
      <c r="C33" s="2">
        <v>2</v>
      </c>
      <c r="H33" s="2">
        <v>7</v>
      </c>
      <c r="I33" s="22">
        <v>5</v>
      </c>
      <c r="K33" s="2">
        <v>3</v>
      </c>
      <c r="X33" s="2">
        <v>1</v>
      </c>
      <c r="AA33" s="2">
        <f t="shared" si="0"/>
        <v>16</v>
      </c>
      <c r="AE33" s="2">
        <v>4</v>
      </c>
    </row>
    <row r="34" spans="1:34" x14ac:dyDescent="0.3">
      <c r="A34" s="19"/>
      <c r="B34" s="2" t="s">
        <v>2</v>
      </c>
      <c r="C34" s="2">
        <v>3</v>
      </c>
      <c r="H34" s="2">
        <v>7</v>
      </c>
      <c r="I34" s="2">
        <v>9</v>
      </c>
      <c r="K34" s="2">
        <v>17</v>
      </c>
      <c r="Q34" s="2">
        <v>1</v>
      </c>
      <c r="AA34" s="2">
        <f t="shared" si="0"/>
        <v>34</v>
      </c>
      <c r="AE34" s="2">
        <v>4</v>
      </c>
    </row>
    <row r="35" spans="1:34" x14ac:dyDescent="0.3">
      <c r="A35" s="19"/>
      <c r="B35" s="2" t="s">
        <v>3</v>
      </c>
      <c r="C35" s="2">
        <v>1</v>
      </c>
      <c r="F35" s="2">
        <v>9</v>
      </c>
      <c r="H35" s="2">
        <v>11</v>
      </c>
      <c r="I35" s="2">
        <v>9</v>
      </c>
      <c r="K35" s="2">
        <v>22</v>
      </c>
      <c r="M35" s="2">
        <v>1</v>
      </c>
      <c r="Q35" s="2">
        <v>1</v>
      </c>
      <c r="S35" s="2">
        <v>14</v>
      </c>
      <c r="Y35" s="2">
        <v>10</v>
      </c>
      <c r="AA35" s="2">
        <f t="shared" si="0"/>
        <v>77</v>
      </c>
      <c r="AC35" s="2">
        <f>AVERAGE(AA35:AA37)</f>
        <v>59.333333333333336</v>
      </c>
      <c r="AD35" s="16">
        <f>STDEV(AA35:AA37)/SQRT(3)</f>
        <v>9.2074848779554177</v>
      </c>
      <c r="AE35" s="2">
        <v>8</v>
      </c>
      <c r="AG35" s="2">
        <f>AVERAGE(AE35:AE37)</f>
        <v>6</v>
      </c>
      <c r="AH35" s="16">
        <f>STDEV(AE35:AE37)/SQRT(3)</f>
        <v>1.1547005383792517</v>
      </c>
    </row>
    <row r="36" spans="1:34" x14ac:dyDescent="0.3">
      <c r="A36" s="19"/>
      <c r="B36" s="2" t="s">
        <v>3</v>
      </c>
      <c r="C36" s="2">
        <v>2</v>
      </c>
      <c r="F36" s="2">
        <v>4</v>
      </c>
      <c r="H36" s="2">
        <v>5</v>
      </c>
      <c r="I36" s="2">
        <v>13</v>
      </c>
      <c r="K36" s="2">
        <v>16</v>
      </c>
      <c r="S36" s="2">
        <v>4</v>
      </c>
      <c r="Y36" s="2">
        <v>4</v>
      </c>
      <c r="AA36" s="2">
        <f t="shared" si="0"/>
        <v>46</v>
      </c>
      <c r="AE36" s="2">
        <v>6</v>
      </c>
    </row>
    <row r="37" spans="1:34" x14ac:dyDescent="0.3">
      <c r="A37" s="19"/>
      <c r="B37" s="2" t="s">
        <v>3</v>
      </c>
      <c r="C37" s="2">
        <v>3</v>
      </c>
      <c r="H37" s="2">
        <v>12</v>
      </c>
      <c r="I37" s="2">
        <v>38</v>
      </c>
      <c r="M37" s="2">
        <v>2</v>
      </c>
      <c r="S37" s="2">
        <v>3</v>
      </c>
      <c r="AA37" s="2">
        <f t="shared" si="0"/>
        <v>55</v>
      </c>
      <c r="AE37" s="2">
        <v>4</v>
      </c>
    </row>
    <row r="38" spans="1:34" x14ac:dyDescent="0.3">
      <c r="A38" s="19"/>
      <c r="B38" s="2" t="s">
        <v>4</v>
      </c>
      <c r="C38" s="2">
        <v>1</v>
      </c>
      <c r="F38" s="2">
        <v>9</v>
      </c>
      <c r="M38" s="2">
        <v>6</v>
      </c>
      <c r="Q38" s="2">
        <v>1</v>
      </c>
      <c r="AA38" s="2">
        <f t="shared" si="0"/>
        <v>16</v>
      </c>
      <c r="AC38" s="2">
        <f>AVERAGE(AA38:AA40)</f>
        <v>39.666666666666664</v>
      </c>
      <c r="AD38" s="16">
        <f>STDEV(AA38:AA40)/SQRT(3)</f>
        <v>18.003086155187706</v>
      </c>
      <c r="AE38" s="2">
        <v>3</v>
      </c>
      <c r="AG38" s="2">
        <f>AVERAGE(AE38:AE40)</f>
        <v>5</v>
      </c>
      <c r="AH38" s="16">
        <f>STDEV(AE38:AE40)/SQRT(3)</f>
        <v>1</v>
      </c>
    </row>
    <row r="39" spans="1:34" x14ac:dyDescent="0.3">
      <c r="A39" s="19"/>
      <c r="B39" s="2" t="s">
        <v>4</v>
      </c>
      <c r="C39" s="2">
        <v>2</v>
      </c>
      <c r="F39" s="2">
        <v>3</v>
      </c>
      <c r="H39" s="2">
        <v>18</v>
      </c>
      <c r="M39" s="2">
        <v>1</v>
      </c>
      <c r="O39" s="2">
        <v>4</v>
      </c>
      <c r="Q39" s="2">
        <v>1</v>
      </c>
      <c r="U39" s="2">
        <v>1</v>
      </c>
      <c r="AA39" s="2">
        <f t="shared" si="0"/>
        <v>28</v>
      </c>
      <c r="AE39" s="2">
        <v>6</v>
      </c>
    </row>
    <row r="40" spans="1:34" x14ac:dyDescent="0.3">
      <c r="A40" s="19"/>
      <c r="B40" s="2" t="s">
        <v>4</v>
      </c>
      <c r="C40" s="2">
        <v>3</v>
      </c>
      <c r="F40" s="2">
        <v>19</v>
      </c>
      <c r="G40" s="2">
        <v>11</v>
      </c>
      <c r="H40" s="2">
        <v>24</v>
      </c>
      <c r="M40" s="2">
        <v>1</v>
      </c>
      <c r="O40" s="2">
        <v>16</v>
      </c>
      <c r="Q40" s="2">
        <v>4</v>
      </c>
      <c r="AA40" s="2">
        <f t="shared" si="0"/>
        <v>75</v>
      </c>
      <c r="AE40" s="2">
        <v>6</v>
      </c>
    </row>
    <row r="41" spans="1:34" x14ac:dyDescent="0.3">
      <c r="A41" s="18">
        <v>43617</v>
      </c>
      <c r="B41" s="2" t="s">
        <v>1</v>
      </c>
      <c r="C41" s="2">
        <v>1</v>
      </c>
      <c r="I41" s="2">
        <v>6</v>
      </c>
      <c r="J41" s="2">
        <v>4</v>
      </c>
      <c r="K41" s="2">
        <v>12</v>
      </c>
      <c r="R41" s="2">
        <v>4</v>
      </c>
      <c r="AA41" s="2">
        <f t="shared" si="0"/>
        <v>26</v>
      </c>
      <c r="AC41" s="2">
        <f>AVERAGE(AA41:AA43)</f>
        <v>26.666666666666668</v>
      </c>
      <c r="AD41" s="16">
        <f>STDEV(AA41:AA43)/SQRT(3)</f>
        <v>5.7831171909658226</v>
      </c>
      <c r="AE41" s="2">
        <v>4</v>
      </c>
      <c r="AG41" s="2">
        <f>AVERAGE(AE41:AE43)</f>
        <v>4.666666666666667</v>
      </c>
      <c r="AH41" s="16">
        <f>STDEV(AE41:AE43)/SQRT(3)</f>
        <v>1.2018504251546636</v>
      </c>
    </row>
    <row r="42" spans="1:34" x14ac:dyDescent="0.3">
      <c r="A42" s="19"/>
      <c r="B42" s="2" t="s">
        <v>1</v>
      </c>
      <c r="C42" s="2">
        <v>2</v>
      </c>
      <c r="I42" s="2">
        <v>1</v>
      </c>
      <c r="K42" s="2">
        <v>15</v>
      </c>
      <c r="M42" s="2">
        <v>1</v>
      </c>
      <c r="AA42" s="2">
        <f t="shared" si="0"/>
        <v>17</v>
      </c>
      <c r="AE42" s="2">
        <v>3</v>
      </c>
    </row>
    <row r="43" spans="1:34" x14ac:dyDescent="0.3">
      <c r="A43" s="19"/>
      <c r="B43" s="2" t="s">
        <v>1</v>
      </c>
      <c r="C43" s="2">
        <v>3</v>
      </c>
      <c r="H43" s="2">
        <v>1</v>
      </c>
      <c r="I43" s="2">
        <v>11</v>
      </c>
      <c r="J43" s="2">
        <v>2</v>
      </c>
      <c r="K43" s="2">
        <v>18</v>
      </c>
      <c r="M43" s="2">
        <v>1</v>
      </c>
      <c r="U43" s="2">
        <v>1</v>
      </c>
      <c r="Y43" s="2">
        <v>3</v>
      </c>
      <c r="AA43" s="2">
        <f t="shared" si="0"/>
        <v>37</v>
      </c>
      <c r="AE43" s="2">
        <v>7</v>
      </c>
    </row>
    <row r="44" spans="1:34" x14ac:dyDescent="0.3">
      <c r="A44" s="19"/>
      <c r="B44" s="2" t="s">
        <v>2</v>
      </c>
      <c r="C44" s="2">
        <v>1</v>
      </c>
      <c r="F44" s="2">
        <v>1</v>
      </c>
      <c r="H44" s="2">
        <v>5</v>
      </c>
      <c r="I44" s="2">
        <v>10</v>
      </c>
      <c r="AA44" s="2">
        <f t="shared" si="0"/>
        <v>16</v>
      </c>
      <c r="AC44" s="2">
        <f>AVERAGE(AA44:AA46)</f>
        <v>22.333333333333332</v>
      </c>
      <c r="AD44" s="16">
        <f>STDEV(AA44:AA46)/SQRT(3)</f>
        <v>10.0388135642504</v>
      </c>
      <c r="AE44" s="2">
        <v>3</v>
      </c>
      <c r="AG44" s="2">
        <f>AVERAGE(AE44:AE46)</f>
        <v>3.6666666666666665</v>
      </c>
      <c r="AH44" s="16">
        <f>STDEV(AE44:AE46)/SQRT(3)</f>
        <v>0.33333333333333276</v>
      </c>
    </row>
    <row r="45" spans="1:34" x14ac:dyDescent="0.3">
      <c r="A45" s="19"/>
      <c r="B45" s="2" t="s">
        <v>2</v>
      </c>
      <c r="C45" s="2">
        <v>2</v>
      </c>
      <c r="E45" s="2">
        <v>1</v>
      </c>
      <c r="G45" s="2">
        <v>2</v>
      </c>
      <c r="H45" s="2">
        <v>5</v>
      </c>
      <c r="N45" s="2">
        <v>1</v>
      </c>
      <c r="AA45" s="2">
        <f t="shared" si="0"/>
        <v>9</v>
      </c>
      <c r="AE45" s="2">
        <v>4</v>
      </c>
    </row>
    <row r="46" spans="1:34" x14ac:dyDescent="0.3">
      <c r="A46" s="19"/>
      <c r="B46" s="2" t="s">
        <v>2</v>
      </c>
      <c r="C46" s="2">
        <v>3</v>
      </c>
      <c r="I46" s="2">
        <v>28</v>
      </c>
      <c r="K46" s="2">
        <v>12</v>
      </c>
      <c r="N46" s="2">
        <v>1</v>
      </c>
      <c r="Q46" s="2">
        <v>1</v>
      </c>
      <c r="AA46" s="2">
        <f t="shared" si="0"/>
        <v>42</v>
      </c>
      <c r="AE46" s="2">
        <v>4</v>
      </c>
    </row>
    <row r="47" spans="1:34" x14ac:dyDescent="0.3">
      <c r="A47" s="19"/>
      <c r="B47" s="2" t="s">
        <v>3</v>
      </c>
      <c r="C47" s="2">
        <v>1</v>
      </c>
      <c r="I47" s="2">
        <v>8</v>
      </c>
      <c r="K47" s="2">
        <v>32</v>
      </c>
      <c r="S47" s="2">
        <v>28</v>
      </c>
      <c r="Y47" s="2">
        <v>18</v>
      </c>
      <c r="AA47" s="2">
        <f t="shared" si="0"/>
        <v>86</v>
      </c>
      <c r="AC47" s="2">
        <f>AVERAGE(AA47:AA49)</f>
        <v>85</v>
      </c>
      <c r="AD47" s="16">
        <f>STDEV(AA47:AA49)/SQRT(3)</f>
        <v>18.193405398660254</v>
      </c>
      <c r="AE47" s="2">
        <v>4</v>
      </c>
      <c r="AG47" s="2">
        <f>AVERAGE(AE47:AE49)</f>
        <v>5</v>
      </c>
      <c r="AH47" s="16">
        <f>STDEV(AE47:AE49)/SQRT(3)</f>
        <v>0.57735026918962584</v>
      </c>
    </row>
    <row r="48" spans="1:34" x14ac:dyDescent="0.3">
      <c r="A48" s="19"/>
      <c r="B48" s="2" t="s">
        <v>3</v>
      </c>
      <c r="C48" s="2">
        <v>2</v>
      </c>
      <c r="I48" s="2">
        <v>21</v>
      </c>
      <c r="K48" s="2">
        <v>15</v>
      </c>
      <c r="L48" s="2">
        <v>1</v>
      </c>
      <c r="N48" s="2">
        <v>1</v>
      </c>
      <c r="S48" s="2">
        <v>15</v>
      </c>
      <c r="AA48" s="2">
        <f t="shared" si="0"/>
        <v>53</v>
      </c>
      <c r="AE48" s="2">
        <v>5</v>
      </c>
    </row>
    <row r="49" spans="1:34" x14ac:dyDescent="0.3">
      <c r="A49" s="19"/>
      <c r="B49" s="2" t="s">
        <v>3</v>
      </c>
      <c r="C49" s="2">
        <v>3</v>
      </c>
      <c r="H49" s="2">
        <v>2</v>
      </c>
      <c r="I49" s="2">
        <v>100</v>
      </c>
      <c r="N49" s="2">
        <v>4</v>
      </c>
      <c r="S49" s="2">
        <v>7</v>
      </c>
      <c r="T49" s="2">
        <v>1</v>
      </c>
      <c r="V49" s="2">
        <v>2</v>
      </c>
      <c r="AA49" s="2">
        <f t="shared" si="0"/>
        <v>116</v>
      </c>
      <c r="AE49" s="2">
        <v>6</v>
      </c>
    </row>
    <row r="50" spans="1:34" x14ac:dyDescent="0.3">
      <c r="A50" s="19"/>
      <c r="B50" s="2" t="s">
        <v>4</v>
      </c>
      <c r="C50" s="2">
        <v>1</v>
      </c>
      <c r="F50" s="2">
        <v>15</v>
      </c>
      <c r="G50" s="2">
        <v>3</v>
      </c>
      <c r="I50" s="2">
        <v>2</v>
      </c>
      <c r="M50" s="2">
        <v>2</v>
      </c>
      <c r="N50" s="2">
        <v>1</v>
      </c>
      <c r="Q50" s="2">
        <v>2</v>
      </c>
      <c r="AA50" s="2">
        <f t="shared" si="0"/>
        <v>25</v>
      </c>
      <c r="AC50" s="2">
        <f>AVERAGE(AA50:AA52)</f>
        <v>28.666666666666668</v>
      </c>
      <c r="AD50" s="16">
        <f>STDEV(AA50:AA52)/SQRT(3)</f>
        <v>11.406625754845781</v>
      </c>
      <c r="AE50" s="2">
        <v>6</v>
      </c>
      <c r="AG50" s="2">
        <f>AVERAGE(AE50:AE52)</f>
        <v>5</v>
      </c>
      <c r="AH50" s="16">
        <f>STDEV(AE50:AE52)/SQRT(3)</f>
        <v>0.57735026918962584</v>
      </c>
    </row>
    <row r="51" spans="1:34" x14ac:dyDescent="0.3">
      <c r="A51" s="19"/>
      <c r="B51" s="2" t="s">
        <v>4</v>
      </c>
      <c r="C51" s="2">
        <v>2</v>
      </c>
      <c r="G51" s="2">
        <v>3</v>
      </c>
      <c r="H51" s="2">
        <v>2</v>
      </c>
      <c r="I51" s="2">
        <v>1</v>
      </c>
      <c r="K51" s="2">
        <v>3</v>
      </c>
      <c r="U51" s="2">
        <v>2</v>
      </c>
      <c r="AA51" s="2">
        <f t="shared" si="0"/>
        <v>11</v>
      </c>
      <c r="AE51" s="2">
        <v>5</v>
      </c>
    </row>
    <row r="52" spans="1:34" x14ac:dyDescent="0.3">
      <c r="A52" s="19"/>
      <c r="B52" s="2" t="s">
        <v>4</v>
      </c>
      <c r="C52" s="2">
        <v>3</v>
      </c>
      <c r="F52" s="2">
        <v>20</v>
      </c>
      <c r="G52" s="2">
        <v>28</v>
      </c>
      <c r="O52" s="2">
        <v>1</v>
      </c>
      <c r="Q52" s="2">
        <v>1</v>
      </c>
      <c r="AA52" s="2">
        <f t="shared" si="0"/>
        <v>50</v>
      </c>
      <c r="AE52" s="2">
        <v>4</v>
      </c>
    </row>
  </sheetData>
  <mergeCells count="6">
    <mergeCell ref="A41:A52"/>
    <mergeCell ref="E2:Y2"/>
    <mergeCell ref="D3:D4"/>
    <mergeCell ref="A5:A16"/>
    <mergeCell ref="A17:A28"/>
    <mergeCell ref="A29:A4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B0E97-4421-4464-9C83-986E5F1DC010}">
  <dimension ref="A1:AN52"/>
  <sheetViews>
    <sheetView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L22" sqref="L22"/>
    </sheetView>
  </sheetViews>
  <sheetFormatPr defaultRowHeight="15.6" x14ac:dyDescent="0.3"/>
  <cols>
    <col min="1" max="4" width="8.88671875" style="13"/>
    <col min="5" max="5" width="11" style="13" customWidth="1"/>
    <col min="6" max="6" width="10.6640625" style="13" bestFit="1" customWidth="1"/>
    <col min="7" max="7" width="9.5546875" style="13" bestFit="1" customWidth="1"/>
    <col min="8" max="9" width="9" style="13" bestFit="1" customWidth="1"/>
    <col min="10" max="10" width="9.5546875" style="13" bestFit="1" customWidth="1"/>
    <col min="11" max="13" width="9" style="13" bestFit="1" customWidth="1"/>
    <col min="14" max="14" width="9.5546875" style="13" bestFit="1" customWidth="1"/>
    <col min="15" max="16" width="9" style="13" bestFit="1" customWidth="1"/>
    <col min="17" max="18" width="9.5546875" style="13" bestFit="1" customWidth="1"/>
    <col min="19" max="19" width="9" style="13" bestFit="1" customWidth="1"/>
    <col min="20" max="20" width="9.5546875" style="13" bestFit="1" customWidth="1"/>
    <col min="21" max="26" width="9" style="13" bestFit="1" customWidth="1"/>
    <col min="27" max="28" width="8.88671875" style="13"/>
    <col min="29" max="29" width="12" style="13" bestFit="1" customWidth="1"/>
    <col min="30" max="30" width="10.6640625" style="13" bestFit="1" customWidth="1"/>
    <col min="31" max="31" width="9.6640625" style="13" bestFit="1" customWidth="1"/>
    <col min="32" max="37" width="8.88671875" style="13"/>
    <col min="38" max="38" width="9.6640625" style="13" bestFit="1" customWidth="1"/>
    <col min="39" max="39" width="8.88671875" style="13"/>
    <col min="40" max="40" width="10.77734375" style="13" bestFit="1" customWidth="1"/>
    <col min="41" max="16384" width="8.88671875" style="13"/>
  </cols>
  <sheetData>
    <row r="1" spans="1:40" ht="18.600000000000001" x14ac:dyDescent="0.3">
      <c r="A1" s="13" t="s">
        <v>51</v>
      </c>
      <c r="E1" s="13" t="s">
        <v>56</v>
      </c>
    </row>
    <row r="3" spans="1:40" x14ac:dyDescent="0.3">
      <c r="D3" s="21" t="s">
        <v>70</v>
      </c>
      <c r="E3" s="13">
        <v>1</v>
      </c>
      <c r="F3" s="13">
        <v>2</v>
      </c>
      <c r="G3" s="13">
        <v>3</v>
      </c>
      <c r="H3" s="13">
        <v>4</v>
      </c>
      <c r="I3" s="13">
        <v>5</v>
      </c>
      <c r="J3" s="13">
        <v>6</v>
      </c>
      <c r="K3" s="13">
        <v>7</v>
      </c>
      <c r="L3" s="13">
        <v>8</v>
      </c>
      <c r="M3" s="13">
        <v>9</v>
      </c>
      <c r="N3" s="13">
        <v>10</v>
      </c>
      <c r="O3" s="13">
        <v>11</v>
      </c>
      <c r="P3" s="13">
        <v>12</v>
      </c>
      <c r="Q3" s="13">
        <v>13</v>
      </c>
      <c r="R3" s="13">
        <v>14</v>
      </c>
      <c r="S3" s="13">
        <v>15</v>
      </c>
      <c r="T3" s="13">
        <v>16</v>
      </c>
      <c r="U3" s="13">
        <v>17</v>
      </c>
      <c r="V3" s="13">
        <v>18</v>
      </c>
      <c r="W3" s="13">
        <v>19</v>
      </c>
      <c r="X3" s="13">
        <v>20</v>
      </c>
      <c r="Y3" s="13">
        <v>21</v>
      </c>
      <c r="Z3" s="13">
        <v>22</v>
      </c>
    </row>
    <row r="4" spans="1:40" x14ac:dyDescent="0.3">
      <c r="A4" s="13" t="s">
        <v>0</v>
      </c>
      <c r="B4" s="13" t="s">
        <v>53</v>
      </c>
      <c r="C4" s="13" t="s">
        <v>5</v>
      </c>
      <c r="D4" s="21"/>
      <c r="E4" s="15" t="s">
        <v>57</v>
      </c>
      <c r="F4" s="15" t="s">
        <v>58</v>
      </c>
      <c r="G4" s="15" t="s">
        <v>59</v>
      </c>
      <c r="H4" s="15" t="s">
        <v>60</v>
      </c>
      <c r="I4" s="15" t="s">
        <v>61</v>
      </c>
      <c r="J4" s="15" t="s">
        <v>35</v>
      </c>
      <c r="K4" s="15" t="s">
        <v>62</v>
      </c>
      <c r="L4" s="15" t="s">
        <v>52</v>
      </c>
      <c r="M4" s="15" t="s">
        <v>63</v>
      </c>
      <c r="N4" s="15" t="s">
        <v>64</v>
      </c>
      <c r="O4" s="15" t="s">
        <v>36</v>
      </c>
      <c r="P4" s="15" t="s">
        <v>43</v>
      </c>
      <c r="Q4" s="15" t="s">
        <v>65</v>
      </c>
      <c r="R4" s="15" t="s">
        <v>32</v>
      </c>
      <c r="S4" s="15" t="s">
        <v>66</v>
      </c>
      <c r="T4" s="15" t="s">
        <v>67</v>
      </c>
      <c r="U4" s="15" t="s">
        <v>68</v>
      </c>
      <c r="V4" s="15" t="s">
        <v>28</v>
      </c>
      <c r="W4" s="15" t="s">
        <v>46</v>
      </c>
      <c r="X4" s="15" t="s">
        <v>37</v>
      </c>
      <c r="Y4" s="15" t="s">
        <v>39</v>
      </c>
      <c r="Z4" s="15" t="s">
        <v>34</v>
      </c>
      <c r="AC4" s="13" t="s">
        <v>49</v>
      </c>
      <c r="AD4" s="13" t="s">
        <v>54</v>
      </c>
      <c r="AE4" s="13" t="s">
        <v>55</v>
      </c>
      <c r="AL4" s="14"/>
      <c r="AN4" s="14"/>
    </row>
    <row r="5" spans="1:40" x14ac:dyDescent="0.3">
      <c r="A5" s="21" t="s">
        <v>1</v>
      </c>
      <c r="B5" s="21" t="s">
        <v>8</v>
      </c>
      <c r="C5" s="13">
        <v>1</v>
      </c>
      <c r="E5" s="16">
        <f>1/0.00254</f>
        <v>393.70078740157476</v>
      </c>
      <c r="F5" s="16">
        <f>2/0.00254</f>
        <v>787.40157480314951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>
        <f>7/0.00254</f>
        <v>2755.9055118110236</v>
      </c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>
        <f>SUM(E5:Z5)</f>
        <v>3937.0078740157478</v>
      </c>
      <c r="AD5" s="16">
        <f>AVERAGE(AC5:AC7)</f>
        <v>7217.847769028871</v>
      </c>
      <c r="AE5" s="16">
        <f>STDEV(AC5:AC7)/SQRT(3)</f>
        <v>2062.4978537403822</v>
      </c>
    </row>
    <row r="6" spans="1:40" x14ac:dyDescent="0.3">
      <c r="A6" s="21"/>
      <c r="B6" s="21"/>
      <c r="C6" s="13">
        <v>2</v>
      </c>
      <c r="E6" s="16"/>
      <c r="F6" s="16">
        <f>19/0.00254</f>
        <v>7480.3149606299212</v>
      </c>
      <c r="G6" s="16"/>
      <c r="H6" s="16"/>
      <c r="I6" s="16"/>
      <c r="J6" s="16"/>
      <c r="K6" s="16"/>
      <c r="L6" s="16"/>
      <c r="M6" s="16"/>
      <c r="N6" s="16">
        <f>4/0.00254</f>
        <v>1574.803149606299</v>
      </c>
      <c r="O6" s="16"/>
      <c r="P6" s="16">
        <f>1/0.00254</f>
        <v>393.70078740157476</v>
      </c>
      <c r="Q6" s="16">
        <f>3/0.00254</f>
        <v>1181.1023622047244</v>
      </c>
      <c r="R6" s="16"/>
      <c r="S6" s="16">
        <f>1/0.00254</f>
        <v>393.70078740157476</v>
      </c>
      <c r="T6" s="16"/>
      <c r="U6" s="16"/>
      <c r="V6" s="16"/>
      <c r="W6" s="16"/>
      <c r="X6" s="16"/>
      <c r="Y6" s="16"/>
      <c r="Z6" s="16"/>
      <c r="AA6" s="16"/>
      <c r="AB6" s="16"/>
      <c r="AC6" s="16">
        <f t="shared" ref="AC6:AC52" si="0">SUM(E6:Z6)</f>
        <v>11023.622047244095</v>
      </c>
      <c r="AD6" s="16"/>
      <c r="AE6" s="16"/>
    </row>
    <row r="7" spans="1:40" x14ac:dyDescent="0.3">
      <c r="A7" s="21"/>
      <c r="B7" s="21"/>
      <c r="C7" s="13">
        <v>3</v>
      </c>
      <c r="E7" s="16"/>
      <c r="F7" s="16">
        <f>16/0.00254</f>
        <v>6299.2125984251961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>
        <f>1/0.00254</f>
        <v>393.70078740157476</v>
      </c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>
        <f t="shared" si="0"/>
        <v>6692.9133858267705</v>
      </c>
      <c r="AD7" s="16"/>
      <c r="AE7" s="16"/>
    </row>
    <row r="8" spans="1:40" x14ac:dyDescent="0.3">
      <c r="A8" s="21"/>
      <c r="B8" s="21" t="s">
        <v>9</v>
      </c>
      <c r="C8" s="13">
        <v>1</v>
      </c>
      <c r="E8" s="16">
        <f>1/0.00254</f>
        <v>393.70078740157476</v>
      </c>
      <c r="F8" s="16">
        <f>26/0.00254</f>
        <v>10236.220472440944</v>
      </c>
      <c r="G8" s="16">
        <f>1/0.00254</f>
        <v>393.70078740157476</v>
      </c>
      <c r="H8" s="16"/>
      <c r="I8" s="16"/>
      <c r="J8" s="16"/>
      <c r="K8" s="16"/>
      <c r="L8" s="16"/>
      <c r="M8" s="16"/>
      <c r="N8" s="16">
        <f>1/0.00254</f>
        <v>393.70078740157476</v>
      </c>
      <c r="O8" s="16"/>
      <c r="P8" s="16"/>
      <c r="Q8" s="16">
        <f>8/0.00254</f>
        <v>3149.6062992125981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>
        <f t="shared" si="0"/>
        <v>14566.929133858266</v>
      </c>
      <c r="AD8" s="16">
        <f>AVERAGE(AC8:AC10)</f>
        <v>14960.629921259841</v>
      </c>
      <c r="AE8" s="16">
        <f>STDEV(AC8:AC10)/SQRT(3)</f>
        <v>1942.0798670536335</v>
      </c>
    </row>
    <row r="9" spans="1:40" x14ac:dyDescent="0.3">
      <c r="A9" s="21"/>
      <c r="B9" s="21"/>
      <c r="C9" s="13">
        <v>2</v>
      </c>
      <c r="E9" s="16"/>
      <c r="F9" s="16">
        <f>28/0.00254</f>
        <v>11023.622047244095</v>
      </c>
      <c r="G9" s="16">
        <f>4/0.00254</f>
        <v>1574.803149606299</v>
      </c>
      <c r="H9" s="16"/>
      <c r="I9" s="16"/>
      <c r="J9" s="16"/>
      <c r="K9" s="16">
        <f>1/0.00254</f>
        <v>393.70078740157476</v>
      </c>
      <c r="L9" s="16"/>
      <c r="M9" s="16"/>
      <c r="N9" s="16">
        <f>12/0.00254</f>
        <v>4724.4094488188975</v>
      </c>
      <c r="O9" s="16"/>
      <c r="P9" s="16"/>
      <c r="Q9" s="16">
        <f>2/0.00254</f>
        <v>787.40157480314951</v>
      </c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>
        <f t="shared" si="0"/>
        <v>18503.937007874014</v>
      </c>
      <c r="AD9" s="16"/>
      <c r="AE9" s="16"/>
    </row>
    <row r="10" spans="1:40" x14ac:dyDescent="0.3">
      <c r="A10" s="21"/>
      <c r="B10" s="21"/>
      <c r="C10" s="13">
        <v>3</v>
      </c>
      <c r="E10" s="16"/>
      <c r="F10" s="16">
        <f>27/0.00254</f>
        <v>10629.921259842518</v>
      </c>
      <c r="G10" s="16"/>
      <c r="H10" s="16"/>
      <c r="I10" s="16"/>
      <c r="J10" s="16"/>
      <c r="K10" s="16"/>
      <c r="L10" s="16"/>
      <c r="M10" s="16"/>
      <c r="N10" s="16">
        <f>1/0.00254</f>
        <v>393.70078740157476</v>
      </c>
      <c r="O10" s="16"/>
      <c r="P10" s="16"/>
      <c r="Q10" s="16">
        <f>2/0.00254</f>
        <v>787.40157480314951</v>
      </c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>
        <f t="shared" si="0"/>
        <v>11811.023622047242</v>
      </c>
      <c r="AD10" s="16"/>
      <c r="AE10" s="16"/>
    </row>
    <row r="11" spans="1:40" x14ac:dyDescent="0.3">
      <c r="A11" s="21"/>
      <c r="B11" s="21" t="s">
        <v>10</v>
      </c>
      <c r="C11" s="13">
        <v>1</v>
      </c>
      <c r="E11" s="16">
        <f>1/0.00254</f>
        <v>393.70078740157476</v>
      </c>
      <c r="F11" s="16">
        <f>10/0.00254</f>
        <v>3937.0078740157478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>
        <f>8/0.00254</f>
        <v>3149.6062992125981</v>
      </c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>
        <f t="shared" si="0"/>
        <v>7480.3149606299203</v>
      </c>
      <c r="AD11" s="16">
        <f>AVERAGE(AC11:AC13)</f>
        <v>13517.060367454067</v>
      </c>
      <c r="AE11" s="16">
        <f>STDEV(AC11:AC13)/SQRT(3)</f>
        <v>3225.2508470982943</v>
      </c>
    </row>
    <row r="12" spans="1:40" x14ac:dyDescent="0.3">
      <c r="A12" s="21"/>
      <c r="B12" s="21"/>
      <c r="C12" s="13">
        <v>2</v>
      </c>
      <c r="E12" s="16">
        <f>3/0.00254</f>
        <v>1181.1023622047244</v>
      </c>
      <c r="F12" s="16">
        <f>17/0.00254</f>
        <v>6692.9133858267714</v>
      </c>
      <c r="G12" s="16">
        <f>2/0.00254</f>
        <v>787.40157480314951</v>
      </c>
      <c r="H12" s="16"/>
      <c r="I12" s="16"/>
      <c r="J12" s="16"/>
      <c r="K12" s="16"/>
      <c r="L12" s="16"/>
      <c r="M12" s="16"/>
      <c r="N12" s="16">
        <f>10/0.00254</f>
        <v>3937.0078740157478</v>
      </c>
      <c r="O12" s="16"/>
      <c r="P12" s="16"/>
      <c r="Q12" s="16">
        <f>4/0.00254</f>
        <v>1574.803149606299</v>
      </c>
      <c r="R12" s="16">
        <f>1/0.00254</f>
        <v>393.70078740157476</v>
      </c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>
        <f t="shared" si="0"/>
        <v>14566.929133858266</v>
      </c>
      <c r="AD12" s="16"/>
      <c r="AE12" s="16"/>
    </row>
    <row r="13" spans="1:40" x14ac:dyDescent="0.3">
      <c r="A13" s="21"/>
      <c r="B13" s="21"/>
      <c r="C13" s="13">
        <v>3</v>
      </c>
      <c r="E13" s="16">
        <f>2/0.00254</f>
        <v>787.40157480314951</v>
      </c>
      <c r="F13" s="16">
        <f>37/0.00254</f>
        <v>14566.929133858266</v>
      </c>
      <c r="G13" s="16"/>
      <c r="H13" s="16"/>
      <c r="I13" s="16"/>
      <c r="J13" s="16"/>
      <c r="K13" s="16"/>
      <c r="L13" s="16">
        <f>1/0.00254</f>
        <v>393.70078740157476</v>
      </c>
      <c r="M13" s="16"/>
      <c r="N13" s="16">
        <f>1/0.00254</f>
        <v>393.70078740157476</v>
      </c>
      <c r="O13" s="16"/>
      <c r="P13" s="16"/>
      <c r="Q13" s="16">
        <f>5/0.00254</f>
        <v>1968.5039370078739</v>
      </c>
      <c r="R13" s="16">
        <f>1/0.00254</f>
        <v>393.70078740157476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>
        <f t="shared" si="0"/>
        <v>18503.937007874014</v>
      </c>
      <c r="AD13" s="16"/>
      <c r="AE13" s="16"/>
    </row>
    <row r="14" spans="1:40" x14ac:dyDescent="0.3">
      <c r="A14" s="21"/>
      <c r="B14" s="21" t="s">
        <v>11</v>
      </c>
      <c r="C14" s="13">
        <v>1</v>
      </c>
      <c r="E14" s="16"/>
      <c r="F14" s="16">
        <f>4/0.00254</f>
        <v>1574.803149606299</v>
      </c>
      <c r="G14" s="16">
        <f>2/0.00254</f>
        <v>787.40157480314951</v>
      </c>
      <c r="H14" s="16"/>
      <c r="I14" s="16"/>
      <c r="J14" s="16"/>
      <c r="K14" s="16"/>
      <c r="L14" s="16"/>
      <c r="M14" s="16"/>
      <c r="N14" s="16"/>
      <c r="O14" s="16"/>
      <c r="P14" s="16"/>
      <c r="Q14" s="16">
        <f>2/0.00254</f>
        <v>787.40157480314951</v>
      </c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>
        <f t="shared" si="0"/>
        <v>3149.6062992125981</v>
      </c>
      <c r="AD14" s="16">
        <f>AVERAGE(AC14:AC16)</f>
        <v>2624.6719160104985</v>
      </c>
      <c r="AE14" s="16">
        <f>STDEV(AC14:AC16)/SQRT(3)</f>
        <v>347.21145814495907</v>
      </c>
    </row>
    <row r="15" spans="1:40" x14ac:dyDescent="0.3">
      <c r="A15" s="21"/>
      <c r="B15" s="21"/>
      <c r="C15" s="13">
        <v>2</v>
      </c>
      <c r="E15" s="16"/>
      <c r="F15" s="16"/>
      <c r="G15" s="16"/>
      <c r="H15" s="16"/>
      <c r="I15" s="16"/>
      <c r="J15" s="16"/>
      <c r="K15" s="16">
        <f>2/0.00254</f>
        <v>787.40157480314951</v>
      </c>
      <c r="L15" s="16"/>
      <c r="M15" s="16"/>
      <c r="N15" s="16">
        <f>2/0.00254</f>
        <v>787.40157480314951</v>
      </c>
      <c r="O15" s="16"/>
      <c r="P15" s="16"/>
      <c r="Q15" s="16">
        <f>1/0.00254</f>
        <v>393.70078740157476</v>
      </c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>
        <f t="shared" si="0"/>
        <v>1968.5039370078739</v>
      </c>
      <c r="AD15" s="16"/>
      <c r="AE15" s="16"/>
    </row>
    <row r="16" spans="1:40" x14ac:dyDescent="0.3">
      <c r="A16" s="21"/>
      <c r="B16" s="21"/>
      <c r="C16" s="13">
        <v>3</v>
      </c>
      <c r="E16" s="16">
        <f>1/0.00254</f>
        <v>393.70078740157476</v>
      </c>
      <c r="F16" s="16">
        <f>5/0.00254</f>
        <v>1968.5039370078739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>
        <f>1/0.00254</f>
        <v>393.70078740157476</v>
      </c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>
        <f t="shared" si="0"/>
        <v>2755.9055118110236</v>
      </c>
      <c r="AD16" s="16"/>
      <c r="AE16" s="16"/>
    </row>
    <row r="17" spans="1:31" x14ac:dyDescent="0.3">
      <c r="A17" s="21" t="s">
        <v>2</v>
      </c>
      <c r="B17" s="21" t="s">
        <v>8</v>
      </c>
      <c r="C17" s="13">
        <v>1</v>
      </c>
      <c r="E17" s="16">
        <f>1/0.00254</f>
        <v>393.70078740157476</v>
      </c>
      <c r="F17" s="16">
        <f>1/0.00254</f>
        <v>393.70078740157476</v>
      </c>
      <c r="G17" s="16"/>
      <c r="H17" s="16"/>
      <c r="I17" s="16">
        <f>1/0.00254</f>
        <v>393.70078740157476</v>
      </c>
      <c r="J17" s="16"/>
      <c r="K17" s="16"/>
      <c r="L17" s="16"/>
      <c r="M17" s="16"/>
      <c r="N17" s="16"/>
      <c r="O17" s="16"/>
      <c r="P17" s="16"/>
      <c r="Q17" s="16"/>
      <c r="R17" s="16">
        <f>1/0.00254</f>
        <v>393.70078740157476</v>
      </c>
      <c r="S17" s="16"/>
      <c r="T17" s="16">
        <f>1/0.00254</f>
        <v>393.70078740157476</v>
      </c>
      <c r="U17" s="16"/>
      <c r="V17" s="16"/>
      <c r="W17" s="16"/>
      <c r="X17" s="16"/>
      <c r="Y17" s="16"/>
      <c r="Z17" s="16"/>
      <c r="AA17" s="16"/>
      <c r="AB17" s="16"/>
      <c r="AC17" s="16">
        <f t="shared" si="0"/>
        <v>1968.5039370078739</v>
      </c>
      <c r="AD17" s="16">
        <f>AVERAGE(AC17:AC19)</f>
        <v>2362.2047244094483</v>
      </c>
      <c r="AE17" s="16">
        <f>STDEV(AC17:AC19)/SQRT(3)</f>
        <v>227.30325558646811</v>
      </c>
    </row>
    <row r="18" spans="1:31" x14ac:dyDescent="0.3">
      <c r="A18" s="21"/>
      <c r="B18" s="21"/>
      <c r="C18" s="13">
        <v>2</v>
      </c>
      <c r="E18" s="16"/>
      <c r="F18" s="16">
        <f>2/0.00254</f>
        <v>787.40157480314951</v>
      </c>
      <c r="G18" s="16"/>
      <c r="H18" s="16"/>
      <c r="I18" s="16">
        <f>1/0.00254</f>
        <v>393.70078740157476</v>
      </c>
      <c r="J18" s="16"/>
      <c r="K18" s="16"/>
      <c r="L18" s="16"/>
      <c r="M18" s="16"/>
      <c r="N18" s="16"/>
      <c r="O18" s="16"/>
      <c r="P18" s="16">
        <f>1/0.00254</f>
        <v>393.70078740157476</v>
      </c>
      <c r="Q18" s="16">
        <f>2/0.00254</f>
        <v>787.40157480314951</v>
      </c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>
        <f t="shared" si="0"/>
        <v>2362.2047244094483</v>
      </c>
      <c r="AD18" s="16"/>
      <c r="AE18" s="16"/>
    </row>
    <row r="19" spans="1:31" x14ac:dyDescent="0.3">
      <c r="A19" s="21"/>
      <c r="B19" s="21"/>
      <c r="C19" s="13">
        <v>3</v>
      </c>
      <c r="E19" s="16">
        <f>2/0.00254</f>
        <v>787.40157480314951</v>
      </c>
      <c r="F19" s="16">
        <f>1/0.00254</f>
        <v>393.70078740157476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>
        <f>2/0.00254</f>
        <v>787.40157480314951</v>
      </c>
      <c r="S19" s="16"/>
      <c r="T19" s="16">
        <f>1/0.00254</f>
        <v>393.70078740157476</v>
      </c>
      <c r="U19" s="16">
        <f>1/0.00254</f>
        <v>393.70078740157476</v>
      </c>
      <c r="V19" s="16"/>
      <c r="W19" s="16"/>
      <c r="X19" s="16"/>
      <c r="Y19" s="16"/>
      <c r="Z19" s="16"/>
      <c r="AA19" s="16"/>
      <c r="AB19" s="16"/>
      <c r="AC19" s="16">
        <f t="shared" si="0"/>
        <v>2755.9055118110232</v>
      </c>
      <c r="AD19" s="16"/>
      <c r="AE19" s="16"/>
    </row>
    <row r="20" spans="1:31" x14ac:dyDescent="0.3">
      <c r="A20" s="21"/>
      <c r="B20" s="21" t="s">
        <v>9</v>
      </c>
      <c r="C20" s="13">
        <v>1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>
        <f>1/0.00254</f>
        <v>393.70078740157476</v>
      </c>
      <c r="R20" s="16">
        <f>1/0.00254</f>
        <v>393.70078740157476</v>
      </c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>
        <f t="shared" si="0"/>
        <v>787.40157480314951</v>
      </c>
      <c r="AD20" s="16">
        <f>AVERAGE(AC20:AC22)</f>
        <v>2099.737532808399</v>
      </c>
      <c r="AE20" s="16">
        <f>STDEV(AC20:AC22)/SQRT(3)</f>
        <v>798.26279925173515</v>
      </c>
    </row>
    <row r="21" spans="1:31" x14ac:dyDescent="0.3">
      <c r="A21" s="21"/>
      <c r="B21" s="21"/>
      <c r="C21" s="13">
        <v>2</v>
      </c>
      <c r="E21" s="16">
        <f>1/0.00254</f>
        <v>393.70078740157476</v>
      </c>
      <c r="F21" s="16">
        <f>3/0.00254</f>
        <v>1181.1023622047244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>
        <f>1/0.00254</f>
        <v>393.70078740157476</v>
      </c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>
        <f t="shared" si="0"/>
        <v>1968.5039370078739</v>
      </c>
      <c r="AD21" s="16"/>
      <c r="AE21" s="16"/>
    </row>
    <row r="22" spans="1:31" x14ac:dyDescent="0.3">
      <c r="A22" s="21"/>
      <c r="B22" s="21"/>
      <c r="C22" s="13">
        <v>3</v>
      </c>
      <c r="E22" s="16">
        <f>4/0.00254</f>
        <v>1574.803149606299</v>
      </c>
      <c r="F22" s="16">
        <f>3/0.00254</f>
        <v>1181.1023622047244</v>
      </c>
      <c r="G22" s="16"/>
      <c r="H22" s="16"/>
      <c r="I22" s="16"/>
      <c r="J22" s="16">
        <f>1/0.00254</f>
        <v>393.70078740157476</v>
      </c>
      <c r="K22" s="16"/>
      <c r="L22" s="16"/>
      <c r="M22" s="16"/>
      <c r="N22" s="16"/>
      <c r="O22" s="16"/>
      <c r="P22" s="16"/>
      <c r="Q22" s="16"/>
      <c r="R22" s="16">
        <f>1/0.00254</f>
        <v>393.70078740157476</v>
      </c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>
        <f t="shared" si="0"/>
        <v>3543.3070866141734</v>
      </c>
      <c r="AD22" s="16"/>
      <c r="AE22" s="16"/>
    </row>
    <row r="23" spans="1:31" x14ac:dyDescent="0.3">
      <c r="A23" s="21"/>
      <c r="B23" s="21" t="s">
        <v>10</v>
      </c>
      <c r="C23" s="13">
        <v>1</v>
      </c>
      <c r="E23" s="16">
        <f>1/0.00254</f>
        <v>393.70078740157476</v>
      </c>
      <c r="F23" s="16">
        <f>4/0.00254</f>
        <v>1574.803149606299</v>
      </c>
      <c r="G23" s="16"/>
      <c r="H23" s="16"/>
      <c r="I23" s="16"/>
      <c r="J23" s="16"/>
      <c r="K23" s="16">
        <f>1/0.00254</f>
        <v>393.70078740157476</v>
      </c>
      <c r="L23" s="16"/>
      <c r="M23" s="16"/>
      <c r="N23" s="16"/>
      <c r="O23" s="16"/>
      <c r="P23" s="16"/>
      <c r="Q23" s="16"/>
      <c r="R23" s="16">
        <f>1/0.00254</f>
        <v>393.70078740157476</v>
      </c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>
        <f t="shared" si="0"/>
        <v>2755.9055118110236</v>
      </c>
      <c r="AD23" s="16">
        <f>AVERAGE(AC23:AC25)</f>
        <v>1837.270341207349</v>
      </c>
      <c r="AE23" s="16">
        <f>STDEV(AC23:AC25)/SQRT(3)</f>
        <v>473.16945872230804</v>
      </c>
    </row>
    <row r="24" spans="1:31" x14ac:dyDescent="0.3">
      <c r="A24" s="21"/>
      <c r="B24" s="21"/>
      <c r="C24" s="13">
        <v>2</v>
      </c>
      <c r="E24" s="16">
        <f>2/0.00254</f>
        <v>787.40157480314951</v>
      </c>
      <c r="F24" s="16">
        <f>1/0.00254</f>
        <v>393.70078740157476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>
        <f t="shared" si="0"/>
        <v>1181.1023622047242</v>
      </c>
      <c r="AD24" s="16"/>
      <c r="AE24" s="16"/>
    </row>
    <row r="25" spans="1:31" x14ac:dyDescent="0.3">
      <c r="A25" s="21"/>
      <c r="B25" s="21"/>
      <c r="C25" s="13">
        <v>3</v>
      </c>
      <c r="E25" s="16">
        <f>2/0.00254</f>
        <v>787.40157480314951</v>
      </c>
      <c r="F25" s="16">
        <f>2/0.00254</f>
        <v>787.40157480314951</v>
      </c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>
        <f t="shared" si="0"/>
        <v>1574.803149606299</v>
      </c>
      <c r="AD25" s="16"/>
      <c r="AE25" s="16"/>
    </row>
    <row r="26" spans="1:31" x14ac:dyDescent="0.3">
      <c r="A26" s="21"/>
      <c r="B26" s="21" t="s">
        <v>11</v>
      </c>
      <c r="C26" s="13">
        <v>1</v>
      </c>
      <c r="E26" s="16"/>
      <c r="F26" s="16"/>
      <c r="G26" s="16"/>
      <c r="H26" s="16">
        <f>1/0.00254</f>
        <v>393.70078740157476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>
        <f t="shared" si="0"/>
        <v>393.70078740157476</v>
      </c>
      <c r="AD26" s="16">
        <f>AVERAGE(AC26:AC28)</f>
        <v>918.6351706036744</v>
      </c>
      <c r="AE26" s="16">
        <f>STDEV(AC26:AC28)/SQRT(3)</f>
        <v>347.21145814495947</v>
      </c>
    </row>
    <row r="27" spans="1:31" x14ac:dyDescent="0.3">
      <c r="A27" s="21"/>
      <c r="B27" s="21"/>
      <c r="C27" s="13">
        <v>2</v>
      </c>
      <c r="E27" s="16">
        <f>1/0.00254</f>
        <v>393.70078740157476</v>
      </c>
      <c r="F27" s="16">
        <f>1/0.00254</f>
        <v>393.70078740157476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>
        <f t="shared" si="0"/>
        <v>787.40157480314951</v>
      </c>
      <c r="AD27" s="16"/>
      <c r="AE27" s="16"/>
    </row>
    <row r="28" spans="1:31" x14ac:dyDescent="0.3">
      <c r="A28" s="21"/>
      <c r="B28" s="21"/>
      <c r="C28" s="13">
        <v>3</v>
      </c>
      <c r="E28" s="16"/>
      <c r="F28" s="16">
        <f>1/0.00254</f>
        <v>393.70078740157476</v>
      </c>
      <c r="G28" s="16">
        <f>1/0.00254</f>
        <v>393.70078740157476</v>
      </c>
      <c r="H28" s="16"/>
      <c r="I28" s="16"/>
      <c r="J28" s="16"/>
      <c r="K28" s="16"/>
      <c r="L28" s="16"/>
      <c r="M28" s="16"/>
      <c r="N28" s="16"/>
      <c r="O28" s="16"/>
      <c r="P28" s="16"/>
      <c r="Q28" s="16">
        <f>1/0.00254</f>
        <v>393.70078740157476</v>
      </c>
      <c r="R28" s="16"/>
      <c r="S28" s="16"/>
      <c r="T28" s="16"/>
      <c r="U28" s="16"/>
      <c r="V28" s="16">
        <f>1/0.00254</f>
        <v>393.70078740157476</v>
      </c>
      <c r="W28" s="16"/>
      <c r="X28" s="16"/>
      <c r="Y28" s="16"/>
      <c r="Z28" s="16"/>
      <c r="AA28" s="16"/>
      <c r="AB28" s="16"/>
      <c r="AC28" s="16">
        <f t="shared" si="0"/>
        <v>1574.803149606299</v>
      </c>
      <c r="AD28" s="16"/>
      <c r="AE28" s="16"/>
    </row>
    <row r="29" spans="1:31" x14ac:dyDescent="0.3">
      <c r="A29" s="21" t="s">
        <v>3</v>
      </c>
      <c r="B29" s="21" t="s">
        <v>8</v>
      </c>
      <c r="C29" s="13">
        <v>1</v>
      </c>
      <c r="E29" s="16"/>
      <c r="F29" s="16">
        <f>74/0.00254</f>
        <v>29133.858267716532</v>
      </c>
      <c r="G29" s="16">
        <f>1/0.00254</f>
        <v>393.70078740157476</v>
      </c>
      <c r="H29" s="16"/>
      <c r="I29" s="16"/>
      <c r="J29" s="16"/>
      <c r="K29" s="16"/>
      <c r="L29" s="16"/>
      <c r="M29" s="16">
        <f>1/0.00254</f>
        <v>393.70078740157476</v>
      </c>
      <c r="N29" s="16"/>
      <c r="O29" s="16"/>
      <c r="P29" s="16">
        <f>1/0.00254</f>
        <v>393.70078740157476</v>
      </c>
      <c r="Q29" s="16">
        <f>3/0.00254</f>
        <v>1181.1023622047244</v>
      </c>
      <c r="R29" s="16">
        <f>2/0.00254</f>
        <v>787.40157480314951</v>
      </c>
      <c r="S29" s="16"/>
      <c r="T29" s="16">
        <f>5/0.00254</f>
        <v>1968.5039370078739</v>
      </c>
      <c r="U29" s="16"/>
      <c r="V29" s="16"/>
      <c r="W29" s="16">
        <f>2/0.00254</f>
        <v>787.40157480314951</v>
      </c>
      <c r="X29" s="16"/>
      <c r="Y29" s="16"/>
      <c r="Z29" s="16"/>
      <c r="AA29" s="16"/>
      <c r="AB29" s="16"/>
      <c r="AC29" s="16">
        <f t="shared" si="0"/>
        <v>35039.370078740161</v>
      </c>
      <c r="AD29" s="16">
        <f>AVERAGE(AC29:AC31)</f>
        <v>26771.653543307093</v>
      </c>
      <c r="AE29" s="16">
        <f>STDEV(AC29:AC31)/SQRT(3)</f>
        <v>4773.3683673158066</v>
      </c>
    </row>
    <row r="30" spans="1:31" x14ac:dyDescent="0.3">
      <c r="A30" s="21"/>
      <c r="B30" s="21"/>
      <c r="C30" s="13">
        <v>2</v>
      </c>
      <c r="E30" s="16">
        <f>5/0.00254</f>
        <v>1968.5039370078739</v>
      </c>
      <c r="F30" s="16">
        <f>56/0.00254</f>
        <v>22047.244094488189</v>
      </c>
      <c r="G30" s="16"/>
      <c r="H30" s="16"/>
      <c r="I30" s="16"/>
      <c r="J30" s="16"/>
      <c r="K30" s="16"/>
      <c r="L30" s="16"/>
      <c r="M30" s="16"/>
      <c r="N30" s="16"/>
      <c r="O30" s="16">
        <f>1/0.00254</f>
        <v>393.70078740157476</v>
      </c>
      <c r="P30" s="16"/>
      <c r="Q30" s="16">
        <f>2/0.00254</f>
        <v>787.40157480314951</v>
      </c>
      <c r="R30" s="16">
        <f>1/0.00254</f>
        <v>393.70078740157476</v>
      </c>
      <c r="S30" s="16"/>
      <c r="T30" s="16">
        <f>1/0.00254</f>
        <v>393.70078740157476</v>
      </c>
      <c r="U30" s="16">
        <f>1/0.00254</f>
        <v>393.70078740157476</v>
      </c>
      <c r="V30" s="16"/>
      <c r="W30" s="16">
        <f>1/0.00254</f>
        <v>393.70078740157476</v>
      </c>
      <c r="X30" s="16"/>
      <c r="Y30" s="16"/>
      <c r="Z30" s="16"/>
      <c r="AA30" s="16"/>
      <c r="AB30" s="16"/>
      <c r="AC30" s="16">
        <f t="shared" si="0"/>
        <v>26771.653543307093</v>
      </c>
      <c r="AD30" s="16"/>
      <c r="AE30" s="16"/>
    </row>
    <row r="31" spans="1:31" x14ac:dyDescent="0.3">
      <c r="A31" s="21"/>
      <c r="B31" s="21"/>
      <c r="C31" s="13">
        <v>3</v>
      </c>
      <c r="E31" s="16">
        <f>5/0.00254</f>
        <v>1968.5039370078739</v>
      </c>
      <c r="F31" s="16">
        <f>19/0.00254</f>
        <v>7480.3149606299212</v>
      </c>
      <c r="G31" s="16">
        <f>3/0.00254</f>
        <v>1181.1023622047244</v>
      </c>
      <c r="H31" s="16">
        <f>1/0.00254</f>
        <v>393.70078740157476</v>
      </c>
      <c r="I31" s="16">
        <f>1/0.00254</f>
        <v>393.70078740157476</v>
      </c>
      <c r="J31" s="16"/>
      <c r="K31" s="16"/>
      <c r="L31" s="16"/>
      <c r="M31" s="16"/>
      <c r="N31" s="16">
        <f>3/0.00254</f>
        <v>1181.1023622047244</v>
      </c>
      <c r="O31" s="16"/>
      <c r="P31" s="16">
        <f>2/0.00254</f>
        <v>787.40157480314951</v>
      </c>
      <c r="Q31" s="16">
        <f>8/0.00254</f>
        <v>3149.6062992125981</v>
      </c>
      <c r="R31" s="16"/>
      <c r="S31" s="16"/>
      <c r="T31" s="16">
        <f>4/0.00254</f>
        <v>1574.803149606299</v>
      </c>
      <c r="U31" s="16">
        <f>1/0.00254</f>
        <v>393.70078740157476</v>
      </c>
      <c r="V31" s="16"/>
      <c r="W31" s="16"/>
      <c r="X31" s="16"/>
      <c r="Y31" s="16"/>
      <c r="Z31" s="16"/>
      <c r="AA31" s="16"/>
      <c r="AB31" s="16"/>
      <c r="AC31" s="16">
        <f t="shared" si="0"/>
        <v>18503.937007874014</v>
      </c>
      <c r="AD31" s="16"/>
      <c r="AE31" s="16"/>
    </row>
    <row r="32" spans="1:31" x14ac:dyDescent="0.3">
      <c r="A32" s="21"/>
      <c r="B32" s="21" t="s">
        <v>9</v>
      </c>
      <c r="C32" s="13">
        <v>1</v>
      </c>
      <c r="E32" s="16">
        <f>1/0.00254</f>
        <v>393.70078740157476</v>
      </c>
      <c r="F32" s="16">
        <f>6/0.00254</f>
        <v>2362.2047244094488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>
        <f>1/0.00254</f>
        <v>393.70078740157476</v>
      </c>
      <c r="U32" s="16"/>
      <c r="V32" s="16"/>
      <c r="W32" s="16"/>
      <c r="X32" s="16">
        <f>1/0.00254</f>
        <v>393.70078740157476</v>
      </c>
      <c r="Y32" s="16"/>
      <c r="Z32" s="16"/>
      <c r="AA32" s="16"/>
      <c r="AB32" s="16"/>
      <c r="AC32" s="16">
        <f t="shared" si="0"/>
        <v>3543.3070866141734</v>
      </c>
      <c r="AD32" s="16">
        <f>AVERAGE(AC32:AC34)</f>
        <v>2493.4383202099739</v>
      </c>
      <c r="AE32" s="16">
        <f>STDEV(AC32:AC34)/SQRT(3)</f>
        <v>572.03398209195211</v>
      </c>
    </row>
    <row r="33" spans="1:31" x14ac:dyDescent="0.3">
      <c r="A33" s="21"/>
      <c r="B33" s="21"/>
      <c r="C33" s="13">
        <v>2</v>
      </c>
      <c r="E33" s="16"/>
      <c r="F33" s="16">
        <f>4/0.00254</f>
        <v>1574.803149606299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>
        <f t="shared" si="0"/>
        <v>1574.803149606299</v>
      </c>
      <c r="AD33" s="16"/>
      <c r="AE33" s="16"/>
    </row>
    <row r="34" spans="1:31" x14ac:dyDescent="0.3">
      <c r="A34" s="21"/>
      <c r="B34" s="21"/>
      <c r="C34" s="13">
        <v>3</v>
      </c>
      <c r="E34" s="16"/>
      <c r="F34" s="16">
        <f>1/0.00254</f>
        <v>393.70078740157476</v>
      </c>
      <c r="G34" s="16">
        <f>1/0.00254</f>
        <v>393.70078740157476</v>
      </c>
      <c r="H34" s="16"/>
      <c r="I34" s="16"/>
      <c r="J34" s="16"/>
      <c r="K34" s="16"/>
      <c r="L34" s="16">
        <f>1/0.00254</f>
        <v>393.70078740157476</v>
      </c>
      <c r="M34" s="16"/>
      <c r="N34" s="16"/>
      <c r="O34" s="16"/>
      <c r="P34" s="16"/>
      <c r="Q34" s="16">
        <f>2/0.00254</f>
        <v>787.40157480314951</v>
      </c>
      <c r="R34" s="16"/>
      <c r="S34" s="16"/>
      <c r="T34" s="16">
        <f>1/0.00254</f>
        <v>393.70078740157476</v>
      </c>
      <c r="U34" s="16"/>
      <c r="V34" s="16"/>
      <c r="W34" s="16"/>
      <c r="X34" s="16"/>
      <c r="Y34" s="16"/>
      <c r="Z34" s="16"/>
      <c r="AA34" s="16"/>
      <c r="AB34" s="16"/>
      <c r="AC34" s="16">
        <f t="shared" si="0"/>
        <v>2362.2047244094483</v>
      </c>
      <c r="AD34" s="16"/>
      <c r="AE34" s="16"/>
    </row>
    <row r="35" spans="1:31" x14ac:dyDescent="0.3">
      <c r="A35" s="21"/>
      <c r="B35" s="21" t="s">
        <v>10</v>
      </c>
      <c r="C35" s="13">
        <v>1</v>
      </c>
      <c r="E35" s="16">
        <f>1/0.00254</f>
        <v>393.70078740157476</v>
      </c>
      <c r="F35" s="16">
        <f>5/0.00254</f>
        <v>1968.5039370078739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>
        <f>1/0.00254</f>
        <v>393.70078740157476</v>
      </c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>
        <f t="shared" si="0"/>
        <v>2755.9055118110236</v>
      </c>
      <c r="AD35" s="16">
        <f>AVERAGE(AC35:AC37)</f>
        <v>4199.4750656167971</v>
      </c>
      <c r="AE35" s="16">
        <f>STDEV(AC35:AC37)/SQRT(3)</f>
        <v>1644.352242275809</v>
      </c>
    </row>
    <row r="36" spans="1:31" x14ac:dyDescent="0.3">
      <c r="A36" s="21"/>
      <c r="B36" s="21"/>
      <c r="C36" s="13">
        <v>2</v>
      </c>
      <c r="E36" s="16">
        <f>2/0.00254</f>
        <v>787.40157480314951</v>
      </c>
      <c r="F36" s="16">
        <f>12/0.00254</f>
        <v>4724.4094488188975</v>
      </c>
      <c r="G36" s="16">
        <f>1/0.00254</f>
        <v>393.70078740157476</v>
      </c>
      <c r="H36" s="16"/>
      <c r="I36" s="16"/>
      <c r="J36" s="16"/>
      <c r="K36" s="16"/>
      <c r="L36" s="16"/>
      <c r="M36" s="16"/>
      <c r="N36" s="16"/>
      <c r="O36" s="16"/>
      <c r="P36" s="16"/>
      <c r="Q36" s="16">
        <f>2/0.00254</f>
        <v>787.40157480314951</v>
      </c>
      <c r="R36" s="16"/>
      <c r="S36" s="16"/>
      <c r="T36" s="16">
        <f>1/0.00254</f>
        <v>393.70078740157476</v>
      </c>
      <c r="U36" s="16"/>
      <c r="V36" s="16"/>
      <c r="W36" s="16"/>
      <c r="X36" s="16"/>
      <c r="Y36" s="16">
        <f>1/0.00254</f>
        <v>393.70078740157476</v>
      </c>
      <c r="Z36" s="16"/>
      <c r="AA36" s="16"/>
      <c r="AB36" s="16"/>
      <c r="AC36" s="16">
        <f t="shared" si="0"/>
        <v>7480.3149606299203</v>
      </c>
      <c r="AD36" s="16"/>
      <c r="AE36" s="16"/>
    </row>
    <row r="37" spans="1:31" x14ac:dyDescent="0.3">
      <c r="A37" s="21"/>
      <c r="B37" s="21"/>
      <c r="C37" s="13">
        <v>3</v>
      </c>
      <c r="E37" s="16"/>
      <c r="F37" s="16">
        <f>1/0.00254</f>
        <v>393.70078740157476</v>
      </c>
      <c r="G37" s="16"/>
      <c r="H37" s="16"/>
      <c r="I37" s="16"/>
      <c r="J37" s="16"/>
      <c r="K37" s="16"/>
      <c r="L37" s="16"/>
      <c r="M37" s="16"/>
      <c r="N37" s="16"/>
      <c r="O37" s="16">
        <f>2/0.00254</f>
        <v>787.40157480314951</v>
      </c>
      <c r="P37" s="16"/>
      <c r="Q37" s="16">
        <f>2/0.00254</f>
        <v>787.40157480314951</v>
      </c>
      <c r="R37" s="16"/>
      <c r="S37" s="16"/>
      <c r="T37" s="16">
        <f>1/0.00254</f>
        <v>393.70078740157476</v>
      </c>
      <c r="U37" s="16"/>
      <c r="V37" s="16"/>
      <c r="W37" s="16"/>
      <c r="X37" s="16"/>
      <c r="Y37" s="16"/>
      <c r="Z37" s="16"/>
      <c r="AA37" s="16"/>
      <c r="AB37" s="16"/>
      <c r="AC37" s="16">
        <f t="shared" si="0"/>
        <v>2362.2047244094483</v>
      </c>
      <c r="AD37" s="16"/>
      <c r="AE37" s="16"/>
    </row>
    <row r="38" spans="1:31" x14ac:dyDescent="0.3">
      <c r="A38" s="21"/>
      <c r="B38" s="21" t="s">
        <v>11</v>
      </c>
      <c r="C38" s="13">
        <v>1</v>
      </c>
      <c r="E38" s="16"/>
      <c r="F38" s="16">
        <f>1/0.00254</f>
        <v>393.70078740157476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>
        <f>1/0.00254</f>
        <v>393.70078740157476</v>
      </c>
      <c r="U38" s="16"/>
      <c r="V38" s="16"/>
      <c r="W38" s="16"/>
      <c r="X38" s="16"/>
      <c r="Y38" s="16"/>
      <c r="Z38" s="16"/>
      <c r="AA38" s="16"/>
      <c r="AB38" s="16"/>
      <c r="AC38" s="16">
        <f t="shared" si="0"/>
        <v>787.40157480314951</v>
      </c>
      <c r="AD38" s="16">
        <f>AVERAGE(AC38:AC40)</f>
        <v>1049.8687664041993</v>
      </c>
      <c r="AE38" s="16">
        <f>STDEV(AC38:AC40)/SQRT(3)</f>
        <v>262.46719160104982</v>
      </c>
    </row>
    <row r="39" spans="1:31" x14ac:dyDescent="0.3">
      <c r="A39" s="21"/>
      <c r="B39" s="21"/>
      <c r="C39" s="13">
        <v>2</v>
      </c>
      <c r="E39" s="16"/>
      <c r="F39" s="16">
        <f>2/0.00254</f>
        <v>787.40157480314951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>
        <f t="shared" si="0"/>
        <v>787.40157480314951</v>
      </c>
      <c r="AD39" s="16"/>
      <c r="AE39" s="16"/>
    </row>
    <row r="40" spans="1:31" x14ac:dyDescent="0.3">
      <c r="A40" s="21"/>
      <c r="B40" s="21"/>
      <c r="C40" s="13">
        <v>3</v>
      </c>
      <c r="E40" s="16"/>
      <c r="F40" s="16">
        <f>1/0.00254</f>
        <v>393.70078740157476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>
        <f>2/0.00254</f>
        <v>787.40157480314951</v>
      </c>
      <c r="T40" s="16">
        <f>1/0.00254</f>
        <v>393.70078740157476</v>
      </c>
      <c r="U40" s="16"/>
      <c r="V40" s="16"/>
      <c r="W40" s="16"/>
      <c r="X40" s="16"/>
      <c r="Y40" s="16"/>
      <c r="Z40" s="16"/>
      <c r="AA40" s="16"/>
      <c r="AB40" s="16"/>
      <c r="AC40" s="16">
        <f t="shared" si="0"/>
        <v>1574.803149606299</v>
      </c>
      <c r="AD40" s="16"/>
      <c r="AE40" s="16"/>
    </row>
    <row r="41" spans="1:31" x14ac:dyDescent="0.3">
      <c r="A41" s="21" t="s">
        <v>4</v>
      </c>
      <c r="B41" s="21" t="s">
        <v>8</v>
      </c>
      <c r="C41" s="13">
        <v>1</v>
      </c>
      <c r="E41" s="16">
        <f>1/0.00254</f>
        <v>393.70078740157476</v>
      </c>
      <c r="F41" s="16"/>
      <c r="G41" s="16"/>
      <c r="H41" s="16"/>
      <c r="I41" s="16">
        <f>1/0.00254</f>
        <v>393.70078740157476</v>
      </c>
      <c r="J41" s="16">
        <f>1/0.00254</f>
        <v>393.70078740157476</v>
      </c>
      <c r="K41" s="16"/>
      <c r="L41" s="16"/>
      <c r="M41" s="16"/>
      <c r="N41" s="16"/>
      <c r="O41" s="16">
        <f>1/0.00254</f>
        <v>393.70078740157476</v>
      </c>
      <c r="P41" s="16"/>
      <c r="Q41" s="16">
        <f>1/0.00254</f>
        <v>393.70078740157476</v>
      </c>
      <c r="R41" s="16">
        <f>1/0.00254</f>
        <v>393.70078740157476</v>
      </c>
      <c r="S41" s="16"/>
      <c r="T41" s="16">
        <f>2/0.00254</f>
        <v>787.40157480314951</v>
      </c>
      <c r="U41" s="16"/>
      <c r="V41" s="16"/>
      <c r="W41" s="16"/>
      <c r="X41" s="16"/>
      <c r="Y41" s="16"/>
      <c r="Z41" s="16">
        <f>1/0.00254</f>
        <v>393.70078740157476</v>
      </c>
      <c r="AA41" s="16"/>
      <c r="AB41" s="16"/>
      <c r="AC41" s="16">
        <f t="shared" si="0"/>
        <v>3543.3070866141729</v>
      </c>
      <c r="AD41" s="16">
        <f>AVERAGE(AC41:AC43)</f>
        <v>6430.4461942257212</v>
      </c>
      <c r="AE41" s="16">
        <f>STDEV(AC41:AC43)/SQRT(3)</f>
        <v>1461.3554758084031</v>
      </c>
    </row>
    <row r="42" spans="1:31" x14ac:dyDescent="0.3">
      <c r="A42" s="21"/>
      <c r="B42" s="21"/>
      <c r="C42" s="13">
        <v>2</v>
      </c>
      <c r="E42" s="16">
        <f>4/0.00254</f>
        <v>1574.803149606299</v>
      </c>
      <c r="F42" s="16">
        <f>9/0.00254</f>
        <v>3543.3070866141729</v>
      </c>
      <c r="G42" s="16">
        <f>1/0.00254</f>
        <v>393.70078740157476</v>
      </c>
      <c r="H42" s="16"/>
      <c r="I42" s="16">
        <f>2/0.00254</f>
        <v>787.40157480314951</v>
      </c>
      <c r="J42" s="16">
        <f>1/0.00254</f>
        <v>393.70078740157476</v>
      </c>
      <c r="K42" s="16"/>
      <c r="L42" s="16"/>
      <c r="M42" s="16"/>
      <c r="N42" s="16"/>
      <c r="O42" s="16">
        <f>1/0.00254</f>
        <v>393.70078740157476</v>
      </c>
      <c r="P42" s="16"/>
      <c r="Q42" s="16">
        <f>1/0.00254</f>
        <v>393.70078740157476</v>
      </c>
      <c r="R42" s="16">
        <f>1/0.00254</f>
        <v>393.70078740157476</v>
      </c>
      <c r="S42" s="16"/>
      <c r="T42" s="16">
        <f>1/0.00254</f>
        <v>393.70078740157476</v>
      </c>
      <c r="U42" s="16"/>
      <c r="V42" s="16"/>
      <c r="W42" s="16"/>
      <c r="X42" s="16"/>
      <c r="Y42" s="16"/>
      <c r="Z42" s="16"/>
      <c r="AA42" s="16"/>
      <c r="AB42" s="16"/>
      <c r="AC42" s="16">
        <f t="shared" si="0"/>
        <v>8267.7165354330682</v>
      </c>
      <c r="AD42" s="16"/>
      <c r="AE42" s="16"/>
    </row>
    <row r="43" spans="1:31" x14ac:dyDescent="0.3">
      <c r="A43" s="21"/>
      <c r="B43" s="21"/>
      <c r="C43" s="13">
        <v>3</v>
      </c>
      <c r="E43" s="16">
        <f>10/0.00254</f>
        <v>3937.0078740157478</v>
      </c>
      <c r="F43" s="16">
        <f>5/0.00254</f>
        <v>1968.5039370078739</v>
      </c>
      <c r="G43" s="16"/>
      <c r="H43" s="16"/>
      <c r="I43" s="16"/>
      <c r="J43" s="16"/>
      <c r="K43" s="16"/>
      <c r="L43" s="16"/>
      <c r="M43" s="16"/>
      <c r="N43" s="16"/>
      <c r="O43" s="16">
        <f>2/0.00254</f>
        <v>787.40157480314951</v>
      </c>
      <c r="P43" s="16"/>
      <c r="Q43" s="16"/>
      <c r="R43" s="16">
        <f>1/0.00254</f>
        <v>393.70078740157476</v>
      </c>
      <c r="S43" s="16"/>
      <c r="T43" s="16">
        <f>1/0.00254</f>
        <v>393.70078740157476</v>
      </c>
      <c r="U43" s="16"/>
      <c r="V43" s="16"/>
      <c r="W43" s="16"/>
      <c r="X43" s="16"/>
      <c r="Y43" s="16"/>
      <c r="Z43" s="16"/>
      <c r="AA43" s="16"/>
      <c r="AB43" s="16"/>
      <c r="AC43" s="16">
        <f t="shared" si="0"/>
        <v>7480.3149606299203</v>
      </c>
      <c r="AD43" s="16"/>
      <c r="AE43" s="16"/>
    </row>
    <row r="44" spans="1:31" x14ac:dyDescent="0.3">
      <c r="A44" s="21"/>
      <c r="B44" s="21" t="s">
        <v>9</v>
      </c>
      <c r="C44" s="13">
        <v>1</v>
      </c>
      <c r="E44" s="16"/>
      <c r="F44" s="16"/>
      <c r="G44" s="16"/>
      <c r="H44" s="16"/>
      <c r="I44" s="16">
        <f>1/0.00254</f>
        <v>393.70078740157476</v>
      </c>
      <c r="J44" s="16"/>
      <c r="K44" s="16"/>
      <c r="L44" s="16"/>
      <c r="M44" s="16"/>
      <c r="N44" s="16"/>
      <c r="O44" s="16">
        <f>1/0.00254</f>
        <v>393.70078740157476</v>
      </c>
      <c r="P44" s="16"/>
      <c r="Q44" s="16">
        <f>1/0.00254</f>
        <v>393.70078740157476</v>
      </c>
      <c r="R44" s="16">
        <f>4/0.00254</f>
        <v>1574.803149606299</v>
      </c>
      <c r="S44" s="16"/>
      <c r="T44" s="16">
        <f>3/0.00254</f>
        <v>1181.1023622047244</v>
      </c>
      <c r="U44" s="16"/>
      <c r="V44" s="16"/>
      <c r="W44" s="16"/>
      <c r="X44" s="16"/>
      <c r="Y44" s="16"/>
      <c r="Z44" s="16">
        <f>1/0.00254</f>
        <v>393.70078740157476</v>
      </c>
      <c r="AA44" s="16"/>
      <c r="AB44" s="16"/>
      <c r="AC44" s="16">
        <f t="shared" si="0"/>
        <v>4330.7086614173222</v>
      </c>
      <c r="AD44" s="16">
        <f>AVERAGE(AC44:AC46)</f>
        <v>3543.3070866141729</v>
      </c>
      <c r="AE44" s="16">
        <f>STDEV(AC44:AC46)/SQRT(3)</f>
        <v>1419.5083761669246</v>
      </c>
    </row>
    <row r="45" spans="1:31" x14ac:dyDescent="0.3">
      <c r="A45" s="21"/>
      <c r="B45" s="21"/>
      <c r="C45" s="13">
        <v>2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>
        <f>1/0.00254</f>
        <v>393.70078740157476</v>
      </c>
      <c r="S45" s="16"/>
      <c r="T45" s="16">
        <f>1/0.00254</f>
        <v>393.70078740157476</v>
      </c>
      <c r="U45" s="16"/>
      <c r="V45" s="16"/>
      <c r="W45" s="16"/>
      <c r="X45" s="16"/>
      <c r="Y45" s="16"/>
      <c r="Z45" s="16"/>
      <c r="AA45" s="16"/>
      <c r="AB45" s="16"/>
      <c r="AC45" s="16">
        <f t="shared" si="0"/>
        <v>787.40157480314951</v>
      </c>
      <c r="AD45" s="16"/>
      <c r="AE45" s="16"/>
    </row>
    <row r="46" spans="1:31" x14ac:dyDescent="0.3">
      <c r="A46" s="21"/>
      <c r="B46" s="21"/>
      <c r="C46" s="13">
        <v>3</v>
      </c>
      <c r="E46" s="16">
        <f>1/0.00254</f>
        <v>393.70078740157476</v>
      </c>
      <c r="F46" s="16">
        <f>4/0.00254</f>
        <v>1574.803149606299</v>
      </c>
      <c r="G46" s="16"/>
      <c r="H46" s="16"/>
      <c r="I46" s="16"/>
      <c r="J46" s="16">
        <f>5/0.00254</f>
        <v>1968.5039370078739</v>
      </c>
      <c r="K46" s="16"/>
      <c r="L46" s="16"/>
      <c r="M46" s="16"/>
      <c r="N46" s="16"/>
      <c r="O46" s="16"/>
      <c r="P46" s="16"/>
      <c r="Q46" s="16">
        <f>2/0.00254</f>
        <v>787.40157480314951</v>
      </c>
      <c r="R46" s="16">
        <f>1/0.00254</f>
        <v>393.70078740157476</v>
      </c>
      <c r="S46" s="16"/>
      <c r="T46" s="16"/>
      <c r="U46" s="16"/>
      <c r="V46" s="16"/>
      <c r="W46" s="16"/>
      <c r="X46" s="16"/>
      <c r="Y46" s="16">
        <f>1/0.00254</f>
        <v>393.70078740157476</v>
      </c>
      <c r="Z46" s="16"/>
      <c r="AA46" s="16"/>
      <c r="AB46" s="16"/>
      <c r="AC46" s="16">
        <f t="shared" si="0"/>
        <v>5511.8110236220464</v>
      </c>
      <c r="AD46" s="16"/>
      <c r="AE46" s="16"/>
    </row>
    <row r="47" spans="1:31" x14ac:dyDescent="0.3">
      <c r="A47" s="21"/>
      <c r="B47" s="21" t="s">
        <v>10</v>
      </c>
      <c r="C47" s="13">
        <v>1</v>
      </c>
      <c r="E47" s="16">
        <f>1/0.00254</f>
        <v>393.70078740157476</v>
      </c>
      <c r="F47" s="16">
        <f>1/0.00254</f>
        <v>393.70078740157476</v>
      </c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>
        <f t="shared" si="0"/>
        <v>787.40157480314951</v>
      </c>
      <c r="AD47" s="16">
        <f>AVERAGE(AC47:AC49)</f>
        <v>1049.8687664041993</v>
      </c>
      <c r="AE47" s="16">
        <f>STDEV(AC47:AC49)/SQRT(3)</f>
        <v>473.16945872230832</v>
      </c>
    </row>
    <row r="48" spans="1:31" x14ac:dyDescent="0.3">
      <c r="A48" s="21"/>
      <c r="B48" s="21"/>
      <c r="C48" s="13">
        <v>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>
        <f>1/0.00254</f>
        <v>393.70078740157476</v>
      </c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>
        <f t="shared" si="0"/>
        <v>393.70078740157476</v>
      </c>
      <c r="AD48" s="16"/>
      <c r="AE48" s="16"/>
    </row>
    <row r="49" spans="1:31" x14ac:dyDescent="0.3">
      <c r="A49" s="21"/>
      <c r="B49" s="21"/>
      <c r="C49" s="13">
        <v>3</v>
      </c>
      <c r="E49" s="16">
        <f>1/0.00254</f>
        <v>393.70078740157476</v>
      </c>
      <c r="F49" s="16">
        <f>1/0.00254</f>
        <v>393.70078740157476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>
        <f>2/0.00254</f>
        <v>787.40157480314951</v>
      </c>
      <c r="R49" s="16">
        <f>1/0.00254</f>
        <v>393.70078740157476</v>
      </c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>
        <f t="shared" si="0"/>
        <v>1968.5039370078739</v>
      </c>
      <c r="AD49" s="16"/>
      <c r="AE49" s="16"/>
    </row>
    <row r="50" spans="1:31" x14ac:dyDescent="0.3">
      <c r="A50" s="21"/>
      <c r="B50" s="21" t="s">
        <v>11</v>
      </c>
      <c r="C50" s="13">
        <v>1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>
        <f>1/0.00254</f>
        <v>393.70078740157476</v>
      </c>
      <c r="Q50" s="16"/>
      <c r="R50" s="16"/>
      <c r="S50" s="16"/>
      <c r="T50" s="16"/>
      <c r="U50" s="16"/>
      <c r="V50" s="16">
        <f>1/0.00254</f>
        <v>393.70078740157476</v>
      </c>
      <c r="W50" s="16"/>
      <c r="X50" s="16"/>
      <c r="Y50" s="16"/>
      <c r="Z50" s="16"/>
      <c r="AA50" s="16"/>
      <c r="AB50" s="16"/>
      <c r="AC50" s="16">
        <f t="shared" si="0"/>
        <v>787.40157480314951</v>
      </c>
      <c r="AD50" s="16">
        <f>AVERAGE(AC50:AC52)</f>
        <v>918.6351706036744</v>
      </c>
      <c r="AE50" s="16">
        <f>STDEV(AC50:AC52)/SQRT(3)</f>
        <v>131.23359580052508</v>
      </c>
    </row>
    <row r="51" spans="1:31" x14ac:dyDescent="0.3">
      <c r="A51" s="21"/>
      <c r="B51" s="21"/>
      <c r="C51" s="13">
        <v>2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>
        <f>1/0.00254</f>
        <v>393.70078740157476</v>
      </c>
      <c r="R51" s="16"/>
      <c r="S51" s="16"/>
      <c r="T51" s="16">
        <f>1/0.00254</f>
        <v>393.70078740157476</v>
      </c>
      <c r="U51" s="16"/>
      <c r="V51" s="16"/>
      <c r="W51" s="16"/>
      <c r="X51" s="16"/>
      <c r="Y51" s="16"/>
      <c r="Z51" s="16"/>
      <c r="AA51" s="16"/>
      <c r="AB51" s="16"/>
      <c r="AC51" s="16">
        <f t="shared" si="0"/>
        <v>787.40157480314951</v>
      </c>
      <c r="AD51" s="16"/>
      <c r="AE51" s="16"/>
    </row>
    <row r="52" spans="1:31" x14ac:dyDescent="0.3">
      <c r="A52" s="21"/>
      <c r="B52" s="21"/>
      <c r="C52" s="13">
        <v>3</v>
      </c>
      <c r="E52" s="16"/>
      <c r="F52" s="16"/>
      <c r="G52" s="16"/>
      <c r="H52" s="16"/>
      <c r="I52" s="16"/>
      <c r="J52" s="16">
        <f>2/0.00254</f>
        <v>787.40157480314951</v>
      </c>
      <c r="K52" s="16"/>
      <c r="L52" s="16"/>
      <c r="M52" s="16"/>
      <c r="N52" s="16"/>
      <c r="O52" s="16"/>
      <c r="P52" s="16"/>
      <c r="Q52" s="16"/>
      <c r="R52" s="16"/>
      <c r="S52" s="16"/>
      <c r="T52" s="16">
        <f>1/0.00254</f>
        <v>393.70078740157476</v>
      </c>
      <c r="U52" s="16"/>
      <c r="V52" s="16"/>
      <c r="W52" s="16"/>
      <c r="X52" s="16"/>
      <c r="Y52" s="16"/>
      <c r="Z52" s="16"/>
      <c r="AA52" s="16"/>
      <c r="AB52" s="16"/>
      <c r="AC52" s="16">
        <f t="shared" si="0"/>
        <v>1181.1023622047242</v>
      </c>
      <c r="AD52" s="16"/>
      <c r="AE52" s="16"/>
    </row>
  </sheetData>
  <mergeCells count="21">
    <mergeCell ref="D3:D4"/>
    <mergeCell ref="A41:A52"/>
    <mergeCell ref="B41:B43"/>
    <mergeCell ref="B44:B46"/>
    <mergeCell ref="B47:B49"/>
    <mergeCell ref="B50:B52"/>
    <mergeCell ref="A29:A40"/>
    <mergeCell ref="B29:B31"/>
    <mergeCell ref="B32:B34"/>
    <mergeCell ref="B35:B37"/>
    <mergeCell ref="B38:B40"/>
    <mergeCell ref="A17:A28"/>
    <mergeCell ref="B17:B19"/>
    <mergeCell ref="B20:B22"/>
    <mergeCell ref="B23:B25"/>
    <mergeCell ref="B26:B28"/>
    <mergeCell ref="A5:A16"/>
    <mergeCell ref="B5:B7"/>
    <mergeCell ref="B8:B10"/>
    <mergeCell ref="B11:B13"/>
    <mergeCell ref="B14:B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zoomScaleNormal="100" workbookViewId="0">
      <selection activeCell="H17" sqref="H17"/>
    </sheetView>
  </sheetViews>
  <sheetFormatPr defaultRowHeight="15.6" x14ac:dyDescent="0.3"/>
  <cols>
    <col min="1" max="16384" width="8.88671875" style="2"/>
  </cols>
  <sheetData>
    <row r="1" spans="1:11" x14ac:dyDescent="0.3">
      <c r="A1" s="2" t="s">
        <v>6</v>
      </c>
    </row>
    <row r="3" spans="1:11" x14ac:dyDescent="0.3">
      <c r="A3" s="2" t="s">
        <v>0</v>
      </c>
      <c r="B3" s="2" t="s">
        <v>5</v>
      </c>
      <c r="C3" s="3">
        <v>43525</v>
      </c>
      <c r="D3" s="3">
        <v>43556</v>
      </c>
      <c r="E3" s="3">
        <v>43586</v>
      </c>
      <c r="F3" s="3">
        <v>43617</v>
      </c>
    </row>
    <row r="4" spans="1:11" x14ac:dyDescent="0.3">
      <c r="A4" s="2" t="s">
        <v>1</v>
      </c>
      <c r="B4" s="2">
        <v>1</v>
      </c>
      <c r="C4" s="2">
        <v>0</v>
      </c>
      <c r="D4" s="2">
        <v>2</v>
      </c>
      <c r="E4" s="2">
        <v>5</v>
      </c>
      <c r="F4" s="2">
        <v>5</v>
      </c>
    </row>
    <row r="5" spans="1:11" x14ac:dyDescent="0.3">
      <c r="A5" s="2" t="s">
        <v>1</v>
      </c>
      <c r="B5" s="2">
        <v>2</v>
      </c>
      <c r="C5" s="2">
        <v>2</v>
      </c>
      <c r="D5" s="2">
        <v>5</v>
      </c>
      <c r="E5" s="2">
        <v>5</v>
      </c>
      <c r="F5" s="2">
        <v>3</v>
      </c>
      <c r="H5" s="4"/>
      <c r="I5" s="4"/>
      <c r="J5" s="4"/>
      <c r="K5" s="4"/>
    </row>
    <row r="6" spans="1:11" x14ac:dyDescent="0.3">
      <c r="A6" s="2" t="s">
        <v>1</v>
      </c>
      <c r="B6" s="2">
        <v>3</v>
      </c>
      <c r="C6" s="2">
        <v>3</v>
      </c>
      <c r="D6" s="2">
        <v>3</v>
      </c>
      <c r="E6" s="2">
        <v>7</v>
      </c>
      <c r="F6" s="2">
        <v>7</v>
      </c>
    </row>
    <row r="7" spans="1:11" x14ac:dyDescent="0.3">
      <c r="A7" s="2" t="s">
        <v>2</v>
      </c>
      <c r="B7" s="2">
        <v>1</v>
      </c>
      <c r="C7" s="2">
        <v>1</v>
      </c>
      <c r="D7" s="2">
        <v>2</v>
      </c>
      <c r="E7" s="2">
        <v>4</v>
      </c>
      <c r="F7" s="2">
        <v>3</v>
      </c>
    </row>
    <row r="8" spans="1:11" x14ac:dyDescent="0.3">
      <c r="A8" s="2" t="s">
        <v>2</v>
      </c>
      <c r="B8" s="2">
        <v>2</v>
      </c>
      <c r="C8" s="2">
        <v>1</v>
      </c>
      <c r="D8" s="2">
        <v>4</v>
      </c>
      <c r="E8" s="2">
        <v>4</v>
      </c>
      <c r="F8" s="2">
        <v>4</v>
      </c>
      <c r="H8" s="4"/>
      <c r="I8" s="4"/>
      <c r="J8" s="4"/>
      <c r="K8" s="4"/>
    </row>
    <row r="9" spans="1:11" x14ac:dyDescent="0.3">
      <c r="A9" s="2" t="s">
        <v>2</v>
      </c>
      <c r="B9" s="2">
        <v>3</v>
      </c>
      <c r="C9" s="2">
        <v>1</v>
      </c>
      <c r="D9" s="2">
        <v>1</v>
      </c>
      <c r="E9" s="2">
        <v>4</v>
      </c>
      <c r="F9" s="2">
        <v>4</v>
      </c>
    </row>
    <row r="10" spans="1:11" x14ac:dyDescent="0.3">
      <c r="A10" s="2" t="s">
        <v>3</v>
      </c>
      <c r="B10" s="2">
        <v>1</v>
      </c>
      <c r="C10" s="2">
        <v>4</v>
      </c>
      <c r="D10" s="2">
        <v>6</v>
      </c>
      <c r="E10" s="2">
        <v>8</v>
      </c>
      <c r="F10" s="2">
        <v>5</v>
      </c>
    </row>
    <row r="11" spans="1:11" x14ac:dyDescent="0.3">
      <c r="A11" s="2" t="s">
        <v>3</v>
      </c>
      <c r="B11" s="2">
        <v>2</v>
      </c>
      <c r="C11" s="2">
        <v>1</v>
      </c>
      <c r="D11" s="2">
        <v>3</v>
      </c>
      <c r="E11" s="2">
        <v>6</v>
      </c>
      <c r="F11" s="2">
        <v>6</v>
      </c>
      <c r="H11" s="4"/>
      <c r="I11" s="4"/>
      <c r="J11" s="4"/>
      <c r="K11" s="4"/>
    </row>
    <row r="12" spans="1:11" x14ac:dyDescent="0.3">
      <c r="A12" s="2" t="s">
        <v>3</v>
      </c>
      <c r="B12" s="2">
        <v>3</v>
      </c>
      <c r="C12" s="2">
        <v>6</v>
      </c>
      <c r="D12" s="2">
        <v>4</v>
      </c>
      <c r="E12" s="2">
        <v>4</v>
      </c>
      <c r="F12" s="2">
        <v>6</v>
      </c>
    </row>
    <row r="13" spans="1:11" x14ac:dyDescent="0.3">
      <c r="A13" s="2" t="s">
        <v>4</v>
      </c>
      <c r="B13" s="2">
        <v>1</v>
      </c>
      <c r="C13" s="2">
        <v>3</v>
      </c>
      <c r="D13" s="2">
        <v>3</v>
      </c>
      <c r="E13" s="2">
        <v>3</v>
      </c>
      <c r="F13" s="2">
        <v>6</v>
      </c>
    </row>
    <row r="14" spans="1:11" x14ac:dyDescent="0.3">
      <c r="A14" s="2" t="s">
        <v>4</v>
      </c>
      <c r="B14" s="2">
        <v>2</v>
      </c>
      <c r="C14" s="2">
        <v>3</v>
      </c>
      <c r="D14" s="2">
        <v>4</v>
      </c>
      <c r="E14" s="2">
        <v>6</v>
      </c>
      <c r="F14" s="2">
        <v>4</v>
      </c>
      <c r="H14" s="4"/>
      <c r="I14" s="4"/>
      <c r="J14" s="4"/>
      <c r="K14" s="4"/>
    </row>
    <row r="15" spans="1:11" x14ac:dyDescent="0.3">
      <c r="A15" s="2" t="s">
        <v>4</v>
      </c>
      <c r="B15" s="2">
        <v>3</v>
      </c>
      <c r="C15" s="2">
        <v>3</v>
      </c>
      <c r="D15" s="2">
        <v>5</v>
      </c>
      <c r="E15" s="2">
        <v>6</v>
      </c>
      <c r="F15" s="2">
        <v>4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A46EF-6159-4F48-ABF9-1A5115F95FF1}">
  <dimension ref="A1:S27"/>
  <sheetViews>
    <sheetView topLeftCell="A3" workbookViewId="0">
      <selection activeCell="I20" sqref="I20"/>
    </sheetView>
  </sheetViews>
  <sheetFormatPr defaultRowHeight="15.6" x14ac:dyDescent="0.3"/>
  <cols>
    <col min="1" max="2" width="8.88671875" style="2"/>
    <col min="3" max="6" width="9" style="2" bestFit="1" customWidth="1"/>
    <col min="7" max="7" width="9.5546875" style="2" bestFit="1" customWidth="1"/>
    <col min="8" max="11" width="8.88671875" style="2"/>
    <col min="12" max="12" width="9.33203125" style="2" bestFit="1" customWidth="1"/>
    <col min="13" max="13" width="8.88671875" style="2"/>
    <col min="14" max="14" width="10.44140625" style="2" bestFit="1" customWidth="1"/>
    <col min="15" max="16384" width="8.88671875" style="2"/>
  </cols>
  <sheetData>
    <row r="1" spans="1:19" x14ac:dyDescent="0.3">
      <c r="A1" s="2" t="s">
        <v>7</v>
      </c>
    </row>
    <row r="3" spans="1:19" x14ac:dyDescent="0.3">
      <c r="A3" s="2" t="s">
        <v>0</v>
      </c>
      <c r="B3" s="2" t="s">
        <v>5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L3" s="17"/>
      <c r="N3" s="17"/>
    </row>
    <row r="4" spans="1:19" x14ac:dyDescent="0.3">
      <c r="A4" s="2" t="s">
        <v>1</v>
      </c>
      <c r="B4" s="2">
        <v>1</v>
      </c>
      <c r="C4" s="2">
        <v>3</v>
      </c>
      <c r="D4" s="2">
        <v>5</v>
      </c>
      <c r="E4" s="2">
        <v>3</v>
      </c>
      <c r="F4" s="2">
        <v>3</v>
      </c>
      <c r="G4" s="2">
        <v>5</v>
      </c>
      <c r="K4" s="16"/>
      <c r="M4" s="16"/>
      <c r="O4" s="16"/>
      <c r="Q4" s="16"/>
      <c r="S4" s="16"/>
    </row>
    <row r="5" spans="1:19" x14ac:dyDescent="0.3">
      <c r="A5" s="2" t="s">
        <v>1</v>
      </c>
      <c r="B5" s="2">
        <v>2</v>
      </c>
      <c r="C5" s="2">
        <v>5</v>
      </c>
      <c r="D5" s="2">
        <v>6</v>
      </c>
      <c r="E5" s="2">
        <v>6</v>
      </c>
      <c r="F5" s="2">
        <v>3</v>
      </c>
      <c r="G5" s="2">
        <v>9</v>
      </c>
    </row>
    <row r="6" spans="1:19" x14ac:dyDescent="0.3">
      <c r="A6" s="2" t="s">
        <v>1</v>
      </c>
      <c r="B6" s="2">
        <v>3</v>
      </c>
      <c r="C6" s="2">
        <v>2</v>
      </c>
      <c r="D6" s="2">
        <v>3</v>
      </c>
      <c r="E6" s="2">
        <v>7</v>
      </c>
      <c r="F6" s="2">
        <v>4</v>
      </c>
      <c r="G6" s="2">
        <v>7</v>
      </c>
    </row>
    <row r="7" spans="1:19" x14ac:dyDescent="0.3">
      <c r="A7" s="2" t="s">
        <v>2</v>
      </c>
      <c r="B7" s="2">
        <v>1</v>
      </c>
      <c r="C7" s="2">
        <v>4</v>
      </c>
      <c r="D7" s="2">
        <v>2</v>
      </c>
      <c r="E7" s="2">
        <v>4</v>
      </c>
      <c r="F7" s="2">
        <v>1</v>
      </c>
      <c r="G7" s="2">
        <v>8</v>
      </c>
      <c r="K7" s="16"/>
      <c r="M7" s="16"/>
      <c r="O7" s="16"/>
      <c r="Q7" s="16"/>
      <c r="S7" s="16"/>
    </row>
    <row r="8" spans="1:19" x14ac:dyDescent="0.3">
      <c r="A8" s="2" t="s">
        <v>2</v>
      </c>
      <c r="B8" s="2">
        <v>2</v>
      </c>
      <c r="C8" s="2">
        <v>4</v>
      </c>
      <c r="D8" s="2">
        <v>3</v>
      </c>
      <c r="E8" s="2">
        <v>2</v>
      </c>
      <c r="F8" s="2">
        <v>2</v>
      </c>
      <c r="G8" s="2">
        <v>6</v>
      </c>
    </row>
    <row r="9" spans="1:19" x14ac:dyDescent="0.3">
      <c r="A9" s="2" t="s">
        <v>2</v>
      </c>
      <c r="B9" s="2">
        <v>3</v>
      </c>
      <c r="C9" s="2">
        <v>5</v>
      </c>
      <c r="D9" s="2">
        <v>4</v>
      </c>
      <c r="E9" s="2">
        <v>2</v>
      </c>
      <c r="F9" s="2">
        <v>3</v>
      </c>
      <c r="G9" s="2">
        <v>8</v>
      </c>
    </row>
    <row r="10" spans="1:19" x14ac:dyDescent="0.3">
      <c r="A10" s="2" t="s">
        <v>3</v>
      </c>
      <c r="B10" s="2">
        <v>1</v>
      </c>
      <c r="C10" s="2">
        <v>7</v>
      </c>
      <c r="D10" s="2">
        <v>4</v>
      </c>
      <c r="E10" s="2">
        <v>3</v>
      </c>
      <c r="F10" s="2">
        <v>3</v>
      </c>
      <c r="G10" s="2">
        <v>10</v>
      </c>
      <c r="K10" s="16"/>
      <c r="M10" s="16"/>
      <c r="O10" s="16"/>
      <c r="Q10" s="16"/>
      <c r="S10" s="16"/>
    </row>
    <row r="11" spans="1:19" x14ac:dyDescent="0.3">
      <c r="A11" s="2" t="s">
        <v>3</v>
      </c>
      <c r="B11" s="2">
        <v>2</v>
      </c>
      <c r="C11" s="2">
        <v>7</v>
      </c>
      <c r="D11" s="2">
        <v>1</v>
      </c>
      <c r="E11" s="2">
        <v>6</v>
      </c>
      <c r="F11" s="2">
        <v>0</v>
      </c>
      <c r="G11" s="2">
        <v>9</v>
      </c>
    </row>
    <row r="12" spans="1:19" x14ac:dyDescent="0.3">
      <c r="A12" s="2" t="s">
        <v>3</v>
      </c>
      <c r="B12" s="2">
        <v>3</v>
      </c>
      <c r="C12" s="2">
        <v>10</v>
      </c>
      <c r="D12" s="2">
        <v>5</v>
      </c>
      <c r="E12" s="2">
        <v>4</v>
      </c>
      <c r="F12" s="2">
        <v>0</v>
      </c>
      <c r="G12" s="2">
        <v>12</v>
      </c>
    </row>
    <row r="13" spans="1:19" x14ac:dyDescent="0.3">
      <c r="A13" s="2" t="s">
        <v>4</v>
      </c>
      <c r="B13" s="2">
        <v>1</v>
      </c>
      <c r="C13" s="2">
        <v>8</v>
      </c>
      <c r="D13" s="2">
        <v>6</v>
      </c>
      <c r="E13" s="2">
        <v>2</v>
      </c>
      <c r="F13" s="2">
        <v>2</v>
      </c>
      <c r="G13" s="2">
        <v>11</v>
      </c>
      <c r="K13" s="16"/>
      <c r="M13" s="16"/>
      <c r="O13" s="16"/>
      <c r="Q13" s="16"/>
      <c r="S13" s="16"/>
    </row>
    <row r="14" spans="1:19" x14ac:dyDescent="0.3">
      <c r="A14" s="2" t="s">
        <v>4</v>
      </c>
      <c r="B14" s="2">
        <v>2</v>
      </c>
      <c r="C14" s="2">
        <v>8</v>
      </c>
      <c r="D14" s="2">
        <v>2</v>
      </c>
      <c r="E14" s="2">
        <v>1</v>
      </c>
      <c r="F14" s="2">
        <v>2</v>
      </c>
      <c r="G14" s="2">
        <v>8</v>
      </c>
    </row>
    <row r="15" spans="1:19" x14ac:dyDescent="0.3">
      <c r="A15" s="2" t="s">
        <v>4</v>
      </c>
      <c r="B15" s="2">
        <v>3</v>
      </c>
      <c r="C15" s="2">
        <v>5</v>
      </c>
      <c r="D15" s="2">
        <v>5</v>
      </c>
      <c r="E15" s="2">
        <v>4</v>
      </c>
      <c r="F15" s="2">
        <v>2</v>
      </c>
      <c r="G15" s="2">
        <v>8</v>
      </c>
    </row>
    <row r="17" spans="3:7" x14ac:dyDescent="0.3">
      <c r="C17" s="5"/>
      <c r="D17" s="5"/>
      <c r="E17" s="5"/>
      <c r="F17" s="5"/>
      <c r="G17" s="5"/>
    </row>
    <row r="18" spans="3:7" x14ac:dyDescent="0.3">
      <c r="C18" s="6"/>
      <c r="D18" s="6"/>
      <c r="E18" s="6"/>
      <c r="F18" s="6"/>
      <c r="G18" s="6"/>
    </row>
    <row r="19" spans="3:7" x14ac:dyDescent="0.3">
      <c r="C19" s="5"/>
      <c r="D19" s="5"/>
      <c r="E19" s="5"/>
      <c r="F19" s="5"/>
      <c r="G19" s="5"/>
    </row>
    <row r="20" spans="3:7" x14ac:dyDescent="0.3">
      <c r="C20" s="5"/>
      <c r="D20" s="5"/>
      <c r="E20" s="5"/>
      <c r="F20" s="5"/>
      <c r="G20" s="5"/>
    </row>
    <row r="21" spans="3:7" x14ac:dyDescent="0.3">
      <c r="C21" s="6"/>
      <c r="D21" s="6"/>
      <c r="E21" s="6"/>
      <c r="F21" s="6"/>
      <c r="G21" s="6"/>
    </row>
    <row r="22" spans="3:7" x14ac:dyDescent="0.3">
      <c r="C22" s="5"/>
      <c r="D22" s="5"/>
      <c r="E22" s="5"/>
      <c r="F22" s="5"/>
      <c r="G22" s="5"/>
    </row>
    <row r="23" spans="3:7" x14ac:dyDescent="0.3">
      <c r="C23" s="5"/>
      <c r="D23" s="5"/>
      <c r="E23" s="5"/>
      <c r="F23" s="5"/>
      <c r="G23" s="5"/>
    </row>
    <row r="24" spans="3:7" x14ac:dyDescent="0.3">
      <c r="C24" s="6"/>
      <c r="D24" s="6"/>
      <c r="E24" s="6"/>
      <c r="F24" s="6"/>
      <c r="G24" s="6"/>
    </row>
    <row r="25" spans="3:7" x14ac:dyDescent="0.3">
      <c r="C25" s="5"/>
      <c r="D25" s="5"/>
      <c r="E25" s="5"/>
      <c r="F25" s="5"/>
      <c r="G25" s="5"/>
    </row>
    <row r="26" spans="3:7" x14ac:dyDescent="0.3">
      <c r="C26" s="5"/>
      <c r="D26" s="5"/>
      <c r="E26" s="5"/>
      <c r="F26" s="5"/>
      <c r="G26" s="5"/>
    </row>
    <row r="27" spans="3:7" x14ac:dyDescent="0.3">
      <c r="C27" s="6"/>
      <c r="D27" s="6"/>
      <c r="E27" s="6"/>
      <c r="F27" s="6"/>
      <c r="G27" s="6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DBBCA-2A7B-4E8B-AF7F-C63537B17904}">
  <dimension ref="A1:U22"/>
  <sheetViews>
    <sheetView workbookViewId="0">
      <selection activeCell="K18" sqref="K18"/>
    </sheetView>
  </sheetViews>
  <sheetFormatPr defaultRowHeight="15.6" x14ac:dyDescent="0.3"/>
  <cols>
    <col min="1" max="16384" width="8.88671875" style="2"/>
  </cols>
  <sheetData>
    <row r="1" spans="1:21" x14ac:dyDescent="0.3">
      <c r="A1" s="2" t="s">
        <v>24</v>
      </c>
    </row>
    <row r="2" spans="1:21" x14ac:dyDescent="0.3">
      <c r="H2" s="20" t="s">
        <v>25</v>
      </c>
      <c r="I2" s="20"/>
      <c r="J2" s="20"/>
      <c r="K2" s="20"/>
    </row>
    <row r="3" spans="1:21" x14ac:dyDescent="0.3">
      <c r="A3" s="2" t="s">
        <v>0</v>
      </c>
      <c r="B3" s="2" t="s">
        <v>5</v>
      </c>
      <c r="C3" s="3">
        <v>43525</v>
      </c>
      <c r="D3" s="3">
        <v>43556</v>
      </c>
      <c r="E3" s="3">
        <v>43586</v>
      </c>
      <c r="F3" s="3">
        <v>43617</v>
      </c>
      <c r="H3" s="3">
        <v>43525</v>
      </c>
      <c r="I3" s="3">
        <v>43556</v>
      </c>
      <c r="J3" s="3">
        <v>43586</v>
      </c>
      <c r="K3" s="3">
        <v>43617</v>
      </c>
    </row>
    <row r="4" spans="1:21" x14ac:dyDescent="0.3">
      <c r="A4" s="2" t="s">
        <v>1</v>
      </c>
      <c r="B4" s="2">
        <v>1</v>
      </c>
      <c r="C4" s="2">
        <v>0</v>
      </c>
      <c r="D4" s="2">
        <v>2</v>
      </c>
      <c r="E4" s="2">
        <v>24</v>
      </c>
      <c r="F4" s="2">
        <v>26</v>
      </c>
      <c r="H4" s="8"/>
      <c r="I4" s="8">
        <f t="shared" ref="I4:K4" si="0">LOG(D4)</f>
        <v>0.3010299956639812</v>
      </c>
      <c r="J4" s="8">
        <f t="shared" si="0"/>
        <v>1.3802112417116059</v>
      </c>
      <c r="K4" s="8">
        <f t="shared" si="0"/>
        <v>1.414973347970818</v>
      </c>
      <c r="N4" s="8"/>
      <c r="O4" s="16"/>
      <c r="P4" s="8"/>
      <c r="Q4" s="16"/>
      <c r="R4" s="8"/>
      <c r="S4" s="16"/>
      <c r="T4" s="8"/>
      <c r="U4" s="16"/>
    </row>
    <row r="5" spans="1:21" x14ac:dyDescent="0.3">
      <c r="A5" s="2" t="s">
        <v>1</v>
      </c>
      <c r="B5" s="2">
        <v>2</v>
      </c>
      <c r="C5" s="2">
        <v>6</v>
      </c>
      <c r="D5" s="2">
        <v>10</v>
      </c>
      <c r="E5" s="2">
        <v>10</v>
      </c>
      <c r="F5" s="2">
        <v>17</v>
      </c>
      <c r="H5" s="8">
        <f t="shared" ref="H5:H15" si="1">LOG(C5)</f>
        <v>0.77815125038364363</v>
      </c>
      <c r="I5" s="8">
        <f t="shared" ref="I5:I15" si="2">LOG(D5)</f>
        <v>1</v>
      </c>
      <c r="J5" s="8">
        <f t="shared" ref="J5:J15" si="3">LOG(E5)</f>
        <v>1</v>
      </c>
      <c r="K5" s="8">
        <f t="shared" ref="K5:K15" si="4">LOG(F5)</f>
        <v>1.2304489213782739</v>
      </c>
      <c r="N5" s="8"/>
      <c r="O5" s="16"/>
      <c r="P5" s="8"/>
      <c r="Q5" s="16"/>
      <c r="R5" s="8"/>
      <c r="S5" s="16"/>
      <c r="T5" s="8"/>
      <c r="U5" s="16"/>
    </row>
    <row r="6" spans="1:21" x14ac:dyDescent="0.3">
      <c r="A6" s="2" t="s">
        <v>1</v>
      </c>
      <c r="B6" s="2">
        <v>3</v>
      </c>
      <c r="C6" s="2">
        <v>8</v>
      </c>
      <c r="D6" s="2">
        <v>5</v>
      </c>
      <c r="E6" s="2">
        <v>27</v>
      </c>
      <c r="F6" s="2">
        <v>37</v>
      </c>
      <c r="H6" s="8">
        <f t="shared" si="1"/>
        <v>0.90308998699194354</v>
      </c>
      <c r="I6" s="8">
        <f t="shared" si="2"/>
        <v>0.69897000433601886</v>
      </c>
      <c r="J6" s="8">
        <f t="shared" si="3"/>
        <v>1.4313637641589874</v>
      </c>
      <c r="K6" s="8">
        <f t="shared" si="4"/>
        <v>1.568201724066995</v>
      </c>
      <c r="N6" s="8"/>
      <c r="O6" s="16"/>
      <c r="P6" s="8"/>
      <c r="Q6" s="16"/>
      <c r="R6" s="8"/>
      <c r="S6" s="16"/>
      <c r="T6" s="8"/>
      <c r="U6" s="16"/>
    </row>
    <row r="7" spans="1:21" x14ac:dyDescent="0.3">
      <c r="A7" s="2" t="s">
        <v>2</v>
      </c>
      <c r="B7" s="2">
        <v>1</v>
      </c>
      <c r="C7" s="2">
        <v>5</v>
      </c>
      <c r="D7" s="2">
        <v>10</v>
      </c>
      <c r="E7" s="2">
        <v>22</v>
      </c>
      <c r="F7" s="2">
        <v>16</v>
      </c>
      <c r="H7" s="8">
        <f t="shared" si="1"/>
        <v>0.69897000433601886</v>
      </c>
      <c r="I7" s="8">
        <f t="shared" si="2"/>
        <v>1</v>
      </c>
      <c r="J7" s="8">
        <f t="shared" si="3"/>
        <v>1.3424226808222062</v>
      </c>
      <c r="K7" s="8">
        <f t="shared" si="4"/>
        <v>1.2041199826559248</v>
      </c>
      <c r="N7" s="8"/>
      <c r="O7" s="16"/>
      <c r="P7" s="8"/>
      <c r="Q7" s="16"/>
      <c r="R7" s="8"/>
      <c r="S7" s="16"/>
      <c r="T7" s="8"/>
      <c r="U7" s="16"/>
    </row>
    <row r="8" spans="1:21" x14ac:dyDescent="0.3">
      <c r="A8" s="2" t="s">
        <v>2</v>
      </c>
      <c r="B8" s="2">
        <v>2</v>
      </c>
      <c r="C8" s="2">
        <v>4</v>
      </c>
      <c r="D8" s="2">
        <v>10</v>
      </c>
      <c r="E8" s="2">
        <v>16</v>
      </c>
      <c r="F8" s="2">
        <v>9</v>
      </c>
      <c r="H8" s="8">
        <f t="shared" si="1"/>
        <v>0.6020599913279624</v>
      </c>
      <c r="I8" s="8">
        <f t="shared" si="2"/>
        <v>1</v>
      </c>
      <c r="J8" s="8">
        <f t="shared" si="3"/>
        <v>1.2041199826559248</v>
      </c>
      <c r="K8" s="8">
        <f t="shared" si="4"/>
        <v>0.95424250943932487</v>
      </c>
    </row>
    <row r="9" spans="1:21" x14ac:dyDescent="0.3">
      <c r="A9" s="2" t="s">
        <v>2</v>
      </c>
      <c r="B9" s="2">
        <v>3</v>
      </c>
      <c r="C9" s="2">
        <v>5</v>
      </c>
      <c r="D9" s="2">
        <v>7</v>
      </c>
      <c r="E9" s="2">
        <v>34</v>
      </c>
      <c r="F9" s="2">
        <v>42</v>
      </c>
      <c r="H9" s="8">
        <f t="shared" si="1"/>
        <v>0.69897000433601886</v>
      </c>
      <c r="I9" s="8">
        <f t="shared" si="2"/>
        <v>0.84509804001425681</v>
      </c>
      <c r="J9" s="8">
        <f t="shared" si="3"/>
        <v>1.5314789170422551</v>
      </c>
      <c r="K9" s="8">
        <f t="shared" si="4"/>
        <v>1.6232492903979006</v>
      </c>
    </row>
    <row r="10" spans="1:21" x14ac:dyDescent="0.3">
      <c r="A10" s="2" t="s">
        <v>3</v>
      </c>
      <c r="B10" s="2">
        <v>1</v>
      </c>
      <c r="C10" s="2">
        <v>47</v>
      </c>
      <c r="D10" s="2">
        <v>54</v>
      </c>
      <c r="E10" s="2">
        <v>77</v>
      </c>
      <c r="F10" s="2">
        <v>86</v>
      </c>
      <c r="H10" s="8">
        <f t="shared" si="1"/>
        <v>1.6720978579357175</v>
      </c>
      <c r="I10" s="8">
        <f t="shared" si="2"/>
        <v>1.7323937598229686</v>
      </c>
      <c r="J10" s="8">
        <f t="shared" si="3"/>
        <v>1.8864907251724818</v>
      </c>
      <c r="K10" s="8">
        <f t="shared" si="4"/>
        <v>1.9344984512435677</v>
      </c>
    </row>
    <row r="11" spans="1:21" x14ac:dyDescent="0.3">
      <c r="A11" s="2" t="s">
        <v>3</v>
      </c>
      <c r="B11" s="2">
        <v>2</v>
      </c>
      <c r="C11" s="2">
        <v>4</v>
      </c>
      <c r="D11" s="2">
        <v>6</v>
      </c>
      <c r="E11" s="2">
        <v>46</v>
      </c>
      <c r="F11" s="2">
        <v>53</v>
      </c>
      <c r="H11" s="8">
        <f t="shared" si="1"/>
        <v>0.6020599913279624</v>
      </c>
      <c r="I11" s="8">
        <f t="shared" si="2"/>
        <v>0.77815125038364363</v>
      </c>
      <c r="J11" s="8">
        <f t="shared" si="3"/>
        <v>1.6627578316815741</v>
      </c>
      <c r="K11" s="8">
        <f t="shared" si="4"/>
        <v>1.7242758696007889</v>
      </c>
    </row>
    <row r="12" spans="1:21" x14ac:dyDescent="0.3">
      <c r="A12" s="2" t="s">
        <v>3</v>
      </c>
      <c r="B12" s="2">
        <v>3</v>
      </c>
      <c r="C12" s="2">
        <v>26</v>
      </c>
      <c r="D12" s="2">
        <v>25</v>
      </c>
      <c r="E12" s="2">
        <v>55</v>
      </c>
      <c r="F12" s="2">
        <v>116</v>
      </c>
      <c r="H12" s="8">
        <f t="shared" si="1"/>
        <v>1.414973347970818</v>
      </c>
      <c r="I12" s="8">
        <f t="shared" si="2"/>
        <v>1.3979400086720377</v>
      </c>
      <c r="J12" s="8">
        <f t="shared" si="3"/>
        <v>1.7403626894942439</v>
      </c>
      <c r="K12" s="8">
        <f t="shared" si="4"/>
        <v>2.0644579892269186</v>
      </c>
    </row>
    <row r="13" spans="1:21" x14ac:dyDescent="0.3">
      <c r="A13" s="2" t="s">
        <v>4</v>
      </c>
      <c r="B13" s="2">
        <v>1</v>
      </c>
      <c r="C13" s="2">
        <v>13</v>
      </c>
      <c r="D13" s="2">
        <v>22</v>
      </c>
      <c r="E13" s="2">
        <v>16</v>
      </c>
      <c r="F13" s="2">
        <v>25</v>
      </c>
      <c r="H13" s="8">
        <f t="shared" si="1"/>
        <v>1.1139433523068367</v>
      </c>
      <c r="I13" s="8">
        <f t="shared" si="2"/>
        <v>1.3424226808222062</v>
      </c>
      <c r="J13" s="8">
        <f t="shared" si="3"/>
        <v>1.2041199826559248</v>
      </c>
      <c r="K13" s="8">
        <f t="shared" si="4"/>
        <v>1.3979400086720377</v>
      </c>
    </row>
    <row r="14" spans="1:21" x14ac:dyDescent="0.3">
      <c r="A14" s="2" t="s">
        <v>4</v>
      </c>
      <c r="B14" s="2">
        <v>2</v>
      </c>
      <c r="C14" s="2">
        <v>20</v>
      </c>
      <c r="D14" s="2">
        <v>20</v>
      </c>
      <c r="E14" s="2">
        <v>28</v>
      </c>
      <c r="F14" s="2">
        <v>11</v>
      </c>
      <c r="H14" s="8">
        <f t="shared" si="1"/>
        <v>1.3010299956639813</v>
      </c>
      <c r="I14" s="8">
        <f t="shared" si="2"/>
        <v>1.3010299956639813</v>
      </c>
      <c r="J14" s="8">
        <f t="shared" si="3"/>
        <v>1.4471580313422192</v>
      </c>
      <c r="K14" s="8">
        <f t="shared" si="4"/>
        <v>1.0413926851582251</v>
      </c>
    </row>
    <row r="15" spans="1:21" x14ac:dyDescent="0.3">
      <c r="A15" s="2" t="s">
        <v>4</v>
      </c>
      <c r="B15" s="2">
        <v>3</v>
      </c>
      <c r="C15" s="2">
        <v>16</v>
      </c>
      <c r="D15" s="2">
        <v>37</v>
      </c>
      <c r="E15" s="2">
        <v>75</v>
      </c>
      <c r="F15" s="2">
        <v>50</v>
      </c>
      <c r="H15" s="8">
        <f t="shared" si="1"/>
        <v>1.2041199826559248</v>
      </c>
      <c r="I15" s="8">
        <f t="shared" si="2"/>
        <v>1.568201724066995</v>
      </c>
      <c r="J15" s="8">
        <f t="shared" si="3"/>
        <v>1.8750612633917001</v>
      </c>
      <c r="K15" s="8">
        <f t="shared" si="4"/>
        <v>1.6989700043360187</v>
      </c>
    </row>
    <row r="18" spans="8:18" x14ac:dyDescent="0.3"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8:18" x14ac:dyDescent="0.3"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</row>
    <row r="20" spans="8:18" x14ac:dyDescent="0.3"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8:18" x14ac:dyDescent="0.3"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8:18" x14ac:dyDescent="0.3"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</sheetData>
  <mergeCells count="1">
    <mergeCell ref="H2:K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3DD0A-8087-445C-B050-425B99A1345F}">
  <dimension ref="A1:M15"/>
  <sheetViews>
    <sheetView workbookViewId="0">
      <selection activeCell="E24" sqref="E24"/>
    </sheetView>
  </sheetViews>
  <sheetFormatPr defaultRowHeight="15.6" x14ac:dyDescent="0.3"/>
  <cols>
    <col min="1" max="7" width="8.88671875" style="2"/>
    <col min="8" max="8" width="10" style="2" bestFit="1" customWidth="1"/>
    <col min="9" max="11" width="10.44140625" style="2" bestFit="1" customWidth="1"/>
    <col min="12" max="12" width="9.33203125" style="2" bestFit="1" customWidth="1"/>
    <col min="13" max="13" width="10.44140625" style="2" bestFit="1" customWidth="1"/>
    <col min="14" max="16384" width="8.88671875" style="2"/>
  </cols>
  <sheetData>
    <row r="1" spans="1:13" x14ac:dyDescent="0.3">
      <c r="A1" s="2" t="s">
        <v>13</v>
      </c>
    </row>
    <row r="2" spans="1:13" ht="18.600000000000001" x14ac:dyDescent="0.3">
      <c r="I2" s="20" t="s">
        <v>23</v>
      </c>
      <c r="J2" s="20"/>
      <c r="K2" s="20"/>
      <c r="L2" s="20"/>
      <c r="M2" s="20"/>
    </row>
    <row r="3" spans="1:13" x14ac:dyDescent="0.3">
      <c r="A3" s="2" t="s">
        <v>0</v>
      </c>
      <c r="B3" s="2" t="s">
        <v>5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x14ac:dyDescent="0.3">
      <c r="A4" s="2" t="s">
        <v>1</v>
      </c>
      <c r="B4" s="2">
        <v>1</v>
      </c>
      <c r="C4" s="2">
        <v>10</v>
      </c>
      <c r="D4" s="2">
        <v>37</v>
      </c>
      <c r="E4" s="2">
        <v>19</v>
      </c>
      <c r="F4" s="2">
        <v>8</v>
      </c>
      <c r="G4" s="2">
        <v>74</v>
      </c>
      <c r="I4" s="8">
        <f>C4/0.00254</f>
        <v>3937.0078740157478</v>
      </c>
      <c r="J4" s="8">
        <f t="shared" ref="J4:M4" si="0">D4/0.00254</f>
        <v>14566.929133858266</v>
      </c>
      <c r="K4" s="8">
        <f t="shared" si="0"/>
        <v>7480.3149606299212</v>
      </c>
      <c r="L4" s="8">
        <f t="shared" si="0"/>
        <v>3149.6062992125981</v>
      </c>
      <c r="M4" s="8">
        <f t="shared" si="0"/>
        <v>29133.858267716532</v>
      </c>
    </row>
    <row r="5" spans="1:13" x14ac:dyDescent="0.3">
      <c r="A5" s="2" t="s">
        <v>1</v>
      </c>
      <c r="B5" s="2">
        <v>2</v>
      </c>
      <c r="C5" s="2">
        <v>28</v>
      </c>
      <c r="D5" s="2">
        <v>47</v>
      </c>
      <c r="E5" s="2">
        <v>37</v>
      </c>
      <c r="F5" s="2">
        <v>5</v>
      </c>
      <c r="G5" s="2">
        <v>117</v>
      </c>
      <c r="I5" s="8">
        <f t="shared" ref="I5:I15" si="1">C5/0.00254</f>
        <v>11023.622047244095</v>
      </c>
      <c r="J5" s="8">
        <f t="shared" ref="J5:J15" si="2">D5/0.00254</f>
        <v>18503.937007874014</v>
      </c>
      <c r="K5" s="8">
        <f t="shared" ref="K5:K15" si="3">E5/0.00254</f>
        <v>14566.929133858266</v>
      </c>
      <c r="L5" s="8">
        <f t="shared" ref="L5:L15" si="4">F5/0.00254</f>
        <v>1968.5039370078739</v>
      </c>
      <c r="M5" s="8">
        <f t="shared" ref="M5:M15" si="5">G5/0.00254</f>
        <v>46062.992125984252</v>
      </c>
    </row>
    <row r="6" spans="1:13" x14ac:dyDescent="0.3">
      <c r="A6" s="2" t="s">
        <v>1</v>
      </c>
      <c r="B6" s="2">
        <v>3</v>
      </c>
      <c r="C6" s="2">
        <v>17</v>
      </c>
      <c r="D6" s="2">
        <v>30</v>
      </c>
      <c r="E6" s="2">
        <v>47</v>
      </c>
      <c r="F6" s="2">
        <v>7</v>
      </c>
      <c r="G6" s="2">
        <v>101</v>
      </c>
      <c r="I6" s="8">
        <f t="shared" si="1"/>
        <v>6692.9133858267714</v>
      </c>
      <c r="J6" s="8">
        <f t="shared" si="2"/>
        <v>11811.023622047243</v>
      </c>
      <c r="K6" s="8">
        <f t="shared" si="3"/>
        <v>18503.937007874014</v>
      </c>
      <c r="L6" s="8">
        <f t="shared" si="4"/>
        <v>2755.9055118110236</v>
      </c>
      <c r="M6" s="8">
        <f t="shared" si="5"/>
        <v>39763.779527559054</v>
      </c>
    </row>
    <row r="7" spans="1:13" x14ac:dyDescent="0.3">
      <c r="A7" s="2" t="s">
        <v>2</v>
      </c>
      <c r="B7" s="2">
        <v>1</v>
      </c>
      <c r="C7" s="2">
        <v>5</v>
      </c>
      <c r="D7" s="2">
        <v>2</v>
      </c>
      <c r="E7" s="2">
        <v>7</v>
      </c>
      <c r="F7" s="2">
        <v>1</v>
      </c>
      <c r="G7" s="2">
        <v>15</v>
      </c>
      <c r="I7" s="8">
        <f t="shared" si="1"/>
        <v>1968.5039370078739</v>
      </c>
      <c r="J7" s="8">
        <f t="shared" si="2"/>
        <v>787.40157480314951</v>
      </c>
      <c r="K7" s="8">
        <f t="shared" si="3"/>
        <v>2755.9055118110236</v>
      </c>
      <c r="L7" s="8">
        <f t="shared" si="4"/>
        <v>393.70078740157476</v>
      </c>
      <c r="M7" s="8">
        <f t="shared" si="5"/>
        <v>5905.5118110236217</v>
      </c>
    </row>
    <row r="8" spans="1:13" x14ac:dyDescent="0.3">
      <c r="A8" s="2" t="s">
        <v>2</v>
      </c>
      <c r="B8" s="2">
        <v>2</v>
      </c>
      <c r="C8" s="2">
        <v>6</v>
      </c>
      <c r="D8" s="2">
        <v>5</v>
      </c>
      <c r="E8" s="2">
        <v>3</v>
      </c>
      <c r="F8" s="2">
        <v>2</v>
      </c>
      <c r="G8" s="2">
        <v>16</v>
      </c>
      <c r="I8" s="8">
        <f t="shared" si="1"/>
        <v>2362.2047244094488</v>
      </c>
      <c r="J8" s="8">
        <f t="shared" si="2"/>
        <v>1968.5039370078739</v>
      </c>
      <c r="K8" s="8">
        <f t="shared" si="3"/>
        <v>1181.1023622047244</v>
      </c>
      <c r="L8" s="8">
        <f t="shared" si="4"/>
        <v>787.40157480314951</v>
      </c>
      <c r="M8" s="8">
        <f t="shared" si="5"/>
        <v>6299.2125984251961</v>
      </c>
    </row>
    <row r="9" spans="1:13" x14ac:dyDescent="0.3">
      <c r="A9" s="2" t="s">
        <v>2</v>
      </c>
      <c r="B9" s="2">
        <v>3</v>
      </c>
      <c r="C9" s="2">
        <v>7</v>
      </c>
      <c r="D9" s="2">
        <v>9</v>
      </c>
      <c r="E9" s="2">
        <v>4</v>
      </c>
      <c r="F9" s="2">
        <v>4</v>
      </c>
      <c r="G9" s="2">
        <v>24</v>
      </c>
      <c r="I9" s="8">
        <f t="shared" si="1"/>
        <v>2755.9055118110236</v>
      </c>
      <c r="J9" s="8">
        <f t="shared" si="2"/>
        <v>3543.3070866141729</v>
      </c>
      <c r="K9" s="8">
        <f t="shared" si="3"/>
        <v>1574.803149606299</v>
      </c>
      <c r="L9" s="8">
        <f t="shared" si="4"/>
        <v>1574.803149606299</v>
      </c>
      <c r="M9" s="8">
        <f t="shared" si="5"/>
        <v>9448.8188976377951</v>
      </c>
    </row>
    <row r="10" spans="1:13" x14ac:dyDescent="0.3">
      <c r="A10" s="2" t="s">
        <v>3</v>
      </c>
      <c r="B10" s="2">
        <v>1</v>
      </c>
      <c r="C10" s="2">
        <v>89</v>
      </c>
      <c r="D10" s="2">
        <v>9</v>
      </c>
      <c r="E10" s="2">
        <v>7</v>
      </c>
      <c r="F10" s="2">
        <v>2</v>
      </c>
      <c r="G10" s="2">
        <v>107</v>
      </c>
      <c r="I10" s="8">
        <f t="shared" si="1"/>
        <v>35039.370078740154</v>
      </c>
      <c r="J10" s="8">
        <f t="shared" si="2"/>
        <v>3543.3070866141729</v>
      </c>
      <c r="K10" s="8">
        <f t="shared" si="3"/>
        <v>2755.9055118110236</v>
      </c>
      <c r="L10" s="8">
        <f t="shared" si="4"/>
        <v>787.40157480314951</v>
      </c>
      <c r="M10" s="8">
        <f>G10/0.00254</f>
        <v>42125.984251968504</v>
      </c>
    </row>
    <row r="11" spans="1:13" x14ac:dyDescent="0.3">
      <c r="A11" s="2" t="s">
        <v>3</v>
      </c>
      <c r="B11" s="2">
        <v>2</v>
      </c>
      <c r="C11" s="2">
        <v>68</v>
      </c>
      <c r="D11" s="2">
        <v>4</v>
      </c>
      <c r="E11" s="2">
        <v>19</v>
      </c>
      <c r="F11" s="2">
        <v>2</v>
      </c>
      <c r="G11" s="2">
        <v>93</v>
      </c>
      <c r="I11" s="8">
        <f t="shared" si="1"/>
        <v>26771.653543307086</v>
      </c>
      <c r="J11" s="8">
        <f t="shared" si="2"/>
        <v>1574.803149606299</v>
      </c>
      <c r="K11" s="8">
        <f t="shared" si="3"/>
        <v>7480.3149606299212</v>
      </c>
      <c r="L11" s="8">
        <f t="shared" si="4"/>
        <v>787.40157480314951</v>
      </c>
      <c r="M11" s="8">
        <f t="shared" si="5"/>
        <v>36614.173228346452</v>
      </c>
    </row>
    <row r="12" spans="1:13" x14ac:dyDescent="0.3">
      <c r="A12" s="2" t="s">
        <v>3</v>
      </c>
      <c r="B12" s="2">
        <v>3</v>
      </c>
      <c r="C12" s="2">
        <v>47</v>
      </c>
      <c r="D12" s="2">
        <v>6</v>
      </c>
      <c r="E12" s="2">
        <v>6</v>
      </c>
      <c r="F12" s="2">
        <v>4</v>
      </c>
      <c r="G12" s="2">
        <v>63</v>
      </c>
      <c r="I12" s="8">
        <f t="shared" si="1"/>
        <v>18503.937007874014</v>
      </c>
      <c r="J12" s="8">
        <f t="shared" si="2"/>
        <v>2362.2047244094488</v>
      </c>
      <c r="K12" s="8">
        <f t="shared" si="3"/>
        <v>2362.2047244094488</v>
      </c>
      <c r="L12" s="8">
        <f t="shared" si="4"/>
        <v>1574.803149606299</v>
      </c>
      <c r="M12" s="8">
        <f t="shared" si="5"/>
        <v>24803.149606299212</v>
      </c>
    </row>
    <row r="13" spans="1:13" x14ac:dyDescent="0.3">
      <c r="A13" s="2" t="s">
        <v>4</v>
      </c>
      <c r="B13" s="2">
        <v>1</v>
      </c>
      <c r="C13" s="2">
        <v>9</v>
      </c>
      <c r="D13" s="2">
        <v>11</v>
      </c>
      <c r="E13" s="2">
        <v>2</v>
      </c>
      <c r="F13" s="2">
        <v>2</v>
      </c>
      <c r="G13" s="2">
        <v>24</v>
      </c>
      <c r="I13" s="8">
        <f t="shared" si="1"/>
        <v>3543.3070866141729</v>
      </c>
      <c r="J13" s="8">
        <f t="shared" si="2"/>
        <v>4330.7086614173222</v>
      </c>
      <c r="K13" s="8">
        <f t="shared" si="3"/>
        <v>787.40157480314951</v>
      </c>
      <c r="L13" s="8">
        <f t="shared" si="4"/>
        <v>787.40157480314951</v>
      </c>
      <c r="M13" s="8">
        <f t="shared" si="5"/>
        <v>9448.8188976377951</v>
      </c>
    </row>
    <row r="14" spans="1:13" x14ac:dyDescent="0.3">
      <c r="A14" s="2" t="s">
        <v>4</v>
      </c>
      <c r="B14" s="2">
        <v>2</v>
      </c>
      <c r="C14" s="2">
        <v>21</v>
      </c>
      <c r="D14" s="2">
        <v>2</v>
      </c>
      <c r="E14" s="2">
        <v>1</v>
      </c>
      <c r="F14" s="2">
        <v>2</v>
      </c>
      <c r="G14" s="2">
        <v>26</v>
      </c>
      <c r="I14" s="8">
        <f t="shared" si="1"/>
        <v>8267.71653543307</v>
      </c>
      <c r="J14" s="8">
        <f t="shared" si="2"/>
        <v>787.40157480314951</v>
      </c>
      <c r="K14" s="8">
        <f t="shared" si="3"/>
        <v>393.70078740157476</v>
      </c>
      <c r="L14" s="8">
        <f t="shared" si="4"/>
        <v>787.40157480314951</v>
      </c>
      <c r="M14" s="8">
        <f t="shared" si="5"/>
        <v>10236.220472440944</v>
      </c>
    </row>
    <row r="15" spans="1:13" x14ac:dyDescent="0.3">
      <c r="A15" s="2" t="s">
        <v>4</v>
      </c>
      <c r="B15" s="2">
        <v>3</v>
      </c>
      <c r="C15" s="2">
        <v>19</v>
      </c>
      <c r="D15" s="2">
        <v>14</v>
      </c>
      <c r="E15" s="2">
        <v>5</v>
      </c>
      <c r="F15" s="2">
        <v>3</v>
      </c>
      <c r="G15" s="2">
        <v>41</v>
      </c>
      <c r="I15" s="8">
        <f t="shared" si="1"/>
        <v>7480.3149606299212</v>
      </c>
      <c r="J15" s="8">
        <f t="shared" si="2"/>
        <v>5511.8110236220473</v>
      </c>
      <c r="K15" s="8">
        <f t="shared" si="3"/>
        <v>1968.5039370078739</v>
      </c>
      <c r="L15" s="8">
        <f t="shared" si="4"/>
        <v>1181.1023622047244</v>
      </c>
      <c r="M15" s="8">
        <f t="shared" si="5"/>
        <v>16141.732283464566</v>
      </c>
    </row>
  </sheetData>
  <mergeCells count="1">
    <mergeCell ref="I2:M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1CBE-053F-474E-A70C-894243856394}">
  <dimension ref="A1:J15"/>
  <sheetViews>
    <sheetView workbookViewId="0">
      <selection activeCell="D16" sqref="D16"/>
    </sheetView>
  </sheetViews>
  <sheetFormatPr defaultRowHeight="13.8" x14ac:dyDescent="0.25"/>
  <cols>
    <col min="1" max="2" width="8.88671875" style="1"/>
    <col min="3" max="3" width="33" style="1" customWidth="1"/>
    <col min="4" max="4" width="35.88671875" style="1" customWidth="1"/>
    <col min="5" max="5" width="37.6640625" style="1" customWidth="1"/>
    <col min="6" max="16384" width="8.88671875" style="1"/>
  </cols>
  <sheetData>
    <row r="1" spans="1:10" x14ac:dyDescent="0.25">
      <c r="A1" s="1" t="s">
        <v>14</v>
      </c>
    </row>
    <row r="3" spans="1:10" ht="17.399999999999999" x14ac:dyDescent="0.3">
      <c r="A3" s="2" t="s">
        <v>0</v>
      </c>
      <c r="B3" s="2" t="s">
        <v>5</v>
      </c>
      <c r="C3" s="1" t="s">
        <v>15</v>
      </c>
      <c r="D3" s="1" t="s">
        <v>16</v>
      </c>
      <c r="E3" s="1" t="s">
        <v>22</v>
      </c>
    </row>
    <row r="4" spans="1:10" ht="15.6" x14ac:dyDescent="0.3">
      <c r="A4" s="2" t="s">
        <v>1</v>
      </c>
      <c r="B4" s="2">
        <v>1</v>
      </c>
      <c r="C4" s="10">
        <v>57.699999999999996</v>
      </c>
      <c r="D4" s="10">
        <v>3.3000000000000003</v>
      </c>
      <c r="E4" s="10">
        <v>61</v>
      </c>
      <c r="F4" s="10"/>
      <c r="G4" s="9"/>
      <c r="H4" s="9"/>
      <c r="I4" s="9"/>
    </row>
    <row r="5" spans="1:10" ht="15.6" x14ac:dyDescent="0.3">
      <c r="A5" s="2" t="s">
        <v>1</v>
      </c>
      <c r="B5" s="2">
        <v>2</v>
      </c>
      <c r="C5" s="10">
        <v>71</v>
      </c>
      <c r="D5" s="10">
        <v>2</v>
      </c>
      <c r="E5" s="10">
        <v>73</v>
      </c>
      <c r="F5" s="10"/>
      <c r="G5" s="9"/>
      <c r="H5" s="9"/>
      <c r="I5" s="9"/>
    </row>
    <row r="6" spans="1:10" ht="15.6" x14ac:dyDescent="0.3">
      <c r="A6" s="2" t="s">
        <v>1</v>
      </c>
      <c r="B6" s="2">
        <v>3</v>
      </c>
      <c r="C6" s="10">
        <v>101</v>
      </c>
      <c r="D6" s="10">
        <v>3</v>
      </c>
      <c r="E6" s="10">
        <v>104</v>
      </c>
      <c r="F6" s="10"/>
      <c r="G6" s="9"/>
      <c r="H6" s="9"/>
      <c r="I6" s="9"/>
    </row>
    <row r="7" spans="1:10" ht="15.6" x14ac:dyDescent="0.3">
      <c r="A7" s="2" t="s">
        <v>2</v>
      </c>
      <c r="B7" s="2">
        <v>1</v>
      </c>
      <c r="C7" s="10">
        <v>3</v>
      </c>
      <c r="D7" s="10">
        <v>0.89999999999999991</v>
      </c>
      <c r="E7" s="10">
        <v>3.9000000000000004</v>
      </c>
      <c r="F7" s="10"/>
      <c r="G7" s="9"/>
      <c r="H7" s="9"/>
      <c r="I7" s="9"/>
      <c r="J7" s="9"/>
    </row>
    <row r="8" spans="1:10" ht="15.6" x14ac:dyDescent="0.3">
      <c r="A8" s="2" t="s">
        <v>2</v>
      </c>
      <c r="B8" s="2">
        <v>2</v>
      </c>
      <c r="C8" s="10">
        <v>1.9</v>
      </c>
      <c r="D8" s="10">
        <v>17.5</v>
      </c>
      <c r="E8" s="10">
        <v>19.399999999999999</v>
      </c>
      <c r="F8" s="10"/>
      <c r="G8" s="9"/>
      <c r="H8" s="9"/>
      <c r="I8" s="9"/>
    </row>
    <row r="9" spans="1:10" ht="15.6" x14ac:dyDescent="0.3">
      <c r="A9" s="2" t="s">
        <v>2</v>
      </c>
      <c r="B9" s="2">
        <v>3</v>
      </c>
      <c r="C9" s="10">
        <v>37.9</v>
      </c>
      <c r="D9" s="10">
        <v>0</v>
      </c>
      <c r="E9" s="10">
        <v>37.9</v>
      </c>
      <c r="F9" s="10"/>
      <c r="G9" s="9"/>
      <c r="H9" s="9"/>
      <c r="I9" s="9"/>
    </row>
    <row r="10" spans="1:10" ht="15.6" x14ac:dyDescent="0.3">
      <c r="A10" s="2" t="s">
        <v>3</v>
      </c>
      <c r="B10" s="2">
        <v>1</v>
      </c>
      <c r="C10" s="10">
        <v>244.89999999999998</v>
      </c>
      <c r="D10" s="10">
        <v>9.6999999999999993</v>
      </c>
      <c r="E10" s="10">
        <v>254.60000000000002</v>
      </c>
      <c r="F10" s="10"/>
      <c r="G10" s="9"/>
      <c r="H10" s="9"/>
      <c r="I10" s="9"/>
      <c r="J10" s="9"/>
    </row>
    <row r="11" spans="1:10" ht="15.6" x14ac:dyDescent="0.3">
      <c r="A11" s="2" t="s">
        <v>3</v>
      </c>
      <c r="B11" s="2">
        <v>2</v>
      </c>
      <c r="C11" s="10">
        <v>116.1</v>
      </c>
      <c r="D11" s="10">
        <v>0</v>
      </c>
      <c r="E11" s="10">
        <v>116.1</v>
      </c>
      <c r="F11" s="10"/>
      <c r="G11" s="9"/>
      <c r="H11" s="9"/>
      <c r="I11" s="9"/>
    </row>
    <row r="12" spans="1:10" ht="15.6" x14ac:dyDescent="0.3">
      <c r="A12" s="2" t="s">
        <v>3</v>
      </c>
      <c r="B12" s="2">
        <v>3</v>
      </c>
      <c r="C12" s="10">
        <v>96.8</v>
      </c>
      <c r="D12" s="10">
        <v>0</v>
      </c>
      <c r="E12" s="10">
        <v>96.8</v>
      </c>
      <c r="F12" s="10"/>
      <c r="G12" s="9"/>
      <c r="H12" s="9"/>
      <c r="I12" s="9"/>
    </row>
    <row r="13" spans="1:10" ht="15.6" x14ac:dyDescent="0.3">
      <c r="A13" s="2" t="s">
        <v>4</v>
      </c>
      <c r="B13" s="2">
        <v>1</v>
      </c>
      <c r="C13" s="10">
        <v>9.2000000000000011</v>
      </c>
      <c r="D13" s="10">
        <v>89.800000000000011</v>
      </c>
      <c r="E13" s="10">
        <v>99</v>
      </c>
      <c r="F13" s="10"/>
      <c r="G13" s="9"/>
      <c r="H13" s="9"/>
      <c r="I13" s="9"/>
      <c r="J13" s="9"/>
    </row>
    <row r="14" spans="1:10" ht="15.6" x14ac:dyDescent="0.3">
      <c r="A14" s="2" t="s">
        <v>4</v>
      </c>
      <c r="B14" s="2">
        <v>2</v>
      </c>
      <c r="C14" s="10">
        <v>53.2</v>
      </c>
      <c r="D14" s="10">
        <v>87.8</v>
      </c>
      <c r="E14" s="10">
        <v>141</v>
      </c>
      <c r="F14" s="10"/>
      <c r="G14" s="9"/>
      <c r="H14" s="9"/>
      <c r="I14" s="9"/>
    </row>
    <row r="15" spans="1:10" ht="15.6" x14ac:dyDescent="0.3">
      <c r="A15" s="2" t="s">
        <v>4</v>
      </c>
      <c r="B15" s="2">
        <v>3</v>
      </c>
      <c r="C15" s="10">
        <v>2.4</v>
      </c>
      <c r="D15" s="10">
        <v>250.2</v>
      </c>
      <c r="E15" s="10">
        <v>252.60000000000002</v>
      </c>
      <c r="F15" s="10"/>
      <c r="G15" s="9"/>
      <c r="H15" s="9"/>
      <c r="I15" s="9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59EC-6A55-41DB-8B36-33A42B0CCDA1}">
  <dimension ref="A1:F15"/>
  <sheetViews>
    <sheetView workbookViewId="0">
      <selection activeCell="G18" sqref="G18"/>
    </sheetView>
  </sheetViews>
  <sheetFormatPr defaultRowHeight="15.6" x14ac:dyDescent="0.3"/>
  <cols>
    <col min="1" max="2" width="8.88671875" style="2"/>
    <col min="3" max="3" width="19" style="2" customWidth="1"/>
    <col min="4" max="4" width="20.33203125" style="2" customWidth="1"/>
    <col min="5" max="5" width="19.44140625" style="2" customWidth="1"/>
    <col min="6" max="6" width="24.109375" style="2" customWidth="1"/>
    <col min="7" max="16384" width="8.88671875" style="2"/>
  </cols>
  <sheetData>
    <row r="1" spans="1:6" x14ac:dyDescent="0.3">
      <c r="A1" s="2" t="s">
        <v>17</v>
      </c>
    </row>
    <row r="3" spans="1:6" ht="18.600000000000001" x14ac:dyDescent="0.3">
      <c r="A3" s="2" t="s">
        <v>0</v>
      </c>
      <c r="B3" s="2" t="s">
        <v>5</v>
      </c>
      <c r="C3" s="2" t="s">
        <v>18</v>
      </c>
      <c r="D3" s="2" t="s">
        <v>19</v>
      </c>
      <c r="E3" s="11" t="s">
        <v>20</v>
      </c>
      <c r="F3" s="2" t="s">
        <v>21</v>
      </c>
    </row>
    <row r="4" spans="1:6" x14ac:dyDescent="0.3">
      <c r="A4" s="2" t="s">
        <v>1</v>
      </c>
      <c r="B4" s="2">
        <v>1</v>
      </c>
      <c r="C4" s="2">
        <v>5680</v>
      </c>
      <c r="D4" s="8">
        <v>40.119999999999997</v>
      </c>
      <c r="E4" s="2">
        <v>368</v>
      </c>
      <c r="F4" s="8">
        <v>1.18</v>
      </c>
    </row>
    <row r="5" spans="1:6" x14ac:dyDescent="0.3">
      <c r="A5" s="2" t="s">
        <v>1</v>
      </c>
      <c r="B5" s="2">
        <v>2</v>
      </c>
      <c r="C5" s="2">
        <v>5440</v>
      </c>
      <c r="D5" s="8">
        <v>38.72</v>
      </c>
      <c r="E5" s="2">
        <v>428</v>
      </c>
      <c r="F5" s="8">
        <v>1.51</v>
      </c>
    </row>
    <row r="6" spans="1:6" x14ac:dyDescent="0.3">
      <c r="A6" s="2" t="s">
        <v>1</v>
      </c>
      <c r="B6" s="2">
        <v>3</v>
      </c>
      <c r="C6" s="2">
        <v>5600</v>
      </c>
      <c r="D6" s="8">
        <v>40.21</v>
      </c>
      <c r="E6" s="2">
        <v>376</v>
      </c>
      <c r="F6" s="8">
        <v>1.62</v>
      </c>
    </row>
    <row r="7" spans="1:6" x14ac:dyDescent="0.3">
      <c r="A7" s="2" t="s">
        <v>2</v>
      </c>
      <c r="B7" s="2">
        <v>1</v>
      </c>
      <c r="C7" s="2">
        <v>6720</v>
      </c>
      <c r="D7" s="8">
        <v>39.67</v>
      </c>
      <c r="E7" s="2">
        <v>464</v>
      </c>
      <c r="F7" s="8">
        <v>1.05</v>
      </c>
    </row>
    <row r="8" spans="1:6" x14ac:dyDescent="0.3">
      <c r="A8" s="2" t="s">
        <v>2</v>
      </c>
      <c r="B8" s="2">
        <v>2</v>
      </c>
      <c r="C8" s="2">
        <v>6080</v>
      </c>
      <c r="D8" s="8">
        <v>40.479999999999997</v>
      </c>
      <c r="E8" s="2">
        <v>524</v>
      </c>
      <c r="F8" s="8">
        <v>0.96</v>
      </c>
    </row>
    <row r="9" spans="1:6" x14ac:dyDescent="0.3">
      <c r="A9" s="2" t="s">
        <v>2</v>
      </c>
      <c r="B9" s="2">
        <v>3</v>
      </c>
      <c r="C9" s="2">
        <v>6320</v>
      </c>
      <c r="D9" s="8">
        <v>41</v>
      </c>
      <c r="E9" s="2">
        <v>448</v>
      </c>
      <c r="F9" s="8">
        <v>1.22</v>
      </c>
    </row>
    <row r="10" spans="1:6" x14ac:dyDescent="0.3">
      <c r="A10" s="2" t="s">
        <v>3</v>
      </c>
      <c r="B10" s="2">
        <v>1</v>
      </c>
      <c r="C10" s="2">
        <v>4960</v>
      </c>
      <c r="D10" s="8">
        <v>39.909999999999997</v>
      </c>
      <c r="E10" s="2">
        <v>404</v>
      </c>
      <c r="F10" s="8">
        <v>1.3</v>
      </c>
    </row>
    <row r="11" spans="1:6" x14ac:dyDescent="0.3">
      <c r="A11" s="2" t="s">
        <v>3</v>
      </c>
      <c r="B11" s="2">
        <v>2</v>
      </c>
      <c r="C11" s="2">
        <v>5200</v>
      </c>
      <c r="D11" s="8">
        <v>39.840000000000003</v>
      </c>
      <c r="E11" s="2">
        <v>373</v>
      </c>
      <c r="F11" s="8">
        <v>1.38</v>
      </c>
    </row>
    <row r="12" spans="1:6" x14ac:dyDescent="0.3">
      <c r="A12" s="2" t="s">
        <v>3</v>
      </c>
      <c r="B12" s="2">
        <v>3</v>
      </c>
      <c r="C12" s="2">
        <v>5680</v>
      </c>
      <c r="D12" s="8">
        <v>41.77</v>
      </c>
      <c r="E12" s="2">
        <v>272</v>
      </c>
      <c r="F12" s="8">
        <v>1.22</v>
      </c>
    </row>
    <row r="13" spans="1:6" x14ac:dyDescent="0.3">
      <c r="A13" s="2" t="s">
        <v>4</v>
      </c>
      <c r="B13" s="2">
        <v>1</v>
      </c>
      <c r="C13" s="2">
        <v>6720</v>
      </c>
      <c r="D13" s="8">
        <v>43.45</v>
      </c>
      <c r="E13" s="2">
        <v>492</v>
      </c>
      <c r="F13" s="8">
        <v>1.28</v>
      </c>
    </row>
    <row r="14" spans="1:6" x14ac:dyDescent="0.3">
      <c r="A14" s="2" t="s">
        <v>4</v>
      </c>
      <c r="B14" s="2">
        <v>2</v>
      </c>
      <c r="C14" s="2">
        <v>6560</v>
      </c>
      <c r="D14" s="8">
        <v>43.71</v>
      </c>
      <c r="E14" s="2">
        <v>580</v>
      </c>
      <c r="F14" s="8">
        <v>1.28</v>
      </c>
    </row>
    <row r="15" spans="1:6" x14ac:dyDescent="0.3">
      <c r="A15" s="2" t="s">
        <v>4</v>
      </c>
      <c r="B15" s="2">
        <v>3</v>
      </c>
      <c r="C15" s="2">
        <v>6960</v>
      </c>
      <c r="D15" s="8">
        <v>43.08</v>
      </c>
      <c r="E15" s="2">
        <v>492</v>
      </c>
      <c r="F15" s="8">
        <v>1.24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57A7C-E094-449F-84A7-FDCF63D2D6D4}">
  <dimension ref="A1:H51"/>
  <sheetViews>
    <sheetView tabSelected="1" topLeftCell="A37" workbookViewId="0">
      <selection activeCell="O49" sqref="O49"/>
    </sheetView>
  </sheetViews>
  <sheetFormatPr defaultRowHeight="15.6" x14ac:dyDescent="0.3"/>
  <cols>
    <col min="1" max="16384" width="8.88671875" style="2"/>
  </cols>
  <sheetData>
    <row r="1" spans="1:8" x14ac:dyDescent="0.3">
      <c r="A1" s="2" t="s">
        <v>73</v>
      </c>
    </row>
    <row r="3" spans="1:8" x14ac:dyDescent="0.3">
      <c r="B3" s="2" t="s">
        <v>0</v>
      </c>
      <c r="C3" s="2" t="s">
        <v>5</v>
      </c>
      <c r="E3" s="20" t="s">
        <v>74</v>
      </c>
      <c r="F3" s="20"/>
      <c r="G3" s="20"/>
      <c r="H3" s="20"/>
    </row>
    <row r="4" spans="1:8" x14ac:dyDescent="0.3">
      <c r="A4" s="18">
        <v>43525</v>
      </c>
      <c r="B4" s="2" t="s">
        <v>1</v>
      </c>
      <c r="C4" s="2">
        <v>1</v>
      </c>
      <c r="E4" s="2">
        <v>12.4</v>
      </c>
      <c r="F4" s="2">
        <v>12.1</v>
      </c>
      <c r="G4" s="2">
        <v>12.4</v>
      </c>
      <c r="H4" s="2">
        <v>11.8</v>
      </c>
    </row>
    <row r="5" spans="1:8" x14ac:dyDescent="0.3">
      <c r="A5" s="19"/>
      <c r="B5" s="2" t="s">
        <v>1</v>
      </c>
      <c r="C5" s="2">
        <v>2</v>
      </c>
      <c r="E5" s="2">
        <v>11.7</v>
      </c>
      <c r="F5" s="2">
        <v>11.8</v>
      </c>
      <c r="G5" s="2">
        <v>12.2</v>
      </c>
      <c r="H5" s="2">
        <v>12.7</v>
      </c>
    </row>
    <row r="6" spans="1:8" x14ac:dyDescent="0.3">
      <c r="A6" s="19"/>
      <c r="B6" s="2" t="s">
        <v>1</v>
      </c>
      <c r="C6" s="2">
        <v>3</v>
      </c>
      <c r="E6" s="2">
        <v>12.8</v>
      </c>
      <c r="F6" s="2">
        <v>11.8</v>
      </c>
      <c r="G6" s="2">
        <v>11.8</v>
      </c>
      <c r="H6" s="2">
        <v>11.8</v>
      </c>
    </row>
    <row r="7" spans="1:8" x14ac:dyDescent="0.3">
      <c r="A7" s="19"/>
      <c r="B7" s="2" t="s">
        <v>2</v>
      </c>
      <c r="C7" s="2">
        <v>1</v>
      </c>
      <c r="E7" s="2">
        <v>11.8</v>
      </c>
      <c r="F7" s="2">
        <v>12.1</v>
      </c>
      <c r="G7" s="2">
        <v>12</v>
      </c>
      <c r="H7" s="2">
        <v>13.1</v>
      </c>
    </row>
    <row r="8" spans="1:8" x14ac:dyDescent="0.3">
      <c r="A8" s="19"/>
      <c r="B8" s="2" t="s">
        <v>2</v>
      </c>
      <c r="C8" s="2">
        <v>2</v>
      </c>
      <c r="E8" s="2">
        <v>12</v>
      </c>
      <c r="F8" s="2">
        <v>10.8</v>
      </c>
      <c r="G8" s="2">
        <v>12</v>
      </c>
      <c r="H8" s="2">
        <v>11.1</v>
      </c>
    </row>
    <row r="9" spans="1:8" x14ac:dyDescent="0.3">
      <c r="A9" s="19"/>
      <c r="B9" s="2" t="s">
        <v>2</v>
      </c>
      <c r="C9" s="2">
        <v>3</v>
      </c>
      <c r="E9" s="2">
        <v>10.7</v>
      </c>
      <c r="F9" s="2">
        <v>11.2</v>
      </c>
      <c r="G9" s="2">
        <v>12.1</v>
      </c>
      <c r="H9" s="2">
        <v>11.2</v>
      </c>
    </row>
    <row r="10" spans="1:8" x14ac:dyDescent="0.3">
      <c r="A10" s="19"/>
      <c r="B10" s="2" t="s">
        <v>3</v>
      </c>
      <c r="C10" s="2">
        <v>1</v>
      </c>
      <c r="E10" s="2">
        <v>14.1</v>
      </c>
      <c r="F10" s="2">
        <v>12.6</v>
      </c>
      <c r="G10" s="2">
        <v>12.5</v>
      </c>
      <c r="H10" s="2">
        <v>14.9</v>
      </c>
    </row>
    <row r="11" spans="1:8" x14ac:dyDescent="0.3">
      <c r="A11" s="19"/>
      <c r="B11" s="2" t="s">
        <v>3</v>
      </c>
      <c r="C11" s="2">
        <v>2</v>
      </c>
      <c r="E11" s="2">
        <v>13.7</v>
      </c>
      <c r="F11" s="2">
        <v>12.4</v>
      </c>
      <c r="G11" s="2">
        <v>12.6</v>
      </c>
      <c r="H11" s="2">
        <v>14.6</v>
      </c>
    </row>
    <row r="12" spans="1:8" x14ac:dyDescent="0.3">
      <c r="A12" s="19"/>
      <c r="B12" s="2" t="s">
        <v>3</v>
      </c>
      <c r="C12" s="2">
        <v>3</v>
      </c>
      <c r="E12" s="2">
        <v>13.1</v>
      </c>
      <c r="F12" s="2">
        <v>12</v>
      </c>
      <c r="G12" s="2">
        <v>12.5</v>
      </c>
      <c r="H12" s="2">
        <v>12.8</v>
      </c>
    </row>
    <row r="13" spans="1:8" x14ac:dyDescent="0.3">
      <c r="A13" s="19"/>
      <c r="B13" s="2" t="s">
        <v>4</v>
      </c>
      <c r="C13" s="2">
        <v>1</v>
      </c>
      <c r="E13" s="2">
        <v>15.6</v>
      </c>
      <c r="F13" s="2">
        <v>15.5</v>
      </c>
      <c r="G13" s="2">
        <v>15.5</v>
      </c>
      <c r="H13" s="2">
        <v>16.3</v>
      </c>
    </row>
    <row r="14" spans="1:8" x14ac:dyDescent="0.3">
      <c r="A14" s="19"/>
      <c r="B14" s="2" t="s">
        <v>4</v>
      </c>
      <c r="C14" s="2">
        <v>2</v>
      </c>
      <c r="E14" s="2">
        <v>17</v>
      </c>
      <c r="F14" s="2">
        <v>14.8</v>
      </c>
      <c r="G14" s="2">
        <v>16.100000000000001</v>
      </c>
      <c r="H14" s="2">
        <v>14.6</v>
      </c>
    </row>
    <row r="15" spans="1:8" x14ac:dyDescent="0.3">
      <c r="A15" s="19"/>
      <c r="B15" s="2" t="s">
        <v>4</v>
      </c>
      <c r="C15" s="2">
        <v>3</v>
      </c>
      <c r="E15" s="2">
        <v>14.4</v>
      </c>
      <c r="F15" s="2">
        <v>17.5</v>
      </c>
      <c r="G15" s="2">
        <v>16.2</v>
      </c>
      <c r="H15" s="2">
        <v>15.6</v>
      </c>
    </row>
    <row r="16" spans="1:8" x14ac:dyDescent="0.3">
      <c r="A16" s="18">
        <v>43556</v>
      </c>
      <c r="B16" s="2" t="s">
        <v>1</v>
      </c>
      <c r="C16" s="2">
        <v>1</v>
      </c>
      <c r="E16" s="2">
        <v>16.8</v>
      </c>
      <c r="F16" s="2">
        <v>15</v>
      </c>
      <c r="G16" s="2">
        <v>14.4</v>
      </c>
      <c r="H16" s="2">
        <v>15.5</v>
      </c>
    </row>
    <row r="17" spans="1:8" x14ac:dyDescent="0.3">
      <c r="A17" s="19"/>
      <c r="B17" s="2" t="s">
        <v>1</v>
      </c>
      <c r="C17" s="2">
        <v>2</v>
      </c>
      <c r="E17" s="2">
        <v>15.5</v>
      </c>
      <c r="F17" s="2">
        <v>14.3</v>
      </c>
      <c r="G17" s="2">
        <v>14.8</v>
      </c>
      <c r="H17" s="2">
        <v>16.3</v>
      </c>
    </row>
    <row r="18" spans="1:8" x14ac:dyDescent="0.3">
      <c r="A18" s="19"/>
      <c r="B18" s="2" t="s">
        <v>1</v>
      </c>
      <c r="C18" s="2">
        <v>3</v>
      </c>
      <c r="E18" s="2">
        <v>17.8</v>
      </c>
      <c r="F18" s="2">
        <v>17.399999999999999</v>
      </c>
      <c r="G18" s="2">
        <v>17.100000000000001</v>
      </c>
      <c r="H18" s="2">
        <v>16.8</v>
      </c>
    </row>
    <row r="19" spans="1:8" x14ac:dyDescent="0.3">
      <c r="A19" s="19"/>
      <c r="B19" s="2" t="s">
        <v>2</v>
      </c>
      <c r="C19" s="2">
        <v>1</v>
      </c>
      <c r="E19" s="2">
        <v>17.3</v>
      </c>
      <c r="F19" s="2">
        <v>18.600000000000001</v>
      </c>
      <c r="G19" s="2">
        <v>16.899999999999999</v>
      </c>
      <c r="H19" s="2">
        <v>17.2</v>
      </c>
    </row>
    <row r="20" spans="1:8" x14ac:dyDescent="0.3">
      <c r="A20" s="19"/>
      <c r="B20" s="2" t="s">
        <v>2</v>
      </c>
      <c r="C20" s="2">
        <v>2</v>
      </c>
      <c r="E20" s="2">
        <v>15.8</v>
      </c>
      <c r="F20" s="2">
        <v>17</v>
      </c>
      <c r="G20" s="2">
        <v>15.8</v>
      </c>
      <c r="H20" s="2">
        <v>16.3</v>
      </c>
    </row>
    <row r="21" spans="1:8" x14ac:dyDescent="0.3">
      <c r="A21" s="19"/>
      <c r="B21" s="2" t="s">
        <v>2</v>
      </c>
      <c r="C21" s="2">
        <v>3</v>
      </c>
      <c r="E21" s="2">
        <v>18.3</v>
      </c>
      <c r="F21" s="2">
        <v>17.8</v>
      </c>
      <c r="G21" s="2">
        <v>19.100000000000001</v>
      </c>
      <c r="H21" s="2">
        <v>19.5</v>
      </c>
    </row>
    <row r="22" spans="1:8" x14ac:dyDescent="0.3">
      <c r="A22" s="19"/>
      <c r="B22" s="2" t="s">
        <v>3</v>
      </c>
      <c r="C22" s="2">
        <v>1</v>
      </c>
      <c r="E22" s="2">
        <v>17.899999999999999</v>
      </c>
      <c r="F22" s="2">
        <v>16.399999999999999</v>
      </c>
      <c r="G22" s="2">
        <v>15.8</v>
      </c>
      <c r="H22" s="2">
        <v>15.1</v>
      </c>
    </row>
    <row r="23" spans="1:8" x14ac:dyDescent="0.3">
      <c r="A23" s="19"/>
      <c r="B23" s="2" t="s">
        <v>3</v>
      </c>
      <c r="C23" s="2">
        <v>2</v>
      </c>
      <c r="E23" s="2">
        <v>17.100000000000001</v>
      </c>
      <c r="F23" s="2">
        <v>15.8</v>
      </c>
      <c r="G23" s="2">
        <v>14</v>
      </c>
      <c r="H23" s="2">
        <v>14.8</v>
      </c>
    </row>
    <row r="24" spans="1:8" x14ac:dyDescent="0.3">
      <c r="A24" s="19"/>
      <c r="B24" s="2" t="s">
        <v>3</v>
      </c>
      <c r="C24" s="2">
        <v>3</v>
      </c>
      <c r="E24" s="2">
        <v>14.7</v>
      </c>
      <c r="F24" s="2">
        <v>15.6</v>
      </c>
      <c r="G24" s="2">
        <v>17.8</v>
      </c>
      <c r="H24" s="2">
        <v>14.2</v>
      </c>
    </row>
    <row r="25" spans="1:8" x14ac:dyDescent="0.3">
      <c r="A25" s="19"/>
      <c r="B25" s="2" t="s">
        <v>4</v>
      </c>
      <c r="C25" s="2">
        <v>1</v>
      </c>
      <c r="E25" s="2">
        <v>18.3</v>
      </c>
      <c r="F25" s="2">
        <v>18.8</v>
      </c>
      <c r="G25" s="2">
        <v>17.2</v>
      </c>
      <c r="H25" s="2">
        <v>17.600000000000001</v>
      </c>
    </row>
    <row r="26" spans="1:8" x14ac:dyDescent="0.3">
      <c r="A26" s="19"/>
      <c r="B26" s="2" t="s">
        <v>4</v>
      </c>
      <c r="C26" s="2">
        <v>2</v>
      </c>
      <c r="E26" s="2">
        <v>18.8</v>
      </c>
      <c r="F26" s="2">
        <v>18.7</v>
      </c>
      <c r="G26" s="2">
        <v>19.7</v>
      </c>
      <c r="H26" s="2">
        <v>18</v>
      </c>
    </row>
    <row r="27" spans="1:8" x14ac:dyDescent="0.3">
      <c r="A27" s="19"/>
      <c r="B27" s="2" t="s">
        <v>4</v>
      </c>
      <c r="C27" s="2">
        <v>3</v>
      </c>
      <c r="E27" s="2">
        <v>18.7</v>
      </c>
      <c r="F27" s="2">
        <v>18.399999999999999</v>
      </c>
      <c r="G27" s="2">
        <v>18.100000000000001</v>
      </c>
      <c r="H27" s="2">
        <v>18.5</v>
      </c>
    </row>
    <row r="28" spans="1:8" x14ac:dyDescent="0.3">
      <c r="A28" s="18">
        <v>43586</v>
      </c>
      <c r="B28" s="2" t="s">
        <v>1</v>
      </c>
      <c r="C28" s="2">
        <v>1</v>
      </c>
      <c r="E28" s="2">
        <v>12.6</v>
      </c>
      <c r="F28" s="2">
        <v>14</v>
      </c>
      <c r="G28" s="2">
        <v>13.3</v>
      </c>
      <c r="H28" s="2">
        <v>13.7</v>
      </c>
    </row>
    <row r="29" spans="1:8" x14ac:dyDescent="0.3">
      <c r="A29" s="19"/>
      <c r="B29" s="2" t="s">
        <v>1</v>
      </c>
      <c r="C29" s="2">
        <v>2</v>
      </c>
      <c r="E29" s="2">
        <v>13.4</v>
      </c>
      <c r="F29" s="2">
        <v>14.5</v>
      </c>
      <c r="G29" s="2">
        <v>14.5</v>
      </c>
      <c r="H29" s="2">
        <v>13.6</v>
      </c>
    </row>
    <row r="30" spans="1:8" x14ac:dyDescent="0.3">
      <c r="A30" s="19"/>
      <c r="B30" s="2" t="s">
        <v>1</v>
      </c>
      <c r="C30" s="2">
        <v>3</v>
      </c>
      <c r="E30" s="2">
        <v>12.5</v>
      </c>
      <c r="F30" s="2">
        <v>13.2</v>
      </c>
      <c r="G30" s="2">
        <v>13.2</v>
      </c>
      <c r="H30" s="2">
        <v>13.3</v>
      </c>
    </row>
    <row r="31" spans="1:8" x14ac:dyDescent="0.3">
      <c r="A31" s="19"/>
      <c r="B31" s="2" t="s">
        <v>2</v>
      </c>
      <c r="C31" s="2">
        <v>1</v>
      </c>
      <c r="E31" s="2">
        <v>12.3</v>
      </c>
      <c r="F31" s="2">
        <v>13.1</v>
      </c>
      <c r="G31" s="2">
        <v>13.8</v>
      </c>
      <c r="H31" s="2">
        <v>13.8</v>
      </c>
    </row>
    <row r="32" spans="1:8" x14ac:dyDescent="0.3">
      <c r="A32" s="19"/>
      <c r="B32" s="2" t="s">
        <v>2</v>
      </c>
      <c r="C32" s="2">
        <v>2</v>
      </c>
      <c r="E32" s="2">
        <v>11.9</v>
      </c>
      <c r="F32" s="2">
        <v>11.5</v>
      </c>
      <c r="G32" s="2">
        <v>13</v>
      </c>
      <c r="H32" s="2">
        <v>11.3</v>
      </c>
    </row>
    <row r="33" spans="1:8" x14ac:dyDescent="0.3">
      <c r="A33" s="19"/>
      <c r="B33" s="2" t="s">
        <v>2</v>
      </c>
      <c r="C33" s="2">
        <v>3</v>
      </c>
      <c r="E33" s="2">
        <v>11.9</v>
      </c>
      <c r="F33" s="2">
        <v>14.7</v>
      </c>
      <c r="G33" s="2">
        <v>12.4</v>
      </c>
      <c r="H33" s="2">
        <v>13.2</v>
      </c>
    </row>
    <row r="34" spans="1:8" x14ac:dyDescent="0.3">
      <c r="A34" s="19"/>
      <c r="B34" s="2" t="s">
        <v>3</v>
      </c>
      <c r="C34" s="2">
        <v>1</v>
      </c>
      <c r="E34" s="2">
        <v>14.5</v>
      </c>
      <c r="F34" s="2">
        <v>13.5</v>
      </c>
      <c r="G34" s="2">
        <v>13.5</v>
      </c>
      <c r="H34" s="2">
        <v>13.4</v>
      </c>
    </row>
    <row r="35" spans="1:8" x14ac:dyDescent="0.3">
      <c r="A35" s="19"/>
      <c r="B35" s="2" t="s">
        <v>3</v>
      </c>
      <c r="C35" s="2">
        <v>2</v>
      </c>
      <c r="E35" s="2">
        <v>13</v>
      </c>
      <c r="F35" s="2">
        <v>13.4</v>
      </c>
      <c r="G35" s="2">
        <v>12.7</v>
      </c>
      <c r="H35" s="2">
        <v>13.3</v>
      </c>
    </row>
    <row r="36" spans="1:8" x14ac:dyDescent="0.3">
      <c r="A36" s="19"/>
      <c r="B36" s="2" t="s">
        <v>3</v>
      </c>
      <c r="C36" s="2">
        <v>3</v>
      </c>
      <c r="E36" s="2">
        <v>12.5</v>
      </c>
      <c r="F36" s="2">
        <v>12.1</v>
      </c>
      <c r="G36" s="2">
        <v>13</v>
      </c>
      <c r="H36" s="2">
        <v>12</v>
      </c>
    </row>
    <row r="37" spans="1:8" x14ac:dyDescent="0.3">
      <c r="A37" s="19"/>
      <c r="B37" s="2" t="s">
        <v>4</v>
      </c>
      <c r="C37" s="2">
        <v>1</v>
      </c>
      <c r="E37" s="2">
        <v>15.8</v>
      </c>
      <c r="F37" s="2">
        <v>14.9</v>
      </c>
      <c r="G37" s="2">
        <v>15.8</v>
      </c>
      <c r="H37" s="2">
        <v>15.3</v>
      </c>
    </row>
    <row r="38" spans="1:8" x14ac:dyDescent="0.3">
      <c r="A38" s="19"/>
      <c r="B38" s="2" t="s">
        <v>4</v>
      </c>
      <c r="C38" s="2">
        <v>2</v>
      </c>
      <c r="E38" s="2">
        <v>14.3</v>
      </c>
      <c r="F38" s="2">
        <v>14.4</v>
      </c>
      <c r="G38" s="2">
        <v>14.3</v>
      </c>
      <c r="H38" s="2">
        <v>14.1</v>
      </c>
    </row>
    <row r="39" spans="1:8" x14ac:dyDescent="0.3">
      <c r="A39" s="19"/>
      <c r="B39" s="2" t="s">
        <v>4</v>
      </c>
      <c r="C39" s="2">
        <v>3</v>
      </c>
      <c r="E39" s="2">
        <v>15.3</v>
      </c>
      <c r="F39" s="2">
        <v>14</v>
      </c>
      <c r="G39" s="2">
        <v>13.1</v>
      </c>
      <c r="H39" s="2">
        <v>13.6</v>
      </c>
    </row>
    <row r="40" spans="1:8" x14ac:dyDescent="0.3">
      <c r="A40" s="18">
        <v>43617</v>
      </c>
      <c r="B40" s="2" t="s">
        <v>1</v>
      </c>
      <c r="C40" s="2">
        <v>1</v>
      </c>
      <c r="E40" s="2">
        <v>12.1</v>
      </c>
      <c r="F40" s="2">
        <v>13.3</v>
      </c>
      <c r="G40" s="2">
        <v>13.5</v>
      </c>
      <c r="H40" s="2">
        <v>11.9</v>
      </c>
    </row>
    <row r="41" spans="1:8" x14ac:dyDescent="0.3">
      <c r="A41" s="19"/>
      <c r="B41" s="2" t="s">
        <v>1</v>
      </c>
      <c r="C41" s="2">
        <v>2</v>
      </c>
      <c r="E41" s="2">
        <v>13.1</v>
      </c>
      <c r="F41" s="2">
        <v>13.3</v>
      </c>
      <c r="G41" s="2">
        <v>13.3</v>
      </c>
      <c r="H41" s="2">
        <v>15.2</v>
      </c>
    </row>
    <row r="42" spans="1:8" x14ac:dyDescent="0.3">
      <c r="A42" s="19"/>
      <c r="B42" s="2" t="s">
        <v>1</v>
      </c>
      <c r="C42" s="2">
        <v>3</v>
      </c>
      <c r="E42" s="2">
        <v>13.5</v>
      </c>
      <c r="F42" s="2">
        <v>13.6</v>
      </c>
      <c r="G42" s="2">
        <v>14.2</v>
      </c>
      <c r="H42" s="2">
        <v>14.6</v>
      </c>
    </row>
    <row r="43" spans="1:8" x14ac:dyDescent="0.3">
      <c r="A43" s="19"/>
      <c r="B43" s="2" t="s">
        <v>2</v>
      </c>
      <c r="C43" s="2">
        <v>1</v>
      </c>
      <c r="E43" s="2">
        <v>11.4</v>
      </c>
      <c r="F43" s="2">
        <v>14.2</v>
      </c>
      <c r="G43" s="2">
        <v>13.7</v>
      </c>
      <c r="H43" s="2">
        <v>12.3</v>
      </c>
    </row>
    <row r="44" spans="1:8" x14ac:dyDescent="0.3">
      <c r="A44" s="19"/>
      <c r="B44" s="2" t="s">
        <v>2</v>
      </c>
      <c r="C44" s="2">
        <v>2</v>
      </c>
      <c r="E44" s="2">
        <v>13.9</v>
      </c>
      <c r="F44" s="2">
        <v>14.3</v>
      </c>
      <c r="G44" s="2">
        <v>13.3</v>
      </c>
      <c r="H44" s="2">
        <v>14.2</v>
      </c>
    </row>
    <row r="45" spans="1:8" x14ac:dyDescent="0.3">
      <c r="A45" s="19"/>
      <c r="B45" s="2" t="s">
        <v>2</v>
      </c>
      <c r="C45" s="2">
        <v>3</v>
      </c>
      <c r="E45" s="2">
        <v>14.6</v>
      </c>
      <c r="F45" s="2">
        <v>13.5</v>
      </c>
      <c r="G45" s="2">
        <v>13.6</v>
      </c>
      <c r="H45" s="2">
        <v>14</v>
      </c>
    </row>
    <row r="46" spans="1:8" x14ac:dyDescent="0.3">
      <c r="A46" s="19"/>
      <c r="B46" s="2" t="s">
        <v>3</v>
      </c>
      <c r="C46" s="2">
        <v>1</v>
      </c>
      <c r="E46" s="2">
        <v>11.9</v>
      </c>
      <c r="F46" s="2">
        <v>12</v>
      </c>
      <c r="G46" s="2">
        <v>11.1</v>
      </c>
      <c r="H46" s="2">
        <v>13</v>
      </c>
    </row>
    <row r="47" spans="1:8" x14ac:dyDescent="0.3">
      <c r="A47" s="19"/>
      <c r="B47" s="2" t="s">
        <v>3</v>
      </c>
      <c r="C47" s="2">
        <v>2</v>
      </c>
      <c r="E47" s="2">
        <v>13.8</v>
      </c>
      <c r="F47" s="2">
        <v>14.9</v>
      </c>
      <c r="G47" s="2">
        <v>15.7</v>
      </c>
      <c r="H47" s="2">
        <v>13.2</v>
      </c>
    </row>
    <row r="48" spans="1:8" x14ac:dyDescent="0.3">
      <c r="A48" s="19"/>
      <c r="B48" s="2" t="s">
        <v>3</v>
      </c>
      <c r="C48" s="2">
        <v>3</v>
      </c>
      <c r="E48" s="2">
        <v>14.9</v>
      </c>
      <c r="F48" s="2">
        <v>13.3</v>
      </c>
      <c r="G48" s="2">
        <v>15.1</v>
      </c>
      <c r="H48" s="2">
        <v>14.9</v>
      </c>
    </row>
    <row r="49" spans="1:8" x14ac:dyDescent="0.3">
      <c r="A49" s="19"/>
      <c r="B49" s="2" t="s">
        <v>4</v>
      </c>
      <c r="C49" s="2">
        <v>1</v>
      </c>
      <c r="E49" s="2">
        <v>13.8</v>
      </c>
      <c r="F49" s="2">
        <v>13.3</v>
      </c>
      <c r="G49" s="2">
        <v>15.1</v>
      </c>
      <c r="H49" s="2">
        <v>14.9</v>
      </c>
    </row>
    <row r="50" spans="1:8" x14ac:dyDescent="0.3">
      <c r="A50" s="19"/>
      <c r="B50" s="2" t="s">
        <v>4</v>
      </c>
      <c r="C50" s="2">
        <v>2</v>
      </c>
      <c r="E50" s="2">
        <v>14.4</v>
      </c>
      <c r="F50" s="2">
        <v>14.9</v>
      </c>
      <c r="G50" s="2">
        <v>15.2</v>
      </c>
      <c r="H50" s="2">
        <v>15.4</v>
      </c>
    </row>
    <row r="51" spans="1:8" x14ac:dyDescent="0.3">
      <c r="A51" s="19"/>
      <c r="B51" s="2" t="s">
        <v>4</v>
      </c>
      <c r="C51" s="2">
        <v>3</v>
      </c>
      <c r="E51" s="2">
        <v>13.6</v>
      </c>
      <c r="F51" s="2">
        <v>13.9</v>
      </c>
      <c r="G51" s="2">
        <v>14</v>
      </c>
      <c r="H51" s="2">
        <v>15.7</v>
      </c>
    </row>
  </sheetData>
  <mergeCells count="5">
    <mergeCell ref="A4:A15"/>
    <mergeCell ref="A16:A27"/>
    <mergeCell ref="A28:A39"/>
    <mergeCell ref="A40:A51"/>
    <mergeCell ref="E3:H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Aboveground weed community</vt:lpstr>
      <vt:lpstr>Soil seed bank</vt:lpstr>
      <vt:lpstr>Species richness in vegetation</vt:lpstr>
      <vt:lpstr>Species richness in seed bank</vt:lpstr>
      <vt:lpstr>Species density in vegetation</vt:lpstr>
      <vt:lpstr>Species density in seed bank</vt:lpstr>
      <vt:lpstr>Aboveground weed biomass</vt:lpstr>
      <vt:lpstr>Yield</vt:lpstr>
      <vt:lpstr>Soil water content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张锦</dc:creator>
  <cp:lastModifiedBy>张锦</cp:lastModifiedBy>
  <dcterms:created xsi:type="dcterms:W3CDTF">2015-06-05T18:19:34Z</dcterms:created>
  <dcterms:modified xsi:type="dcterms:W3CDTF">2021-03-19T04:38:17Z</dcterms:modified>
</cp:coreProperties>
</file>