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10" windowHeight="12360"/>
  </bookViews>
  <sheets>
    <sheet name="Appendix A" sheetId="1" r:id="rId1"/>
  </sheets>
  <calcPr calcId="152511"/>
</workbook>
</file>

<file path=xl/calcChain.xml><?xml version="1.0" encoding="utf-8"?>
<calcChain xmlns="http://schemas.openxmlformats.org/spreadsheetml/2006/main">
  <c r="B974" i="1" l="1"/>
  <c r="B760" i="1"/>
  <c r="B680" i="1"/>
  <c r="B375" i="1"/>
  <c r="B374" i="1"/>
  <c r="B223" i="1"/>
  <c r="B118" i="1"/>
  <c r="B980" i="1" l="1"/>
  <c r="B1190" i="1"/>
  <c r="B900" i="1"/>
  <c r="B410" i="1"/>
  <c r="B1330" i="1"/>
  <c r="B1130" i="1"/>
  <c r="B1048" i="1"/>
  <c r="B1337" i="1"/>
  <c r="B1318" i="1"/>
  <c r="B1256" i="1"/>
  <c r="B508" i="1"/>
  <c r="B805" i="1"/>
  <c r="B1129" i="1"/>
  <c r="B688" i="1"/>
  <c r="B979" i="1"/>
  <c r="B451" i="1"/>
  <c r="B373" i="1"/>
  <c r="B1188" i="1"/>
  <c r="B978" i="1"/>
  <c r="B1127" i="1"/>
  <c r="B1187" i="1"/>
  <c r="B1221" i="1"/>
  <c r="B1186" i="1"/>
  <c r="B1316" i="1"/>
  <c r="B687" i="1"/>
  <c r="B1124" i="1"/>
  <c r="B895" i="1"/>
  <c r="B590" i="1"/>
  <c r="B975" i="1"/>
  <c r="B1123" i="1"/>
  <c r="B801" i="1"/>
  <c r="B599" i="1"/>
  <c r="B1045" i="1"/>
  <c r="B684" i="1"/>
  <c r="B1185" i="1"/>
  <c r="B799" i="1"/>
  <c r="B892" i="1"/>
  <c r="B372" i="1"/>
  <c r="B891" i="1"/>
  <c r="B589" i="1"/>
  <c r="B683" i="1"/>
  <c r="B1042" i="1"/>
  <c r="B890" i="1"/>
  <c r="B793" i="1"/>
  <c r="B679" i="1"/>
  <c r="B888" i="1"/>
  <c r="B792" i="1"/>
  <c r="B334" i="1"/>
  <c r="B505" i="1"/>
  <c r="B450" i="1"/>
  <c r="B887" i="1"/>
  <c r="B208" i="1"/>
  <c r="B371" i="1"/>
  <c r="B674" i="1"/>
  <c r="B284" i="1"/>
  <c r="B236" i="1"/>
  <c r="B153" i="1"/>
  <c r="B1220" i="1"/>
  <c r="B791" i="1"/>
  <c r="B1338" i="1"/>
  <c r="B1329" i="1"/>
  <c r="B1340" i="1"/>
  <c r="B588" i="1"/>
  <c r="B1122" i="1"/>
  <c r="B1041" i="1"/>
  <c r="B1254" i="1"/>
  <c r="B1321" i="1"/>
  <c r="B790" i="1"/>
  <c r="B673" i="1"/>
  <c r="B972" i="1"/>
  <c r="B1040" i="1"/>
  <c r="B885" i="1"/>
  <c r="B1121" i="1"/>
  <c r="B970" i="1"/>
  <c r="B1039" i="1"/>
  <c r="B1183" i="1"/>
  <c r="B1305" i="1"/>
  <c r="B1219" i="1"/>
  <c r="B1320" i="1"/>
  <c r="B789" i="1"/>
  <c r="B1037" i="1"/>
  <c r="B670" i="1"/>
  <c r="B880" i="1"/>
  <c r="B333" i="1"/>
  <c r="B669" i="1"/>
  <c r="B788" i="1"/>
  <c r="B1035" i="1"/>
  <c r="B409" i="1"/>
  <c r="B585" i="1"/>
  <c r="B235" i="1"/>
  <c r="B449" i="1"/>
  <c r="B969" i="1"/>
  <c r="B1277" i="1"/>
  <c r="B1120" i="1"/>
  <c r="B1324" i="1"/>
  <c r="B967" i="1"/>
  <c r="B877" i="1"/>
  <c r="B1117" i="1"/>
  <c r="B1253" i="1"/>
  <c r="B1177" i="1"/>
  <c r="B1028" i="1"/>
  <c r="B874" i="1"/>
  <c r="B785" i="1"/>
  <c r="B964" i="1"/>
  <c r="B583" i="1"/>
  <c r="B582" i="1"/>
  <c r="B1114" i="1"/>
  <c r="B331" i="1"/>
  <c r="B665" i="1"/>
  <c r="B697" i="1"/>
  <c r="B370" i="1"/>
  <c r="B233" i="1"/>
  <c r="B330" i="1"/>
  <c r="B446" i="1"/>
  <c r="B1113" i="1"/>
  <c r="B662" i="1"/>
  <c r="B1176" i="1"/>
  <c r="B1027" i="1"/>
  <c r="B579" i="1"/>
  <c r="B870" i="1"/>
  <c r="B1112" i="1"/>
  <c r="B1251" i="1"/>
  <c r="B522" i="1"/>
  <c r="B1328" i="1"/>
  <c r="B1250" i="1"/>
  <c r="B784" i="1"/>
  <c r="B503" i="1"/>
  <c r="B578" i="1"/>
  <c r="B952" i="1"/>
  <c r="B951" i="1"/>
  <c r="B1109" i="1"/>
  <c r="B1108" i="1"/>
  <c r="B502" i="1"/>
  <c r="B1281" i="1"/>
  <c r="B775" i="1"/>
  <c r="B1107" i="1"/>
  <c r="B575" i="1"/>
  <c r="B501" i="1"/>
  <c r="B950" i="1"/>
  <c r="B573" i="1"/>
  <c r="B651" i="1"/>
  <c r="B282" i="1"/>
  <c r="B857" i="1"/>
  <c r="B571" i="1"/>
  <c r="B768" i="1"/>
  <c r="B767" i="1"/>
  <c r="B497" i="1"/>
  <c r="B1025" i="1"/>
  <c r="B570" i="1"/>
  <c r="B648" i="1"/>
  <c r="B404" i="1"/>
  <c r="B328" i="1"/>
  <c r="B856" i="1"/>
  <c r="B281" i="1"/>
  <c r="B520" i="1"/>
  <c r="B764" i="1"/>
  <c r="B280" i="1"/>
  <c r="B442" i="1"/>
  <c r="B403" i="1"/>
  <c r="B441" i="1"/>
  <c r="B493" i="1"/>
  <c r="B232" i="1"/>
  <c r="B326" i="1"/>
  <c r="B366" i="1"/>
  <c r="B325" i="1"/>
  <c r="B231" i="1"/>
  <c r="B279" i="1"/>
  <c r="B148" i="1"/>
  <c r="B179" i="1"/>
  <c r="B1249" i="1"/>
  <c r="B1106" i="1"/>
  <c r="B1248" i="1"/>
  <c r="B949" i="1"/>
  <c r="B762" i="1"/>
  <c r="B647" i="1"/>
  <c r="B854" i="1"/>
  <c r="B1276" i="1"/>
  <c r="B1024" i="1"/>
  <c r="B947" i="1"/>
  <c r="B1104" i="1"/>
  <c r="B1302" i="1"/>
  <c r="B1313" i="1"/>
  <c r="B646" i="1"/>
  <c r="B1102" i="1"/>
  <c r="B759" i="1"/>
  <c r="B492" i="1"/>
  <c r="B758" i="1"/>
  <c r="B644" i="1"/>
  <c r="B851" i="1"/>
  <c r="B945" i="1"/>
  <c r="B850" i="1"/>
  <c r="B1023" i="1"/>
  <c r="B569" i="1"/>
  <c r="B848" i="1"/>
  <c r="B1294" i="1"/>
  <c r="B568" i="1"/>
  <c r="B755" i="1"/>
  <c r="B596" i="1"/>
  <c r="B491" i="1"/>
  <c r="B641" i="1"/>
  <c r="B944" i="1"/>
  <c r="B754" i="1"/>
  <c r="B439" i="1"/>
  <c r="B365" i="1"/>
  <c r="B751" i="1"/>
  <c r="B564" i="1"/>
  <c r="B436" i="1"/>
  <c r="B364" i="1"/>
  <c r="B278" i="1"/>
  <c r="B322" i="1"/>
  <c r="B207" i="1"/>
  <c r="B277" i="1"/>
  <c r="B1216" i="1"/>
  <c r="B1300" i="1"/>
  <c r="B1099" i="1"/>
  <c r="B1098" i="1"/>
  <c r="B1017" i="1"/>
  <c r="B939" i="1"/>
  <c r="B842" i="1"/>
  <c r="B1173" i="1"/>
  <c r="B1278" i="1"/>
  <c r="B1293" i="1"/>
  <c r="B1097" i="1"/>
  <c r="B1339" i="1"/>
  <c r="B488" i="1"/>
  <c r="B1095" i="1"/>
  <c r="B1333" i="1"/>
  <c r="B1274" i="1"/>
  <c r="B840" i="1"/>
  <c r="B634" i="1"/>
  <c r="B1246" i="1"/>
  <c r="B1016" i="1"/>
  <c r="B745" i="1"/>
  <c r="B1299" i="1"/>
  <c r="B517" i="1"/>
  <c r="B559" i="1"/>
  <c r="B633" i="1"/>
  <c r="B1093" i="1"/>
  <c r="B486" i="1"/>
  <c r="B319" i="1"/>
  <c r="B632" i="1"/>
  <c r="B427" i="1"/>
  <c r="B398" i="1"/>
  <c r="B739" i="1"/>
  <c r="B274" i="1"/>
  <c r="B426" i="1"/>
  <c r="B485" i="1"/>
  <c r="B361" i="1"/>
  <c r="B317" i="1"/>
  <c r="B206" i="1"/>
  <c r="B316" i="1"/>
  <c r="B359" i="1"/>
  <c r="B272" i="1"/>
  <c r="B229" i="1"/>
  <c r="B357" i="1"/>
  <c r="B355" i="1"/>
  <c r="B205" i="1"/>
  <c r="B313" i="1"/>
  <c r="B226" i="1"/>
  <c r="B268" i="1"/>
  <c r="B176" i="1"/>
  <c r="B147" i="1"/>
  <c r="B89" i="1"/>
  <c r="B267" i="1"/>
  <c r="B98" i="1"/>
  <c r="B396" i="1"/>
  <c r="B143" i="1"/>
  <c r="B173" i="1"/>
  <c r="B78" i="1"/>
  <c r="B172" i="1"/>
  <c r="B96" i="1"/>
  <c r="B128" i="1"/>
  <c r="B106" i="1"/>
  <c r="B55" i="1"/>
  <c r="B65" i="1"/>
  <c r="B34" i="1"/>
  <c r="B483" i="1"/>
  <c r="B631" i="1"/>
  <c r="B837" i="1"/>
  <c r="B558" i="1"/>
  <c r="B1172" i="1"/>
  <c r="B736" i="1"/>
  <c r="B735" i="1"/>
  <c r="B554" i="1"/>
  <c r="B553" i="1"/>
  <c r="B630" i="1"/>
  <c r="B835" i="1"/>
  <c r="B171" i="1"/>
  <c r="B481" i="1"/>
  <c r="B1245" i="1"/>
  <c r="B1273" i="1"/>
  <c r="B629" i="1"/>
  <c r="B552" i="1"/>
  <c r="B938" i="1"/>
  <c r="B421" i="1"/>
  <c r="B834" i="1"/>
  <c r="B1213" i="1"/>
  <c r="B1092" i="1"/>
  <c r="B731" i="1"/>
  <c r="B479" i="1"/>
  <c r="B833" i="1"/>
  <c r="B626" i="1"/>
  <c r="B730" i="1"/>
  <c r="B420" i="1"/>
  <c r="B225" i="1"/>
  <c r="B548" i="1"/>
  <c r="B1091" i="1"/>
  <c r="B727" i="1"/>
  <c r="B623" i="1"/>
  <c r="B475" i="1"/>
  <c r="B511" i="1"/>
  <c r="B354" i="1"/>
  <c r="B417" i="1"/>
  <c r="B310" i="1"/>
  <c r="B393" i="1"/>
  <c r="B127" i="1"/>
  <c r="B414" i="1"/>
  <c r="B306" i="1"/>
  <c r="B391" i="1"/>
  <c r="B353" i="1"/>
  <c r="B224" i="1"/>
  <c r="B199" i="1"/>
  <c r="B170" i="1"/>
  <c r="B302" i="1"/>
  <c r="B105" i="1"/>
  <c r="B198" i="1"/>
  <c r="B64" i="1"/>
  <c r="B261" i="1"/>
  <c r="B139" i="1"/>
  <c r="B167" i="1"/>
  <c r="B126" i="1"/>
  <c r="B260" i="1"/>
  <c r="B197" i="1"/>
  <c r="B104" i="1"/>
  <c r="B53" i="1"/>
  <c r="B92" i="1"/>
  <c r="B124" i="1"/>
  <c r="B103" i="1"/>
  <c r="B63" i="1"/>
  <c r="B1244" i="1"/>
  <c r="B1146" i="1"/>
  <c r="B241" i="1"/>
  <c r="B1311" i="1"/>
  <c r="B821" i="1"/>
  <c r="B1066" i="1"/>
  <c r="B1197" i="1"/>
  <c r="B1015" i="1"/>
  <c r="B1014" i="1"/>
  <c r="B1013" i="1"/>
  <c r="B609" i="1"/>
  <c r="B1089" i="1"/>
  <c r="B1067" i="1"/>
  <c r="B1065" i="1"/>
  <c r="B899" i="1"/>
  <c r="B981" i="1"/>
  <c r="B600" i="1"/>
  <c r="B591" i="1"/>
  <c r="B474" i="1"/>
  <c r="B724" i="1"/>
  <c r="B1088" i="1"/>
  <c r="B1145" i="1"/>
  <c r="B1196" i="1"/>
  <c r="B1171" i="1"/>
  <c r="B993" i="1"/>
  <c r="B798" i="1"/>
  <c r="B524" i="1"/>
  <c r="B992" i="1"/>
  <c r="B889" i="1"/>
  <c r="B832" i="1"/>
  <c r="B1241" i="1"/>
  <c r="B913" i="1"/>
  <c r="B1284" i="1"/>
  <c r="B1155" i="1"/>
  <c r="B1144" i="1"/>
  <c r="B1170" i="1"/>
  <c r="B1332" i="1"/>
  <c r="B1210" i="1"/>
  <c r="B1232" i="1"/>
  <c r="B1298" i="1"/>
  <c r="B1156" i="1"/>
  <c r="B1327" i="1"/>
  <c r="B1240" i="1"/>
  <c r="B1239" i="1"/>
  <c r="B1282" i="1"/>
  <c r="B1336" i="1"/>
  <c r="B973" i="1"/>
  <c r="B886" i="1"/>
  <c r="B1147" i="1"/>
  <c r="B1076" i="1"/>
  <c r="B1143" i="1"/>
  <c r="B1204" i="1"/>
  <c r="B1132" i="1"/>
  <c r="B1075" i="1"/>
  <c r="B1231" i="1"/>
  <c r="B1264" i="1"/>
  <c r="B1184" i="1"/>
  <c r="B1064" i="1"/>
  <c r="B1169" i="1"/>
  <c r="B1049" i="1"/>
  <c r="B912" i="1"/>
  <c r="B1142" i="1"/>
  <c r="B1090" i="1"/>
  <c r="B1283" i="1"/>
  <c r="B352" i="1"/>
  <c r="B1182" i="1"/>
  <c r="B1168" i="1"/>
  <c r="B587" i="1"/>
  <c r="B1001" i="1"/>
  <c r="B1063" i="1"/>
  <c r="B1074" i="1"/>
  <c r="B1036" i="1"/>
  <c r="B930" i="1"/>
  <c r="B787" i="1"/>
  <c r="B723" i="1"/>
  <c r="B257" i="1"/>
  <c r="B473" i="1"/>
  <c r="B544" i="1"/>
  <c r="B1304" i="1"/>
  <c r="B1263" i="1"/>
  <c r="B1203" i="1"/>
  <c r="B1287" i="1"/>
  <c r="B1181" i="1"/>
  <c r="B1262" i="1"/>
  <c r="B1315" i="1"/>
  <c r="B1062" i="1"/>
  <c r="B1331" i="1"/>
  <c r="B911" i="1"/>
  <c r="B1308" i="1"/>
  <c r="B1061" i="1"/>
  <c r="B1238" i="1"/>
  <c r="B1167" i="1"/>
  <c r="B1034" i="1"/>
  <c r="B1166" i="1"/>
  <c r="B1261" i="1"/>
  <c r="B1180" i="1"/>
  <c r="B1237" i="1"/>
  <c r="B1222" i="1"/>
  <c r="B1195" i="1"/>
  <c r="B1060" i="1"/>
  <c r="B1242" i="1"/>
  <c r="B1202" i="1"/>
  <c r="B879" i="1"/>
  <c r="B1268" i="1"/>
  <c r="B786" i="1"/>
  <c r="B1012" i="1"/>
  <c r="B1297" i="1"/>
  <c r="B1179" i="1"/>
  <c r="B1059" i="1"/>
  <c r="B982" i="1"/>
  <c r="B1087" i="1"/>
  <c r="B668" i="1"/>
  <c r="B1154" i="1"/>
  <c r="B916" i="1"/>
  <c r="B831" i="1"/>
  <c r="B968" i="1"/>
  <c r="B1141" i="1"/>
  <c r="B584" i="1"/>
  <c r="B390" i="1"/>
  <c r="B408" i="1"/>
  <c r="B46" i="1"/>
  <c r="B815" i="1"/>
  <c r="B814" i="1"/>
  <c r="B667" i="1"/>
  <c r="B813" i="1"/>
  <c r="B543" i="1"/>
  <c r="B407" i="1"/>
  <c r="B332" i="1"/>
  <c r="B389" i="1"/>
  <c r="B123" i="1"/>
  <c r="B57" i="1"/>
  <c r="B120" i="1"/>
  <c r="B822" i="1"/>
  <c r="B1230" i="1"/>
  <c r="B1223" i="1"/>
  <c r="B1058" i="1"/>
  <c r="B1033" i="1"/>
  <c r="B1303" i="1"/>
  <c r="B937" i="1"/>
  <c r="B1165" i="1"/>
  <c r="B830" i="1"/>
  <c r="B1057" i="1"/>
  <c r="B1229" i="1"/>
  <c r="B1296" i="1"/>
  <c r="B1086" i="1"/>
  <c r="B966" i="1"/>
  <c r="B1115" i="1"/>
  <c r="B1267" i="1"/>
  <c r="B965" i="1"/>
  <c r="B929" i="1"/>
  <c r="B1228" i="1"/>
  <c r="B910" i="1"/>
  <c r="B523" i="1"/>
  <c r="B1085" i="1"/>
  <c r="B928" i="1"/>
  <c r="B611" i="1"/>
  <c r="B1000" i="1"/>
  <c r="B598" i="1"/>
  <c r="B1218" i="1"/>
  <c r="B1201" i="1"/>
  <c r="B999" i="1"/>
  <c r="B998" i="1"/>
  <c r="B1252" i="1"/>
  <c r="B1056" i="1"/>
  <c r="B1227" i="1"/>
  <c r="B722" i="1"/>
  <c r="B608" i="1"/>
  <c r="B936" i="1"/>
  <c r="B963" i="1"/>
  <c r="B1140" i="1"/>
  <c r="B935" i="1"/>
  <c r="B1194" i="1"/>
  <c r="B1209" i="1"/>
  <c r="B901" i="1"/>
  <c r="B962" i="1"/>
  <c r="B721" i="1"/>
  <c r="B829" i="1"/>
  <c r="B581" i="1"/>
  <c r="B1217" i="1"/>
  <c r="B713" i="1"/>
  <c r="B991" i="1"/>
  <c r="B712" i="1"/>
  <c r="B961" i="1"/>
  <c r="B820" i="1"/>
  <c r="B819" i="1"/>
  <c r="B997" i="1"/>
  <c r="B873" i="1"/>
  <c r="B607" i="1"/>
  <c r="B664" i="1"/>
  <c r="B533" i="1"/>
  <c r="B606" i="1"/>
  <c r="B580" i="1"/>
  <c r="B448" i="1"/>
  <c r="B283" i="1"/>
  <c r="B464" i="1"/>
  <c r="B1193" i="1"/>
  <c r="B447" i="1"/>
  <c r="B663" i="1"/>
  <c r="B342" i="1"/>
  <c r="B463" i="1"/>
  <c r="B301" i="1"/>
  <c r="B412" i="1"/>
  <c r="B195" i="1"/>
  <c r="B383" i="1"/>
  <c r="B351" i="1"/>
  <c r="B406" i="1"/>
  <c r="B180" i="1"/>
  <c r="B221" i="1"/>
  <c r="B216" i="1"/>
  <c r="B194" i="1"/>
  <c r="B329" i="1"/>
  <c r="B294" i="1"/>
  <c r="B215" i="1"/>
  <c r="B214" i="1"/>
  <c r="B111" i="1"/>
  <c r="B131" i="1"/>
  <c r="B927" i="1"/>
  <c r="B1011" i="1"/>
  <c r="B1010" i="1"/>
  <c r="B1110" i="1"/>
  <c r="B1073" i="1"/>
  <c r="B958" i="1"/>
  <c r="B1236" i="1"/>
  <c r="B990" i="1"/>
  <c r="B1286" i="1"/>
  <c r="B1026" i="1"/>
  <c r="B1009" i="1"/>
  <c r="B711" i="1"/>
  <c r="B828" i="1"/>
  <c r="B1153" i="1"/>
  <c r="B1175" i="1"/>
  <c r="B597" i="1"/>
  <c r="B948" i="1"/>
  <c r="B1288" i="1"/>
  <c r="B1105" i="1"/>
  <c r="B1084" i="1"/>
  <c r="B1307" i="1"/>
  <c r="B946" i="1"/>
  <c r="B1008" i="1"/>
  <c r="B909" i="1"/>
  <c r="B1319" i="1"/>
  <c r="B1103" i="1"/>
  <c r="B1192" i="1"/>
  <c r="B818" i="1"/>
  <c r="B812" i="1"/>
  <c r="B1139" i="1"/>
  <c r="B1260" i="1"/>
  <c r="B720" i="1"/>
  <c r="B849" i="1"/>
  <c r="B719" i="1"/>
  <c r="B532" i="1"/>
  <c r="B1258" i="1"/>
  <c r="B915" i="1"/>
  <c r="B1271" i="1"/>
  <c r="B1007" i="1"/>
  <c r="B462" i="1"/>
  <c r="B926" i="1"/>
  <c r="B293" i="1"/>
  <c r="B622" i="1"/>
  <c r="B1138" i="1"/>
  <c r="B1022" i="1"/>
  <c r="B827" i="1"/>
  <c r="B996" i="1"/>
  <c r="B753" i="1"/>
  <c r="B752" i="1"/>
  <c r="B566" i="1"/>
  <c r="B811" i="1"/>
  <c r="B943" i="1"/>
  <c r="B847" i="1"/>
  <c r="B925" i="1"/>
  <c r="B621" i="1"/>
  <c r="B908" i="1"/>
  <c r="B341" i="1"/>
  <c r="B750" i="1"/>
  <c r="B595" i="1"/>
  <c r="B605" i="1"/>
  <c r="B710" i="1"/>
  <c r="B907" i="1"/>
  <c r="B288" i="1"/>
  <c r="B220" i="1"/>
  <c r="B402" i="1"/>
  <c r="B287" i="1"/>
  <c r="B435" i="1"/>
  <c r="B347" i="1"/>
  <c r="B248" i="1"/>
  <c r="B256" i="1"/>
  <c r="B321" i="1"/>
  <c r="B531" i="1"/>
  <c r="B213" i="1"/>
  <c r="B183" i="1"/>
  <c r="B934" i="1"/>
  <c r="B989" i="1"/>
  <c r="B1270" i="1"/>
  <c r="B1200" i="1"/>
  <c r="B300" i="1"/>
  <c r="B1072" i="1"/>
  <c r="B1199" i="1"/>
  <c r="B988" i="1"/>
  <c r="B1152" i="1"/>
  <c r="B1211" i="1"/>
  <c r="B1205" i="1"/>
  <c r="B1208" i="1"/>
  <c r="B1285" i="1"/>
  <c r="B1280" i="1"/>
  <c r="B1137" i="1"/>
  <c r="B1021" i="1"/>
  <c r="B1279" i="1"/>
  <c r="B1226" i="1"/>
  <c r="B1055" i="1"/>
  <c r="B1071" i="1"/>
  <c r="B826" i="1"/>
  <c r="B933" i="1"/>
  <c r="B1266" i="1"/>
  <c r="B696" i="1"/>
  <c r="B1225" i="1"/>
  <c r="B749" i="1"/>
  <c r="B1164" i="1"/>
  <c r="B1265" i="1"/>
  <c r="B1301" i="1"/>
  <c r="B1002" i="1"/>
  <c r="B1163" i="1"/>
  <c r="B1335" i="1"/>
  <c r="B1020" i="1"/>
  <c r="B1191" i="1"/>
  <c r="B1083" i="1"/>
  <c r="B1082" i="1"/>
  <c r="B1136" i="1"/>
  <c r="B1135" i="1"/>
  <c r="B942" i="1"/>
  <c r="B1275" i="1"/>
  <c r="B1291" i="1"/>
  <c r="B987" i="1"/>
  <c r="B1070" i="1"/>
  <c r="B1174" i="1"/>
  <c r="B1243" i="1"/>
  <c r="B1134" i="1"/>
  <c r="B1247" i="1"/>
  <c r="B825" i="1"/>
  <c r="B1151" i="1"/>
  <c r="B1069" i="1"/>
  <c r="B1081" i="1"/>
  <c r="B1162" i="1"/>
  <c r="B1235" i="1"/>
  <c r="B1054" i="1"/>
  <c r="B986" i="1"/>
  <c r="B1161" i="1"/>
  <c r="B1150" i="1"/>
  <c r="B1234" i="1"/>
  <c r="B924" i="1"/>
  <c r="B846" i="1"/>
  <c r="B1101" i="1"/>
  <c r="B1269" i="1"/>
  <c r="B542" i="1"/>
  <c r="B906" i="1"/>
  <c r="B718" i="1"/>
  <c r="B995" i="1"/>
  <c r="B914" i="1"/>
  <c r="B1100" i="1"/>
  <c r="B923" i="1"/>
  <c r="B519" i="1"/>
  <c r="B1006" i="1"/>
  <c r="B845" i="1"/>
  <c r="B1053" i="1"/>
  <c r="B824" i="1"/>
  <c r="B748" i="1"/>
  <c r="B1207" i="1"/>
  <c r="B932" i="1"/>
  <c r="B709" i="1"/>
  <c r="B994" i="1"/>
  <c r="B1198" i="1"/>
  <c r="B708" i="1"/>
  <c r="B698" i="1"/>
  <c r="B1068" i="1"/>
  <c r="B530" i="1"/>
  <c r="B640" i="1"/>
  <c r="B985" i="1"/>
  <c r="B1052" i="1"/>
  <c r="B695" i="1"/>
  <c r="B823" i="1"/>
  <c r="B1290" i="1"/>
  <c r="B707" i="1"/>
  <c r="B639" i="1"/>
  <c r="B922" i="1"/>
  <c r="B541" i="1"/>
  <c r="B941" i="1"/>
  <c r="B638" i="1"/>
  <c r="B604" i="1"/>
  <c r="B921" i="1"/>
  <c r="B810" i="1"/>
  <c r="B620" i="1"/>
  <c r="B1019" i="1"/>
  <c r="B905" i="1"/>
  <c r="B563" i="1"/>
  <c r="B619" i="1"/>
  <c r="B637" i="1"/>
  <c r="B603" i="1"/>
  <c r="B540" i="1"/>
  <c r="B562" i="1"/>
  <c r="B434" i="1"/>
  <c r="B292" i="1"/>
  <c r="B747" i="1"/>
  <c r="B529" i="1"/>
  <c r="B844" i="1"/>
  <c r="B706" i="1"/>
  <c r="B490" i="1"/>
  <c r="B618" i="1"/>
  <c r="B401" i="1"/>
  <c r="B694" i="1"/>
  <c r="B636" i="1"/>
  <c r="B561" i="1"/>
  <c r="B433" i="1"/>
  <c r="B705" i="1"/>
  <c r="B809" i="1"/>
  <c r="B382" i="1"/>
  <c r="B1018" i="1"/>
  <c r="B255" i="1"/>
  <c r="B693" i="1"/>
  <c r="B461" i="1"/>
  <c r="B400" i="1"/>
  <c r="B539" i="1"/>
  <c r="B617" i="1"/>
  <c r="B616" i="1"/>
  <c r="B692" i="1"/>
  <c r="B691" i="1"/>
  <c r="B509" i="1"/>
  <c r="B472" i="1"/>
  <c r="B635" i="1"/>
  <c r="B460" i="1"/>
  <c r="B602" i="1"/>
  <c r="B808" i="1"/>
  <c r="B459" i="1"/>
  <c r="B940" i="1"/>
  <c r="B717" i="1"/>
  <c r="B363" i="1"/>
  <c r="B384" i="1"/>
  <c r="B286" i="1"/>
  <c r="B716" i="1"/>
  <c r="B471" i="1"/>
  <c r="B489" i="1"/>
  <c r="B362" i="1"/>
  <c r="B166" i="1"/>
  <c r="B615" i="1"/>
  <c r="B704" i="1"/>
  <c r="B388" i="1"/>
  <c r="B230" i="1"/>
  <c r="B518" i="1"/>
  <c r="B538" i="1"/>
  <c r="B528" i="1"/>
  <c r="B320" i="1"/>
  <c r="B122" i="1"/>
  <c r="B165" i="1"/>
  <c r="B399" i="1"/>
  <c r="B247" i="1"/>
  <c r="B346" i="1"/>
  <c r="B470" i="1"/>
  <c r="B246" i="1"/>
  <c r="B188" i="1"/>
  <c r="B381" i="1"/>
  <c r="B178" i="1"/>
  <c r="B237" i="1"/>
  <c r="B254" i="1"/>
  <c r="B162" i="1"/>
  <c r="B291" i="1"/>
  <c r="B91" i="1"/>
  <c r="B253" i="1"/>
  <c r="B816" i="1"/>
  <c r="B1080" i="1"/>
  <c r="B1160" i="1"/>
  <c r="B1158" i="1"/>
  <c r="B920" i="1"/>
  <c r="B746" i="1"/>
  <c r="B1149" i="1"/>
  <c r="B1306" i="1"/>
  <c r="B1334" i="1"/>
  <c r="B817" i="1"/>
  <c r="B699" i="1"/>
  <c r="B340" i="1"/>
  <c r="B1312" i="1"/>
  <c r="B1323" i="1"/>
  <c r="B1148" i="1"/>
  <c r="B601" i="1"/>
  <c r="B1079" i="1"/>
  <c r="B1310" i="1"/>
  <c r="B1078" i="1"/>
  <c r="B1005" i="1"/>
  <c r="B807" i="1"/>
  <c r="B1094" i="1"/>
  <c r="B1292" i="1"/>
  <c r="B1224" i="1"/>
  <c r="B1051" i="1"/>
  <c r="B839" i="1"/>
  <c r="B838" i="1"/>
  <c r="B744" i="1"/>
  <c r="B743" i="1"/>
  <c r="B469" i="1"/>
  <c r="B919" i="1"/>
  <c r="B931" i="1"/>
  <c r="B527" i="1"/>
  <c r="B350" i="1"/>
  <c r="B742" i="1"/>
  <c r="B380" i="1"/>
  <c r="B212" i="1"/>
  <c r="B703" i="1"/>
  <c r="B918" i="1"/>
  <c r="B740" i="1"/>
  <c r="B458" i="1"/>
  <c r="B345" i="1"/>
  <c r="B546" i="1"/>
  <c r="B411" i="1"/>
  <c r="B196" i="1"/>
  <c r="B295" i="1"/>
  <c r="B702" i="1"/>
  <c r="B904" i="1"/>
  <c r="B516" i="1"/>
  <c r="B515" i="1"/>
  <c r="B903" i="1"/>
  <c r="B614" i="1"/>
  <c r="B425" i="1"/>
  <c r="B457" i="1"/>
  <c r="B537" i="1"/>
  <c r="B424" i="1"/>
  <c r="B484" i="1"/>
  <c r="B360" i="1"/>
  <c r="B315" i="1"/>
  <c r="B715" i="1"/>
  <c r="B545" i="1"/>
  <c r="B358" i="1"/>
  <c r="B456" i="1"/>
  <c r="B455" i="1"/>
  <c r="B468" i="1"/>
  <c r="B271" i="1"/>
  <c r="B349" i="1"/>
  <c r="B299" i="1"/>
  <c r="B397" i="1"/>
  <c r="B314" i="1"/>
  <c r="B245" i="1"/>
  <c r="B423" i="1"/>
  <c r="B182" i="1"/>
  <c r="B227" i="1"/>
  <c r="B339" i="1"/>
  <c r="B219" i="1"/>
  <c r="B90" i="1"/>
  <c r="B114" i="1"/>
  <c r="B187" i="1"/>
  <c r="B258" i="1"/>
  <c r="B110" i="1"/>
  <c r="B177" i="1"/>
  <c r="B725" i="1"/>
  <c r="B240" i="1"/>
  <c r="B252" i="1"/>
  <c r="B137" i="1"/>
  <c r="B45" i="1"/>
  <c r="B119" i="1"/>
  <c r="B145" i="1"/>
  <c r="B285" i="1"/>
  <c r="B175" i="1"/>
  <c r="B211" i="1"/>
  <c r="B298" i="1"/>
  <c r="B157" i="1"/>
  <c r="B343" i="1"/>
  <c r="B204" i="1"/>
  <c r="B136" i="1"/>
  <c r="B186" i="1"/>
  <c r="B161" i="1"/>
  <c r="B107" i="1"/>
  <c r="B156" i="1"/>
  <c r="B74" i="1"/>
  <c r="B117" i="1"/>
  <c r="B88" i="1"/>
  <c r="B84" i="1"/>
  <c r="B193" i="1"/>
  <c r="B73" i="1"/>
  <c r="B75" i="1"/>
  <c r="B155" i="1"/>
  <c r="B81" i="1"/>
  <c r="B115" i="1"/>
  <c r="B87" i="1"/>
  <c r="B116" i="1"/>
  <c r="B86" i="1"/>
  <c r="B95" i="1"/>
  <c r="B67" i="1"/>
  <c r="B83" i="1"/>
  <c r="B77" i="1"/>
  <c r="B72" i="1"/>
  <c r="B66" i="1"/>
  <c r="B112" i="1"/>
  <c r="B47" i="1"/>
  <c r="B60" i="1"/>
  <c r="B50" i="1"/>
  <c r="B54" i="1"/>
  <c r="B69" i="1"/>
  <c r="B62" i="1"/>
  <c r="B35" i="1"/>
  <c r="B9" i="1"/>
  <c r="B41" i="1"/>
  <c r="B61" i="1"/>
  <c r="B113" i="1"/>
  <c r="B36" i="1"/>
  <c r="B68" i="1"/>
  <c r="B33" i="1"/>
  <c r="B32" i="1"/>
  <c r="B28" i="1"/>
  <c r="B40" i="1"/>
  <c r="B17" i="1"/>
  <c r="B26" i="1"/>
  <c r="B31" i="1"/>
  <c r="B22" i="1"/>
  <c r="B21" i="1"/>
  <c r="B25" i="1"/>
  <c r="B594" i="1"/>
  <c r="B526" i="1"/>
  <c r="B422" i="1"/>
  <c r="B917" i="1"/>
  <c r="B613" i="1"/>
  <c r="B1077" i="1"/>
  <c r="B1309" i="1"/>
  <c r="B1050" i="1"/>
  <c r="B984" i="1"/>
  <c r="B1325" i="1"/>
  <c r="B983" i="1"/>
  <c r="B612" i="1"/>
  <c r="B1206" i="1"/>
  <c r="B733" i="1"/>
  <c r="B551" i="1"/>
  <c r="B628" i="1"/>
  <c r="B1214" i="1"/>
  <c r="B1233" i="1"/>
  <c r="B1159" i="1"/>
  <c r="B1004" i="1"/>
  <c r="B1003" i="1"/>
  <c r="B1212" i="1"/>
  <c r="B593" i="1"/>
  <c r="B395" i="1"/>
  <c r="B297" i="1"/>
  <c r="B690" i="1"/>
  <c r="B592" i="1"/>
  <c r="B1289" i="1"/>
  <c r="B534" i="1"/>
  <c r="B1259" i="1"/>
  <c r="B1157" i="1"/>
  <c r="B514" i="1"/>
  <c r="B536" i="1"/>
  <c r="B902" i="1"/>
  <c r="B806" i="1"/>
  <c r="B338" i="1"/>
  <c r="B714" i="1"/>
  <c r="B1133" i="1"/>
  <c r="B547" i="1"/>
  <c r="B239" i="1"/>
  <c r="B689" i="1"/>
  <c r="B312" i="1"/>
  <c r="B535" i="1"/>
  <c r="B513" i="1"/>
  <c r="B512" i="1"/>
  <c r="B701" i="1"/>
  <c r="B700" i="1"/>
  <c r="B251" i="1"/>
  <c r="B419" i="1"/>
  <c r="B379" i="1"/>
  <c r="B418" i="1"/>
  <c r="B348" i="1"/>
  <c r="B394" i="1"/>
  <c r="B192" i="1"/>
  <c r="B454" i="1"/>
  <c r="B337" i="1"/>
  <c r="B378" i="1"/>
  <c r="B130" i="1"/>
  <c r="B453" i="1"/>
  <c r="B510" i="1"/>
  <c r="B525" i="1"/>
  <c r="B726" i="1"/>
  <c r="B467" i="1"/>
  <c r="B296" i="1"/>
  <c r="B387" i="1"/>
  <c r="B336" i="1"/>
  <c r="B305" i="1"/>
  <c r="B466" i="1"/>
  <c r="B377" i="1"/>
  <c r="B610" i="1"/>
  <c r="B465" i="1"/>
  <c r="B376" i="1"/>
  <c r="B218" i="1"/>
  <c r="B244" i="1"/>
  <c r="B344" i="1"/>
  <c r="B386" i="1"/>
  <c r="B202" i="1"/>
  <c r="B452" i="1"/>
  <c r="B250" i="1"/>
  <c r="B385" i="1"/>
  <c r="B290" i="1"/>
  <c r="B413" i="1"/>
  <c r="B185" i="1"/>
  <c r="B160" i="1"/>
  <c r="B217" i="1"/>
  <c r="B135" i="1"/>
  <c r="B100" i="1"/>
  <c r="B222" i="1"/>
  <c r="B335" i="1"/>
  <c r="B191" i="1"/>
  <c r="B210" i="1"/>
  <c r="B249" i="1"/>
  <c r="B94" i="1"/>
  <c r="B243" i="1"/>
  <c r="B184" i="1"/>
  <c r="B181" i="1"/>
  <c r="B133" i="1"/>
  <c r="B190" i="1"/>
  <c r="B80" i="1"/>
  <c r="B238" i="1"/>
  <c r="B121" i="1"/>
  <c r="B82" i="1"/>
  <c r="B154" i="1"/>
  <c r="B209" i="1"/>
  <c r="B138" i="1"/>
  <c r="B164" i="1"/>
  <c r="B289" i="1"/>
  <c r="B132" i="1"/>
  <c r="B159" i="1"/>
  <c r="B99" i="1"/>
  <c r="B129" i="1"/>
  <c r="B158" i="1"/>
  <c r="B163" i="1"/>
  <c r="B71" i="1"/>
  <c r="B125" i="1"/>
  <c r="B242" i="1"/>
  <c r="B259" i="1"/>
  <c r="B38" i="1"/>
  <c r="B37" i="1"/>
  <c r="B102" i="1"/>
  <c r="B134" i="1"/>
  <c r="B79" i="1"/>
  <c r="B189" i="1"/>
  <c r="B44" i="1"/>
  <c r="B101" i="1"/>
  <c r="B39" i="1"/>
  <c r="B59" i="1"/>
  <c r="B58" i="1"/>
  <c r="B49" i="1"/>
  <c r="B52" i="1"/>
  <c r="B51" i="1"/>
  <c r="B85" i="1"/>
  <c r="B70" i="1"/>
  <c r="B20" i="1"/>
  <c r="B42" i="1"/>
  <c r="B24" i="1"/>
  <c r="B56" i="1"/>
  <c r="B76" i="1"/>
  <c r="B30" i="1"/>
  <c r="B48" i="1"/>
  <c r="B43" i="1"/>
  <c r="B16" i="1"/>
  <c r="B23" i="1"/>
  <c r="B29" i="1"/>
  <c r="B11" i="1"/>
  <c r="B27" i="1"/>
  <c r="B15" i="1"/>
  <c r="B2" i="1"/>
  <c r="B19" i="1"/>
  <c r="B18" i="1"/>
  <c r="B7" i="1"/>
  <c r="B3" i="1"/>
  <c r="B10" i="1"/>
  <c r="B8" i="1"/>
  <c r="B6" i="1"/>
  <c r="B5" i="1"/>
  <c r="B4" i="1"/>
</calcChain>
</file>

<file path=xl/sharedStrings.xml><?xml version="1.0" encoding="utf-8"?>
<sst xmlns="http://schemas.openxmlformats.org/spreadsheetml/2006/main" count="1350" uniqueCount="1341">
  <si>
    <t>School</t>
  </si>
  <si>
    <t>Princeton University</t>
  </si>
  <si>
    <t>Harvard University</t>
  </si>
  <si>
    <t>Yale University</t>
  </si>
  <si>
    <t>Columbia University</t>
  </si>
  <si>
    <t>Stanford University</t>
  </si>
  <si>
    <t>University of Chicago</t>
  </si>
  <si>
    <t>Massachusetts Institute of Technology</t>
  </si>
  <si>
    <t>Duke University</t>
  </si>
  <si>
    <t>University of Pennsylvania</t>
  </si>
  <si>
    <t>California Institute of Technology</t>
  </si>
  <si>
    <t>Dartmouth College</t>
  </si>
  <si>
    <t>Johns Hopkins University</t>
  </si>
  <si>
    <t>Northwestern University</t>
  </si>
  <si>
    <t>Washington University in St. Louis</t>
  </si>
  <si>
    <t>Cornell University</t>
  </si>
  <si>
    <t>University of Notre Dame</t>
  </si>
  <si>
    <t>Vanderbilt University</t>
  </si>
  <si>
    <t>Rice University</t>
  </si>
  <si>
    <t>University of California-Berkeley</t>
  </si>
  <si>
    <t>Emory University</t>
  </si>
  <si>
    <t>Georgetown University</t>
  </si>
  <si>
    <t>University of California-Los Angeles</t>
  </si>
  <si>
    <t>University of Virginia</t>
  </si>
  <si>
    <t>Carnegie Mellon University</t>
  </si>
  <si>
    <t>University of Southern California</t>
  </si>
  <si>
    <t>Tufts University</t>
  </si>
  <si>
    <t>University of Michigan-Ann Arbor</t>
  </si>
  <si>
    <t>University of North Carolina-Chapel Hill</t>
  </si>
  <si>
    <t>Boston College</t>
  </si>
  <si>
    <t>New York University</t>
  </si>
  <si>
    <t>College of William and Mary</t>
  </si>
  <si>
    <t>Brandeis University</t>
  </si>
  <si>
    <t>Georgia Institute of Technology</t>
  </si>
  <si>
    <t>University of California-San Diego</t>
  </si>
  <si>
    <t>Case Western Reserve University</t>
  </si>
  <si>
    <t>University of California-Davis</t>
  </si>
  <si>
    <t>Lehigh University</t>
  </si>
  <si>
    <t>University of California-Santa Barbara</t>
  </si>
  <si>
    <t>Boston University</t>
  </si>
  <si>
    <t>Northeastern University</t>
  </si>
  <si>
    <t>Rensselaer Polytechnic Institute</t>
  </si>
  <si>
    <t>University of California-Irvine</t>
  </si>
  <si>
    <t>University of Illinois-Urbana-Champaign</t>
  </si>
  <si>
    <t>University of Wisconsin-Madison</t>
  </si>
  <si>
    <t>Pennsylvania State University-University Park</t>
  </si>
  <si>
    <t>University of Florida</t>
  </si>
  <si>
    <t>University of Miami</t>
  </si>
  <si>
    <t>University of Washington</t>
  </si>
  <si>
    <t>Yeshiva University</t>
  </si>
  <si>
    <t>University of Texas-Austin</t>
  </si>
  <si>
    <t>George Washington University</t>
  </si>
  <si>
    <t>Ohio State University-Columbus</t>
  </si>
  <si>
    <t>Pepperdine University</t>
  </si>
  <si>
    <t>Fordham University</t>
  </si>
  <si>
    <t>Southern Methodist University</t>
  </si>
  <si>
    <t>Syracuse University</t>
  </si>
  <si>
    <t>University of Connecticut</t>
  </si>
  <si>
    <t>Brigham Young University-Provo</t>
  </si>
  <si>
    <t>Clemson University</t>
  </si>
  <si>
    <t>Purdue University-West Lafayette</t>
  </si>
  <si>
    <t>University of Georgia</t>
  </si>
  <si>
    <t>University of Maryland-College Park</t>
  </si>
  <si>
    <t>University of Pittsburgh</t>
  </si>
  <si>
    <t>Texas A&amp;M University-College Station</t>
  </si>
  <si>
    <t>Rutgers, The State University of New Jersey-New Brunswick</t>
  </si>
  <si>
    <t>Baylor University</t>
  </si>
  <si>
    <t>University of Iowa</t>
  </si>
  <si>
    <t>University of Minnesota-Twin Cities</t>
  </si>
  <si>
    <t>Virginia Tech</t>
  </si>
  <si>
    <t>Indiana University-Bloomington</t>
  </si>
  <si>
    <t>Marquette University</t>
  </si>
  <si>
    <t>Miami University-Oxford</t>
  </si>
  <si>
    <t>Stevens Institute of Technology</t>
  </si>
  <si>
    <t>SUNY College of Environmental Science and Forestry</t>
  </si>
  <si>
    <t>Texas Christian University</t>
  </si>
  <si>
    <t>University of Delaware</t>
  </si>
  <si>
    <t>University of Massachusetts-Amherst</t>
  </si>
  <si>
    <t>University of California-Santa Cruz</t>
  </si>
  <si>
    <t>University of Vermont</t>
  </si>
  <si>
    <t>Binghamton University-SUNY</t>
  </si>
  <si>
    <t>Colorado School of Mines</t>
  </si>
  <si>
    <t>Stony Brook University-SUNY</t>
  </si>
  <si>
    <t>University of Alabama</t>
  </si>
  <si>
    <t>University of Colorado-Boulder</t>
  </si>
  <si>
    <t>University of Denver</t>
  </si>
  <si>
    <t>University of Tulsa</t>
  </si>
  <si>
    <t>Drexel University</t>
  </si>
  <si>
    <t>Florida State University</t>
  </si>
  <si>
    <t>North Carolina State University-Raleigh</t>
  </si>
  <si>
    <t>University of San Diego</t>
  </si>
  <si>
    <t>St. Louis University</t>
  </si>
  <si>
    <t>University of Missouri</t>
  </si>
  <si>
    <t>University of Nebraska-Lincoln</t>
  </si>
  <si>
    <t>University of New Hampshire</t>
  </si>
  <si>
    <t>Auburn University</t>
  </si>
  <si>
    <t>University at Buffalo-SUNY</t>
  </si>
  <si>
    <t>University of Dayton</t>
  </si>
  <si>
    <t>Iowa State University</t>
  </si>
  <si>
    <t>Loyola University Chicago</t>
  </si>
  <si>
    <t>University of Kansas</t>
  </si>
  <si>
    <t>University of Oklahoma</t>
  </si>
  <si>
    <t>University of Oregon</t>
  </si>
  <si>
    <t>University of San Francisco</t>
  </si>
  <si>
    <t>University of Tennessee</t>
  </si>
  <si>
    <t>University of California-Riverside</t>
  </si>
  <si>
    <t>University of South Carolina</t>
  </si>
  <si>
    <t>University of St. Thomas</t>
  </si>
  <si>
    <t>The Catholic University of America</t>
  </si>
  <si>
    <t>Illinois Institute of Technology</t>
  </si>
  <si>
    <t>Michigan Technological University</t>
  </si>
  <si>
    <t>University of the Pacific</t>
  </si>
  <si>
    <t>Clarkson University</t>
  </si>
  <si>
    <t>Colorado State University</t>
  </si>
  <si>
    <t>Rutgers, The State University of new Jersey-Newark</t>
  </si>
  <si>
    <t>Seton Hall University</t>
  </si>
  <si>
    <t>University at Albany-SUNY</t>
  </si>
  <si>
    <t>Louisiana State University-Baton Rouge</t>
  </si>
  <si>
    <t>Ohio University</t>
  </si>
  <si>
    <t>University of Cincinnati</t>
  </si>
  <si>
    <t>University of Kentucky</t>
  </si>
  <si>
    <t>University of Utah</t>
  </si>
  <si>
    <t>University of Arkansas</t>
  </si>
  <si>
    <t>Missouri University of Science &amp; Technology</t>
  </si>
  <si>
    <t>Oregon State University</t>
  </si>
  <si>
    <t>Washington State University</t>
  </si>
  <si>
    <t>St. John Fisher College</t>
  </si>
  <si>
    <t>Oklahoma State University</t>
  </si>
  <si>
    <t>St. John's University</t>
  </si>
  <si>
    <t>University of Texas-Dallas</t>
  </si>
  <si>
    <t>New Jersey Institute of Technology</t>
  </si>
  <si>
    <t>San Diego State University</t>
  </si>
  <si>
    <t>University of Alabama-Birmingham</t>
  </si>
  <si>
    <t>University of Maryland-Baltimore County</t>
  </si>
  <si>
    <t>Maryville University of St. Louis</t>
  </si>
  <si>
    <t>Mississippi State University</t>
  </si>
  <si>
    <t>Texas Tech University</t>
  </si>
  <si>
    <t>University of Massachusetts-Lowell</t>
  </si>
  <si>
    <t>Virginia Commonwealth University</t>
  </si>
  <si>
    <t>Biola University</t>
  </si>
  <si>
    <t>University of South Florida</t>
  </si>
  <si>
    <t>University of Wyoming</t>
  </si>
  <si>
    <t>University of Idaho</t>
  </si>
  <si>
    <t>University of La Verne</t>
  </si>
  <si>
    <t>Andrews University</t>
  </si>
  <si>
    <t>University of South Dakota</t>
  </si>
  <si>
    <t>West Virginia University</t>
  </si>
  <si>
    <t>Azusa Pacific University</t>
  </si>
  <si>
    <t>Bowling Green State University</t>
  </si>
  <si>
    <t>Pace University</t>
  </si>
  <si>
    <t>University of Central Florida</t>
  </si>
  <si>
    <t>University of Maine</t>
  </si>
  <si>
    <t>Western Michigan University</t>
  </si>
  <si>
    <t>Edgewood College</t>
  </si>
  <si>
    <t>Immaculata University</t>
  </si>
  <si>
    <t>South Dakota State University</t>
  </si>
  <si>
    <t>St. Mary's University of Minnesota</t>
  </si>
  <si>
    <t>University of Alabama-Huntsville</t>
  </si>
  <si>
    <t>University of North Carolina-Greensboro</t>
  </si>
  <si>
    <t>Southern Illinois University-Carbondale</t>
  </si>
  <si>
    <t>University of Houston</t>
  </si>
  <si>
    <t>University of Missouri-Kansas City</t>
  </si>
  <si>
    <t>University of New Mexico</t>
  </si>
  <si>
    <t>Central Michigan University</t>
  </si>
  <si>
    <t>Indiana University-Purdue University-Indianapolis</t>
  </si>
  <si>
    <t>Kent State University</t>
  </si>
  <si>
    <t>Northern Illinois University</t>
  </si>
  <si>
    <t>University of Montana</t>
  </si>
  <si>
    <t>University of Nevada-Reno</t>
  </si>
  <si>
    <t>Utah State University</t>
  </si>
  <si>
    <t>Louisiana Tech University</t>
  </si>
  <si>
    <t>University of North Carolina-Charlotte</t>
  </si>
  <si>
    <t>Ashland University</t>
  </si>
  <si>
    <t>Barry University</t>
  </si>
  <si>
    <t>Florida A&amp;M University</t>
  </si>
  <si>
    <t>Florida Atlantic University</t>
  </si>
  <si>
    <t>Florida International University</t>
  </si>
  <si>
    <t>Georgia Southern University</t>
  </si>
  <si>
    <t>Georgia State University</t>
  </si>
  <si>
    <t>Indiana State University</t>
  </si>
  <si>
    <t>Lamar University</t>
  </si>
  <si>
    <t>Lynn University</t>
  </si>
  <si>
    <t>New Mexico State University</t>
  </si>
  <si>
    <t>North Carolina A&amp;T State University</t>
  </si>
  <si>
    <t>Nova Southeastern University</t>
  </si>
  <si>
    <t>Oakland University</t>
  </si>
  <si>
    <t>Old Dominion University</t>
  </si>
  <si>
    <t>Our Lady of the Lake University</t>
  </si>
  <si>
    <t>Regent University</t>
  </si>
  <si>
    <t>South Carolina State University</t>
  </si>
  <si>
    <t>Texas A&amp;M University-Commerce</t>
  </si>
  <si>
    <t>Texas A&amp;M University-Kingsville</t>
  </si>
  <si>
    <t>Texas Southern University</t>
  </si>
  <si>
    <t>Trinity International University</t>
  </si>
  <si>
    <t>University of Akron</t>
  </si>
  <si>
    <t>University of Alaska-Fairbanks</t>
  </si>
  <si>
    <t>University of Arkansas-Little Rock</t>
  </si>
  <si>
    <t>University of Memphis</t>
  </si>
  <si>
    <t>University of Missouri-St. Louis</t>
  </si>
  <si>
    <t>University of Nebraska-Omaha</t>
  </si>
  <si>
    <t>University of Nevada-Las Vegas</t>
  </si>
  <si>
    <t>University of New Orleans</t>
  </si>
  <si>
    <t>University of Southern Mississippi</t>
  </si>
  <si>
    <t>University of Texas-Arlington</t>
  </si>
  <si>
    <t>University of Texas-San Antonio</t>
  </si>
  <si>
    <t>University of Toledo</t>
  </si>
  <si>
    <t>Wayne State University</t>
  </si>
  <si>
    <t>Wright State University</t>
  </si>
  <si>
    <t>Williams College</t>
  </si>
  <si>
    <t>Amherst College</t>
  </si>
  <si>
    <t>Swarthmore College</t>
  </si>
  <si>
    <t>Wellesley College</t>
  </si>
  <si>
    <t>Pomona College</t>
  </si>
  <si>
    <t>Middlebury College</t>
  </si>
  <si>
    <t>Carleton College</t>
  </si>
  <si>
    <t>Claremont McKenna College</t>
  </si>
  <si>
    <t>Haverford College</t>
  </si>
  <si>
    <t>Vassar College</t>
  </si>
  <si>
    <t>Washington and Lee University</t>
  </si>
  <si>
    <t>Hamilton College</t>
  </si>
  <si>
    <t>Harvey Mudd College</t>
  </si>
  <si>
    <t>Wesleyan University</t>
  </si>
  <si>
    <t>Grinnell College</t>
  </si>
  <si>
    <t>Colgate University</t>
  </si>
  <si>
    <t>Oberlin College</t>
  </si>
  <si>
    <t>Macalester College</t>
  </si>
  <si>
    <t>Scripps College</t>
  </si>
  <si>
    <t>United States Naval Academy</t>
  </si>
  <si>
    <t>Bryn Mawr College</t>
  </si>
  <si>
    <t>United States Air Force Academy</t>
  </si>
  <si>
    <t>Kenyon College</t>
  </si>
  <si>
    <t>University of Richmond</t>
  </si>
  <si>
    <t>Barnard College</t>
  </si>
  <si>
    <t>Bucknell University</t>
  </si>
  <si>
    <t>Lafayette College</t>
  </si>
  <si>
    <t>Skidmore College</t>
  </si>
  <si>
    <t>Whitman College</t>
  </si>
  <si>
    <t>Soka University of America</t>
  </si>
  <si>
    <t>Occidental College</t>
  </si>
  <si>
    <t>Centre College</t>
  </si>
  <si>
    <t>Trinity College</t>
  </si>
  <si>
    <t>DePauw University</t>
  </si>
  <si>
    <t>Rhodes College</t>
  </si>
  <si>
    <t>St. Olaf College</t>
  </si>
  <si>
    <t>Wheaton College</t>
  </si>
  <si>
    <t>Wabash College</t>
  </si>
  <si>
    <t>Kalamazoo College</t>
  </si>
  <si>
    <t>Virginia Military Institute</t>
  </si>
  <si>
    <t>Willamette University</t>
  </si>
  <si>
    <t>Berea College</t>
  </si>
  <si>
    <t>College of Wooster</t>
  </si>
  <si>
    <t>Hillsdale College</t>
  </si>
  <si>
    <t>Illinois Wesleyan University</t>
  </si>
  <si>
    <t>Thomas Aquinas College</t>
  </si>
  <si>
    <t>Wofford College</t>
  </si>
  <si>
    <t>Allegheny College</t>
  </si>
  <si>
    <t>Hendrix College</t>
  </si>
  <si>
    <t>Spelman College</t>
  </si>
  <si>
    <t>Transylvania University</t>
  </si>
  <si>
    <t>New College of Florida</t>
  </si>
  <si>
    <t>Southwestern University</t>
  </si>
  <si>
    <t>College of St. Benedict</t>
  </si>
  <si>
    <t>Luther College</t>
  </si>
  <si>
    <t>Millsaps College</t>
  </si>
  <si>
    <t>St. Mary's College</t>
  </si>
  <si>
    <t>Westmont College</t>
  </si>
  <si>
    <t>Albion College</t>
  </si>
  <si>
    <t>Drew University</t>
  </si>
  <si>
    <t>Hope College</t>
  </si>
  <si>
    <t>Augustana College</t>
  </si>
  <si>
    <t>Cornell College</t>
  </si>
  <si>
    <t>Hampden-Sydney College</t>
  </si>
  <si>
    <t>Hollins University</t>
  </si>
  <si>
    <t>Hanover College</t>
  </si>
  <si>
    <t>Ripon College</t>
  </si>
  <si>
    <t>Sweet Briar College</t>
  </si>
  <si>
    <t>Westminster College</t>
  </si>
  <si>
    <t>Coe College</t>
  </si>
  <si>
    <t>St. Norbert College</t>
  </si>
  <si>
    <t>Birmingham-Southern College</t>
  </si>
  <si>
    <t>Eckerd College</t>
  </si>
  <si>
    <t>Linfield College</t>
  </si>
  <si>
    <t>Randolph-Macon College</t>
  </si>
  <si>
    <t>Berry College</t>
  </si>
  <si>
    <t>Concordia College-Moorhead</t>
  </si>
  <si>
    <t>Goshen College</t>
  </si>
  <si>
    <t>Morehouse College</t>
  </si>
  <si>
    <t>Randolph College</t>
  </si>
  <si>
    <t>Roanoke College</t>
  </si>
  <si>
    <t>Wesleyan College</t>
  </si>
  <si>
    <t>Central College</t>
  </si>
  <si>
    <t>Grove City College</t>
  </si>
  <si>
    <t>Houghton College</t>
  </si>
  <si>
    <t>Principia College</t>
  </si>
  <si>
    <t>Simpson College</t>
  </si>
  <si>
    <t>Centenary College of Louisiana</t>
  </si>
  <si>
    <t>Hiram College</t>
  </si>
  <si>
    <t>Nebraska Wesleyan University</t>
  </si>
  <si>
    <t>Oglethorpe University</t>
  </si>
  <si>
    <t>Salem College</t>
  </si>
  <si>
    <t>St. Vincent College</t>
  </si>
  <si>
    <t>Carthage College</t>
  </si>
  <si>
    <t>Georgetown College</t>
  </si>
  <si>
    <t>College of Idaho</t>
  </si>
  <si>
    <t>University of North Carolina-Asheville</t>
  </si>
  <si>
    <t>Fisk University</t>
  </si>
  <si>
    <t>Lyon College</t>
  </si>
  <si>
    <t>Monmouth College</t>
  </si>
  <si>
    <t>Warren Wilson College</t>
  </si>
  <si>
    <t>Eastern Mennonite University</t>
  </si>
  <si>
    <t>Northland College</t>
  </si>
  <si>
    <t>Ouachita Baptist University</t>
  </si>
  <si>
    <t>Bridgewater College</t>
  </si>
  <si>
    <t>Erskine College</t>
  </si>
  <si>
    <t>Wisconsin Lutheran College</t>
  </si>
  <si>
    <t>Xavier University of Louisiana</t>
  </si>
  <si>
    <t>Bethany College</t>
  </si>
  <si>
    <t>Bethany Lutheran College</t>
  </si>
  <si>
    <t>Bloomfield College</t>
  </si>
  <si>
    <t>Brevard College</t>
  </si>
  <si>
    <t>Clafin University</t>
  </si>
  <si>
    <t>Clearwater Christian College</t>
  </si>
  <si>
    <t>Colorado Mesa University</t>
  </si>
  <si>
    <t>Dillard University</t>
  </si>
  <si>
    <t>Johnson C. Smith University</t>
  </si>
  <si>
    <t>Kentucky State University</t>
  </si>
  <si>
    <t>The King's College</t>
  </si>
  <si>
    <t>Louisana State University-Alexandria</t>
  </si>
  <si>
    <t>Marymount Manhattan College</t>
  </si>
  <si>
    <t>Maryville College</t>
  </si>
  <si>
    <t>Pacific Union College</t>
  </si>
  <si>
    <t>Rust College</t>
  </si>
  <si>
    <t>Savannah State University</t>
  </si>
  <si>
    <t>Simpson University</t>
  </si>
  <si>
    <t>Tougaloo College</t>
  </si>
  <si>
    <t>University of Maine-Machias</t>
  </si>
  <si>
    <t>University of Pikeville</t>
  </si>
  <si>
    <t>University of Science and Arts of Oklahoma</t>
  </si>
  <si>
    <t>Western State Colorado University</t>
  </si>
  <si>
    <t>West Virginia State University</t>
  </si>
  <si>
    <t>Ursinus College</t>
  </si>
  <si>
    <t>Villanova University</t>
  </si>
  <si>
    <t>College of New Jersey</t>
  </si>
  <si>
    <t>University of Scranton</t>
  </si>
  <si>
    <t>Rochester Institute of Technology</t>
  </si>
  <si>
    <t>Quinnipiac University</t>
  </si>
  <si>
    <t>Emerson College</t>
  </si>
  <si>
    <t>SUNY-Geneseo</t>
  </si>
  <si>
    <t>Gallaudet University</t>
  </si>
  <si>
    <t>Manhattan College</t>
  </si>
  <si>
    <t>Mount St. Mary's University</t>
  </si>
  <si>
    <t>Pratt Institute</t>
  </si>
  <si>
    <t>Rowan University</t>
  </si>
  <si>
    <t>Rider University</t>
  </si>
  <si>
    <t>St. Bonaventure University</t>
  </si>
  <si>
    <t>CUNY-Baruch College</t>
  </si>
  <si>
    <t>SUNY-New Paltz</t>
  </si>
  <si>
    <t>Canisius College</t>
  </si>
  <si>
    <t>Ramapo College of New Jersey</t>
  </si>
  <si>
    <t>CUNY-Queens College</t>
  </si>
  <si>
    <t>La Salle University</t>
  </si>
  <si>
    <t>Springfield College</t>
  </si>
  <si>
    <t>Monmouth University</t>
  </si>
  <si>
    <t>Alfred University</t>
  </si>
  <si>
    <t>Marywood University</t>
  </si>
  <si>
    <t>Arcadia University</t>
  </si>
  <si>
    <t>Molloy College</t>
  </si>
  <si>
    <t>Richard Stockton College of New Jersey</t>
  </si>
  <si>
    <t>SUNY College-Oneonta</t>
  </si>
  <si>
    <t>SUNY-Fredonia</t>
  </si>
  <si>
    <t>CUNY-Hunter College</t>
  </si>
  <si>
    <t>Montclair State University</t>
  </si>
  <si>
    <t>New York Institute of Technology</t>
  </si>
  <si>
    <t>Notre Dame of Maryland University</t>
  </si>
  <si>
    <t>Mercyhurst University</t>
  </si>
  <si>
    <t>St. Francis University</t>
  </si>
  <si>
    <t>College at Brockport-SUNY</t>
  </si>
  <si>
    <t>Emmanuel College</t>
  </si>
  <si>
    <t>Gannon University</t>
  </si>
  <si>
    <t>Suffolk University</t>
  </si>
  <si>
    <t>Towson University</t>
  </si>
  <si>
    <t>West Chester University of Pennsylvania</t>
  </si>
  <si>
    <t>Western New England University</t>
  </si>
  <si>
    <t>CUNY-Brooklyn College</t>
  </si>
  <si>
    <t>DeSales University</t>
  </si>
  <si>
    <t>St. Joseph's College New York</t>
  </si>
  <si>
    <t>Endicott College</t>
  </si>
  <si>
    <t>Iona College</t>
  </si>
  <si>
    <t>Fairleigh Dickinson University</t>
  </si>
  <si>
    <t>Philadelphia University</t>
  </si>
  <si>
    <t>University of New England</t>
  </si>
  <si>
    <t>Wheelock College</t>
  </si>
  <si>
    <t>Slippery Rock University of Pennsylvania</t>
  </si>
  <si>
    <t>Wilkes University</t>
  </si>
  <si>
    <t>College of St. Elizabeth</t>
  </si>
  <si>
    <t>Millersville University of Pennsylvania</t>
  </si>
  <si>
    <t>Roberts Wesleyan College</t>
  </si>
  <si>
    <t>Shippensburg University of Pennsylvania</t>
  </si>
  <si>
    <t>University of Massachusetts-Dartmouth</t>
  </si>
  <si>
    <t>University of St. Joseph</t>
  </si>
  <si>
    <t>York College of Pennsylvania</t>
  </si>
  <si>
    <t>Robert Morris University</t>
  </si>
  <si>
    <t>Rosemont College</t>
  </si>
  <si>
    <t>Bloomsburg University of Pennsylvania</t>
  </si>
  <si>
    <t>Eastern University</t>
  </si>
  <si>
    <t>St. Peter's University</t>
  </si>
  <si>
    <t>University of New Haven</t>
  </si>
  <si>
    <t>Eastern Connecticut State University</t>
  </si>
  <si>
    <t>Plymouth State University</t>
  </si>
  <si>
    <t>William Paterson University of New Jersey</t>
  </si>
  <si>
    <t>SUNY Buffalo State</t>
  </si>
  <si>
    <t>SUNY Institute of Technology-Utica/Rome</t>
  </si>
  <si>
    <t>Waynesburg University</t>
  </si>
  <si>
    <t>Gwynedd Mercy University</t>
  </si>
  <si>
    <t>Mount St. Mary College</t>
  </si>
  <si>
    <t>Central Connecticut State University</t>
  </si>
  <si>
    <t>Albertus Magnus College</t>
  </si>
  <si>
    <t>Caldwell University</t>
  </si>
  <si>
    <t>CUNY-College of Staten Island</t>
  </si>
  <si>
    <t>Westfield State University</t>
  </si>
  <si>
    <t>CUNY-John Jay College of Criminal Justice</t>
  </si>
  <si>
    <t>Point Park University</t>
  </si>
  <si>
    <t>CUNY-Lehman College</t>
  </si>
  <si>
    <t>Frostburg State University</t>
  </si>
  <si>
    <t>Holy Family University</t>
  </si>
  <si>
    <t>Kutztown University of Pennsylvania</t>
  </si>
  <si>
    <t>Worcester State University</t>
  </si>
  <si>
    <t>Delaware State University</t>
  </si>
  <si>
    <t>Edinboro University of Pennsylvania</t>
  </si>
  <si>
    <t>Mansfield University of Pennsylvania</t>
  </si>
  <si>
    <t>Western Connecticut State University</t>
  </si>
  <si>
    <t>American International College</t>
  </si>
  <si>
    <t>California University of Pennsylvania</t>
  </si>
  <si>
    <t>Centenary College</t>
  </si>
  <si>
    <t>Chestnut Hill College</t>
  </si>
  <si>
    <t>Clarion University of Pennsylvania</t>
  </si>
  <si>
    <t>Dominican College</t>
  </si>
  <si>
    <t>D'Youville College</t>
  </si>
  <si>
    <t>Fitchburg State University</t>
  </si>
  <si>
    <t>Framingham State University</t>
  </si>
  <si>
    <t>Franklin Pierce University</t>
  </si>
  <si>
    <t>Husson University</t>
  </si>
  <si>
    <t>Lincoln University</t>
  </si>
  <si>
    <t>LIU Post</t>
  </si>
  <si>
    <t>Lock Haven University of Pennsylvania</t>
  </si>
  <si>
    <t>Neumann University</t>
  </si>
  <si>
    <t>New Jersey City University</t>
  </si>
  <si>
    <t>Southern Connecticut State University</t>
  </si>
  <si>
    <t>St. Joseph's College</t>
  </si>
  <si>
    <t>University of Bridgeport</t>
  </si>
  <si>
    <t>Southern New Hampshire University</t>
  </si>
  <si>
    <t>Elon University</t>
  </si>
  <si>
    <t>Samford University</t>
  </si>
  <si>
    <t>Belmont University</t>
  </si>
  <si>
    <t>James Madison University</t>
  </si>
  <si>
    <t>Mercer University</t>
  </si>
  <si>
    <t>Appalachian State University</t>
  </si>
  <si>
    <t>Loyola University New Orleans</t>
  </si>
  <si>
    <t>Bellarmine University</t>
  </si>
  <si>
    <t>University of Mary Washington</t>
  </si>
  <si>
    <t>University of North Carolina-Wilmington</t>
  </si>
  <si>
    <t>Lipscomb University</t>
  </si>
  <si>
    <t>Queens University of Charlotte</t>
  </si>
  <si>
    <t>Spring Hill College</t>
  </si>
  <si>
    <t>Harding University</t>
  </si>
  <si>
    <t>University of Tampa</t>
  </si>
  <si>
    <t>Winthrop University</t>
  </si>
  <si>
    <t>Christian Brothers University</t>
  </si>
  <si>
    <t>Murray State University</t>
  </si>
  <si>
    <t>Georgia College &amp; State University</t>
  </si>
  <si>
    <t>Mississippi College</t>
  </si>
  <si>
    <t>Longwood University</t>
  </si>
  <si>
    <t>Western Kentucky University</t>
  </si>
  <si>
    <t>Lynchburg College</t>
  </si>
  <si>
    <t>Gardner-Webb University</t>
  </si>
  <si>
    <t>Radford University</t>
  </si>
  <si>
    <t>Tennessee Technological University</t>
  </si>
  <si>
    <t>Columbia College</t>
  </si>
  <si>
    <t>Marymount University</t>
  </si>
  <si>
    <t>University of Montevallo</t>
  </si>
  <si>
    <t>Western Carolina University</t>
  </si>
  <si>
    <t>Brenau University</t>
  </si>
  <si>
    <t>Freed-Hardeman University</t>
  </si>
  <si>
    <t>Wingate University</t>
  </si>
  <si>
    <t>Marshall University</t>
  </si>
  <si>
    <t>Mississippi University for Women</t>
  </si>
  <si>
    <t>Shenandoah University</t>
  </si>
  <si>
    <t>Mary Baldwin College</t>
  </si>
  <si>
    <t>Thomas More College</t>
  </si>
  <si>
    <t>Palm Beach Atlantic University</t>
  </si>
  <si>
    <t>University of North Florida</t>
  </si>
  <si>
    <t>Arkansas State University</t>
  </si>
  <si>
    <t>Morehead State University</t>
  </si>
  <si>
    <t>Coastal Carolina University</t>
  </si>
  <si>
    <t>University of Tennessee-Chattanooga</t>
  </si>
  <si>
    <t>University of North Georgia</t>
  </si>
  <si>
    <t>Eastern Kentucky University</t>
  </si>
  <si>
    <t>Pfeiffer University</t>
  </si>
  <si>
    <t>Belhaven University</t>
  </si>
  <si>
    <t>North Carolina Central University</t>
  </si>
  <si>
    <t>St. Thomas University</t>
  </si>
  <si>
    <t>University of Central Arkansas</t>
  </si>
  <si>
    <t>Kennesaw State University</t>
  </si>
  <si>
    <t>Northern Kentucky University</t>
  </si>
  <si>
    <t>Piedmont College</t>
  </si>
  <si>
    <t>Alcorn State University</t>
  </si>
  <si>
    <t>Valdosta State University</t>
  </si>
  <si>
    <t>Albany State University</t>
  </si>
  <si>
    <t>Auburn University-Montgomery</t>
  </si>
  <si>
    <t>Francis Marion University</t>
  </si>
  <si>
    <t>Troy University</t>
  </si>
  <si>
    <t>Liberty University</t>
  </si>
  <si>
    <t>Campbellsville University</t>
  </si>
  <si>
    <t>University of Louisiana-Monroe</t>
  </si>
  <si>
    <t>University of North Alabama</t>
  </si>
  <si>
    <t>McNeese State University</t>
  </si>
  <si>
    <t>Nicholls State University</t>
  </si>
  <si>
    <t>Northwestern State University of Louisiana</t>
  </si>
  <si>
    <t>University of North Carolina-Pembroke</t>
  </si>
  <si>
    <t>Arkansas Tech University</t>
  </si>
  <si>
    <t>Delta State University</t>
  </si>
  <si>
    <t>University of the Cumberlands</t>
  </si>
  <si>
    <t>Alabama Agricultural and Mechanical University</t>
  </si>
  <si>
    <t>Armstrong State University</t>
  </si>
  <si>
    <t>Columbus State University</t>
  </si>
  <si>
    <t>Cumberland University</t>
  </si>
  <si>
    <t>Fairmont State University</t>
  </si>
  <si>
    <t>Georgia Southwestern State University</t>
  </si>
  <si>
    <t>Henderson State University</t>
  </si>
  <si>
    <t>Southeastern Louisiana University</t>
  </si>
  <si>
    <t>Southern Arkansas University</t>
  </si>
  <si>
    <t>University of West Alabama</t>
  </si>
  <si>
    <t>Creighton University</t>
  </si>
  <si>
    <t>Butler University</t>
  </si>
  <si>
    <t>Drake University</t>
  </si>
  <si>
    <t>Bradley University</t>
  </si>
  <si>
    <t>Valparaiso University</t>
  </si>
  <si>
    <t>Xavier University</t>
  </si>
  <si>
    <t>John Carroll University</t>
  </si>
  <si>
    <t>Drury University</t>
  </si>
  <si>
    <t>Truman State University</t>
  </si>
  <si>
    <t>University of Evansville</t>
  </si>
  <si>
    <t>Elmhurst College</t>
  </si>
  <si>
    <t>Hamline University</t>
  </si>
  <si>
    <t>St. Catherine University</t>
  </si>
  <si>
    <t>Milwaukee School of Engineering</t>
  </si>
  <si>
    <t>North Central College</t>
  </si>
  <si>
    <t>Rockhurst University</t>
  </si>
  <si>
    <t>Dominican University</t>
  </si>
  <si>
    <t>Bethel University</t>
  </si>
  <si>
    <t>Kettering University</t>
  </si>
  <si>
    <t>College of St. Scholastica</t>
  </si>
  <si>
    <t>Lewis University</t>
  </si>
  <si>
    <t>Grand Valley State University</t>
  </si>
  <si>
    <t>Indiana Wesleyan University</t>
  </si>
  <si>
    <t>University of Indianapolis</t>
  </si>
  <si>
    <t>Webster University</t>
  </si>
  <si>
    <t>Franciscan University of Steubenville</t>
  </si>
  <si>
    <t>Eastern Illinois University</t>
  </si>
  <si>
    <t>University of Wisconsin-La Crosse</t>
  </si>
  <si>
    <t>University of Wisconsin-Eau Claire</t>
  </si>
  <si>
    <t>St. Ambrose University</t>
  </si>
  <si>
    <t>University of Michigan-Dearborn</t>
  </si>
  <si>
    <t>University of Illinois-Springfield</t>
  </si>
  <si>
    <t>University of Minnesota-Duluth</t>
  </si>
  <si>
    <t>University of St. Francis</t>
  </si>
  <si>
    <t>Western Illinois University</t>
  </si>
  <si>
    <t>Anderson University</t>
  </si>
  <si>
    <t>Carroll University</t>
  </si>
  <si>
    <t>Aquinas College</t>
  </si>
  <si>
    <t>Baker University</t>
  </si>
  <si>
    <t>Southern Illinois University-Edwardsville</t>
  </si>
  <si>
    <t>University of Wisconsin-Whitewater</t>
  </si>
  <si>
    <t>Heidelberg University</t>
  </si>
  <si>
    <t>Olivet Nazarene University</t>
  </si>
  <si>
    <t>Spring Arbor University</t>
  </si>
  <si>
    <t>Lawrence Technological University</t>
  </si>
  <si>
    <t>Malone University</t>
  </si>
  <si>
    <t>North Park University</t>
  </si>
  <si>
    <t>University of Nebraska-Kearney</t>
  </si>
  <si>
    <t>University of Wisconsin-Stevens Point</t>
  </si>
  <si>
    <t>Ursuline College</t>
  </si>
  <si>
    <t>Mount St. Joseph University</t>
  </si>
  <si>
    <t>Muskingum University</t>
  </si>
  <si>
    <t>Winona State University</t>
  </si>
  <si>
    <t>University of Wisconsin-Stout</t>
  </si>
  <si>
    <t>Missouri State University</t>
  </si>
  <si>
    <t>Mount Vernon Nazarene University</t>
  </si>
  <si>
    <t>Alverno College</t>
  </si>
  <si>
    <t>College of St. Mary</t>
  </si>
  <si>
    <t>McKendree University</t>
  </si>
  <si>
    <t>Minnesota State University-Mankato</t>
  </si>
  <si>
    <t>Quincy University</t>
  </si>
  <si>
    <t>University of Wisconsin-River Falls</t>
  </si>
  <si>
    <t>Concordia University Chicago</t>
  </si>
  <si>
    <t>Eastern Michigan University</t>
  </si>
  <si>
    <t>University of Wisconsin-Green Bay</t>
  </si>
  <si>
    <t>Dakota State University</t>
  </si>
  <si>
    <t>Northwest Missouri State University</t>
  </si>
  <si>
    <t>Madonna University</t>
  </si>
  <si>
    <t>Ohio Dominican University</t>
  </si>
  <si>
    <t>Pittsburg State University</t>
  </si>
  <si>
    <t>Rockford University</t>
  </si>
  <si>
    <t>Southwestern College</t>
  </si>
  <si>
    <t>Mount Mary University</t>
  </si>
  <si>
    <t>Roosevelt University</t>
  </si>
  <si>
    <t>Washburn University</t>
  </si>
  <si>
    <t>Lindenwood University</t>
  </si>
  <si>
    <t>Marian University</t>
  </si>
  <si>
    <t>Southeast Missouri State University</t>
  </si>
  <si>
    <t>William Woods University</t>
  </si>
  <si>
    <t>Bemidji State University</t>
  </si>
  <si>
    <t>St. Cloud State University</t>
  </si>
  <si>
    <t>University of Michigan-Flint</t>
  </si>
  <si>
    <t>University of Wisconsin-Superior</t>
  </si>
  <si>
    <t>Graceland University</t>
  </si>
  <si>
    <t>Minnesota State University-Moorhead</t>
  </si>
  <si>
    <t>Minot State University</t>
  </si>
  <si>
    <t>Fontbonne University</t>
  </si>
  <si>
    <t>Upper Iowa University</t>
  </si>
  <si>
    <t>Chicago State University</t>
  </si>
  <si>
    <t>Indiana University Northwest</t>
  </si>
  <si>
    <t>Indiana University-Purdue University-Fort Wayne</t>
  </si>
  <si>
    <t>Indiana University-South Bend</t>
  </si>
  <si>
    <t>Indiana University Southeast</t>
  </si>
  <si>
    <t>Purdue University-Calumet</t>
  </si>
  <si>
    <t>Saginaw Valley State University</t>
  </si>
  <si>
    <t>Siena Heights University</t>
  </si>
  <si>
    <t>University of Southern Indiana</t>
  </si>
  <si>
    <t>Youngstown State University</t>
  </si>
  <si>
    <t>Trinity University</t>
  </si>
  <si>
    <t>Santa Clara University</t>
  </si>
  <si>
    <t>Gonzaga University</t>
  </si>
  <si>
    <t>Loyola Marymount University</t>
  </si>
  <si>
    <t>Seattle University</t>
  </si>
  <si>
    <t>Mills College</t>
  </si>
  <si>
    <t>Chapman University</t>
  </si>
  <si>
    <t>University of Portland</t>
  </si>
  <si>
    <t>St. Mary's College of California</t>
  </si>
  <si>
    <t>University of Redlands</t>
  </si>
  <si>
    <t>St. Edward's University</t>
  </si>
  <si>
    <t>University of Dallas</t>
  </si>
  <si>
    <t>Point Loma Nazarene University</t>
  </si>
  <si>
    <t>Abilene Christian University</t>
  </si>
  <si>
    <t>Seattle Pacific University</t>
  </si>
  <si>
    <t>St. Mary's University of San Antonio</t>
  </si>
  <si>
    <t>Western Washington University</t>
  </si>
  <si>
    <t>Mount St. Mary's College</t>
  </si>
  <si>
    <t>New Mexico Institute of Mining and Technology</t>
  </si>
  <si>
    <t>Oklahoma City University</t>
  </si>
  <si>
    <t>Pacific University</t>
  </si>
  <si>
    <t>George Fox University</t>
  </si>
  <si>
    <t>Evergreen State College</t>
  </si>
  <si>
    <t>California State University-Long Beach</t>
  </si>
  <si>
    <t>California State University-Chico</t>
  </si>
  <si>
    <t>Dallas Baptist University</t>
  </si>
  <si>
    <t>Hardin-Simmons University</t>
  </si>
  <si>
    <t>California Baptist University</t>
  </si>
  <si>
    <t>San Jose State University</t>
  </si>
  <si>
    <t>California State University-Fullerton</t>
  </si>
  <si>
    <t>Fresno Pacific University</t>
  </si>
  <si>
    <t>Oklahoma Christian University</t>
  </si>
  <si>
    <t>Northwest Nazarene University</t>
  </si>
  <si>
    <t>University of Mary Hardin-Baylor</t>
  </si>
  <si>
    <t>California State University-Fresno</t>
  </si>
  <si>
    <t>Texas Wesleyan University</t>
  </si>
  <si>
    <t>Texas State University</t>
  </si>
  <si>
    <t>University of Colorado-Colorado Springs</t>
  </si>
  <si>
    <t>Woodbury University</t>
  </si>
  <si>
    <t>San Francisco State University</t>
  </si>
  <si>
    <t>Southern Utah University</t>
  </si>
  <si>
    <t>Boise State University</t>
  </si>
  <si>
    <t>Texas A&amp;M International University</t>
  </si>
  <si>
    <t>University of the Incarnate Word</t>
  </si>
  <si>
    <t>Eastern Washington University</t>
  </si>
  <si>
    <t>California State University-Monterey Bay</t>
  </si>
  <si>
    <t>Holy Names University</t>
  </si>
  <si>
    <t>Houston Baptist University</t>
  </si>
  <si>
    <t>University of Texas-Tyler</t>
  </si>
  <si>
    <t>Prescott College</t>
  </si>
  <si>
    <t>University of Central Oklahoma</t>
  </si>
  <si>
    <t>Southern Oregon University</t>
  </si>
  <si>
    <t>Hawaii Pacific University</t>
  </si>
  <si>
    <t>West Texas A&amp;M University</t>
  </si>
  <si>
    <t>Northeastern State University</t>
  </si>
  <si>
    <t>Stephen F. Austin State University</t>
  </si>
  <si>
    <t>Western Oregon University</t>
  </si>
  <si>
    <t>Chaminade University of Honolulu</t>
  </si>
  <si>
    <t>Montana State University-Billings</t>
  </si>
  <si>
    <t>Northwestern Oklahoma State University</t>
  </si>
  <si>
    <t>Prairie View A&amp;M University</t>
  </si>
  <si>
    <t>Southeastern Oklahoma State University</t>
  </si>
  <si>
    <t>Southwestern Oklahoma State University</t>
  </si>
  <si>
    <t>University of Texas-Brownsville</t>
  </si>
  <si>
    <t>University of Texas of the Permian Basin</t>
  </si>
  <si>
    <t>University of Texas-Pan American</t>
  </si>
  <si>
    <t>Wayland Baptist University</t>
  </si>
  <si>
    <t>New Mexico Highlands University</t>
  </si>
  <si>
    <t>Cooper Union</t>
  </si>
  <si>
    <t>United States Merchant Marine Academy</t>
  </si>
  <si>
    <t>Elizabethtown College</t>
  </si>
  <si>
    <t>Messiah College</t>
  </si>
  <si>
    <t>Massachusetts Maritime Academy</t>
  </si>
  <si>
    <t>Maine Maritime Academy</t>
  </si>
  <si>
    <t>Elmira College</t>
  </si>
  <si>
    <t>Wentworth Institute of Technology</t>
  </si>
  <si>
    <t>Geneva College</t>
  </si>
  <si>
    <t>Cedar Crest College</t>
  </si>
  <si>
    <t>Delaware Valley College</t>
  </si>
  <si>
    <t>St. Francis College</t>
  </si>
  <si>
    <t>SUNY Maritime College</t>
  </si>
  <si>
    <t>Vaughn College of Aeronautics and Technology</t>
  </si>
  <si>
    <t>Dean College</t>
  </si>
  <si>
    <t>Lasell College</t>
  </si>
  <si>
    <t>Farmingdale State College-SUNY</t>
  </si>
  <si>
    <t>La Roche College</t>
  </si>
  <si>
    <t>Keystone College</t>
  </si>
  <si>
    <t>Mount Ida College</t>
  </si>
  <si>
    <t>Thomas College</t>
  </si>
  <si>
    <t>Washington Adventist University</t>
  </si>
  <si>
    <t>Becker College</t>
  </si>
  <si>
    <t>Five Towns College</t>
  </si>
  <si>
    <t>Post University</t>
  </si>
  <si>
    <t>Asbury University</t>
  </si>
  <si>
    <t>High Point University</t>
  </si>
  <si>
    <t>John Brown University</t>
  </si>
  <si>
    <t>University of the Ozarks</t>
  </si>
  <si>
    <t>Florida Southern College</t>
  </si>
  <si>
    <t>Covenant College</t>
  </si>
  <si>
    <t>Milligan College</t>
  </si>
  <si>
    <t>Wheeling Jesuit University</t>
  </si>
  <si>
    <t>West Virginia Wesleyan College</t>
  </si>
  <si>
    <t>LaGrange College</t>
  </si>
  <si>
    <t>Coker College</t>
  </si>
  <si>
    <t>University of South Carolina-Aiken</t>
  </si>
  <si>
    <t>University of Charleston</t>
  </si>
  <si>
    <t>Bryan College</t>
  </si>
  <si>
    <t>Blue Mountain College</t>
  </si>
  <si>
    <t>Huntingdon College</t>
  </si>
  <si>
    <t>Averett University</t>
  </si>
  <si>
    <t>Barton College</t>
  </si>
  <si>
    <t>North Greenville University</t>
  </si>
  <si>
    <t>University of Mobile</t>
  </si>
  <si>
    <t>Alice Lloyd College</t>
  </si>
  <si>
    <t>Kentucky Wesleyan College</t>
  </si>
  <si>
    <t>Newberry College</t>
  </si>
  <si>
    <t>Bethune-Cookman University</t>
  </si>
  <si>
    <t>Alderson Broaddus University</t>
  </si>
  <si>
    <t>Mars Hill University</t>
  </si>
  <si>
    <t>Tennessee Wesleyan College</t>
  </si>
  <si>
    <t>Brescia University</t>
  </si>
  <si>
    <t>Philander Smith College</t>
  </si>
  <si>
    <t>University of Arkansas-Pine Bluff</t>
  </si>
  <si>
    <t>Ferrum College</t>
  </si>
  <si>
    <t>Welch College</t>
  </si>
  <si>
    <t>Bluefield College</t>
  </si>
  <si>
    <t>Kentucky Christian University</t>
  </si>
  <si>
    <t>Ohio Valley University</t>
  </si>
  <si>
    <t>University of South Carolina-Beaufort</t>
  </si>
  <si>
    <t>Clayton State University</t>
  </si>
  <si>
    <t>Virginia Union University</t>
  </si>
  <si>
    <t>Fort Valley State University</t>
  </si>
  <si>
    <t>Glenville State College</t>
  </si>
  <si>
    <t>Point University</t>
  </si>
  <si>
    <t>Bluefield State College</t>
  </si>
  <si>
    <t>Chowan University</t>
  </si>
  <si>
    <t>Paine College</t>
  </si>
  <si>
    <t>Truett McConnell College</t>
  </si>
  <si>
    <t>Webber International University</t>
  </si>
  <si>
    <t>Edison State College</t>
  </si>
  <si>
    <t>Mid-Atlantic Christian University</t>
  </si>
  <si>
    <t>Taylor University</t>
  </si>
  <si>
    <t>Ohio Northern University</t>
  </si>
  <si>
    <t>Dordt College</t>
  </si>
  <si>
    <t>Cedarville University</t>
  </si>
  <si>
    <t>Northwestern College</t>
  </si>
  <si>
    <t>Buena Vista University</t>
  </si>
  <si>
    <t>Loras College</t>
  </si>
  <si>
    <t>Huntington University</t>
  </si>
  <si>
    <t>Millikin University</t>
  </si>
  <si>
    <t>Saint Mary-of-the-Woods College</t>
  </si>
  <si>
    <t>Hastings College</t>
  </si>
  <si>
    <t>Bethel College</t>
  </si>
  <si>
    <t>Mount Mercy University</t>
  </si>
  <si>
    <t>Adrian College</t>
  </si>
  <si>
    <t>Morningside College</t>
  </si>
  <si>
    <t>Stephens College</t>
  </si>
  <si>
    <t>Manchester University</t>
  </si>
  <si>
    <t>Bluffton University</t>
  </si>
  <si>
    <t>Trinity Christian College</t>
  </si>
  <si>
    <t>Eureka College</t>
  </si>
  <si>
    <t>Greenville College</t>
  </si>
  <si>
    <t>Culver-Stockton College</t>
  </si>
  <si>
    <t>Blackburn College</t>
  </si>
  <si>
    <t>Briar Cliff University</t>
  </si>
  <si>
    <t>University of Sioux Falls</t>
  </si>
  <si>
    <t>Defiance College</t>
  </si>
  <si>
    <t>University of Minnesota-Crookston</t>
  </si>
  <si>
    <t>Valley City State University</t>
  </si>
  <si>
    <t>Northern State University</t>
  </si>
  <si>
    <t>Olivet College</t>
  </si>
  <si>
    <t>Tabor College</t>
  </si>
  <si>
    <t>Union College (NE)</t>
  </si>
  <si>
    <t>MacMurray College</t>
  </si>
  <si>
    <t>Dakota Wesleyan University</t>
  </si>
  <si>
    <t>Kansas Wesleyan University</t>
  </si>
  <si>
    <t>Ottawa University</t>
  </si>
  <si>
    <t>Maranatha Baptist University</t>
  </si>
  <si>
    <t>North Central University</t>
  </si>
  <si>
    <t>Sterling College</t>
  </si>
  <si>
    <t>Central State University</t>
  </si>
  <si>
    <t>Indiana University East</t>
  </si>
  <si>
    <t>Indiana University-Kokomo</t>
  </si>
  <si>
    <t>Mayville State University</t>
  </si>
  <si>
    <t>York College</t>
  </si>
  <si>
    <t>Carroll College</t>
  </si>
  <si>
    <t>Texas Lutheran University</t>
  </si>
  <si>
    <t>Oklahoma Baptist University</t>
  </si>
  <si>
    <t>Master's College and Seminary</t>
  </si>
  <si>
    <t>Oklahoma Wesleyan University</t>
  </si>
  <si>
    <t>Warner Pacific College</t>
  </si>
  <si>
    <t>Vanguard University of Southern California</t>
  </si>
  <si>
    <t>East Texas Baptist University</t>
  </si>
  <si>
    <t>Rocky Mountain College</t>
  </si>
  <si>
    <t>Howard Payne University</t>
  </si>
  <si>
    <t>McMurry University</t>
  </si>
  <si>
    <t>Hope International University</t>
  </si>
  <si>
    <t>Northwest Christian University</t>
  </si>
  <si>
    <t>Jarvis Christian College</t>
  </si>
  <si>
    <t>Cogswell Polytechnical College</t>
  </si>
  <si>
    <t>Dixie State College of Utah</t>
  </si>
  <si>
    <t>Montana Tech of the University of Montana</t>
  </si>
  <si>
    <t>Schreiner University</t>
  </si>
  <si>
    <t>Southwestern Adventist University</t>
  </si>
  <si>
    <t>University of Hawaii-West Oahu</t>
  </si>
  <si>
    <t>University of Houston-Downtown</t>
  </si>
  <si>
    <t>University of Montana-Western</t>
  </si>
  <si>
    <t>Utah Valley University</t>
  </si>
  <si>
    <t>Union College (KY)</t>
  </si>
  <si>
    <t>Concordia University (NE)</t>
  </si>
  <si>
    <t>Concordia University (CA)</t>
  </si>
  <si>
    <t>Average SAT (M + V)</t>
  </si>
  <si>
    <t>25th Percentile</t>
  </si>
  <si>
    <t>75th Percentile</t>
  </si>
  <si>
    <t>California Lutheran University</t>
  </si>
  <si>
    <t>University of Louisiana-Lafayette</t>
  </si>
  <si>
    <t>THE World Rank</t>
  </si>
  <si>
    <t>Freshman CLA+ Critical Thinking Score</t>
  </si>
  <si>
    <t>Bowdoin College*</t>
  </si>
  <si>
    <t>Bard College at Simon's Rock*</t>
  </si>
  <si>
    <t>University of Rochester*</t>
  </si>
  <si>
    <t>Colby College*</t>
  </si>
  <si>
    <t>Bates College*</t>
  </si>
  <si>
    <t>Smith College*</t>
  </si>
  <si>
    <t>Wake Forest University*</t>
  </si>
  <si>
    <t>Colorado College*</t>
  </si>
  <si>
    <t>Mount Holyoke College*</t>
  </si>
  <si>
    <t>Connecticut College*</t>
  </si>
  <si>
    <t>Worcester Polytechnic Institute*</t>
  </si>
  <si>
    <t>Franklin and Marshall College*</t>
  </si>
  <si>
    <t>Union College (NY)*</t>
  </si>
  <si>
    <t>College of the Holy Cross*</t>
  </si>
  <si>
    <t>Pitzer College*</t>
  </si>
  <si>
    <t>St. John's College (NM)*</t>
  </si>
  <si>
    <t>Denison University*</t>
  </si>
  <si>
    <t>Gettysburg College*</t>
  </si>
  <si>
    <t>Lawrence University*</t>
  </si>
  <si>
    <t>Bennington College*</t>
  </si>
  <si>
    <t>Dickinson College*</t>
  </si>
  <si>
    <t>Bard College*</t>
  </si>
  <si>
    <t>St. John's College*</t>
  </si>
  <si>
    <t>Lewis &amp; Clark College*</t>
  </si>
  <si>
    <t>Sewanee-University of the South*</t>
  </si>
  <si>
    <t>American University*</t>
  </si>
  <si>
    <t>Sarah Lawrence College*</t>
  </si>
  <si>
    <t>Earlham College*</t>
  </si>
  <si>
    <t>Knox College*</t>
  </si>
  <si>
    <t>Muhlenberg College*</t>
  </si>
  <si>
    <t>Furman University*</t>
  </si>
  <si>
    <t>Beloit College*</t>
  </si>
  <si>
    <t>Gustavus Adolphus College*</t>
  </si>
  <si>
    <t>Wheaton College*</t>
  </si>
  <si>
    <t>College of the Atlantic*</t>
  </si>
  <si>
    <t>Clark University*</t>
  </si>
  <si>
    <t>St. Lawrence University*</t>
  </si>
  <si>
    <t>Hobart and William Smith Colleges*</t>
  </si>
  <si>
    <t>Rollins College*</t>
  </si>
  <si>
    <t>Whitworth University*</t>
  </si>
  <si>
    <t>Calvin College*</t>
  </si>
  <si>
    <t>Loyola University Maryland*</t>
  </si>
  <si>
    <t>St. Michael's College*</t>
  </si>
  <si>
    <t>Ithaca College*</t>
  </si>
  <si>
    <t>Fairfield University*</t>
  </si>
  <si>
    <t>Stetson University*</t>
  </si>
  <si>
    <t>DePaul University*</t>
  </si>
  <si>
    <t>Washington College*</t>
  </si>
  <si>
    <t>Lake Forest College*</t>
  </si>
  <si>
    <t>Wittenberg University*</t>
  </si>
  <si>
    <t>LeTourneau University*</t>
  </si>
  <si>
    <t>Agnes Scott College*</t>
  </si>
  <si>
    <t>Wagner College*</t>
  </si>
  <si>
    <t>Christopher Newport University*</t>
  </si>
  <si>
    <t>Providence College*</t>
  </si>
  <si>
    <t>George Mason University*</t>
  </si>
  <si>
    <t>Touro College*</t>
  </si>
  <si>
    <t>Arizona State University-Tempe*</t>
  </si>
  <si>
    <t>Goucher College*</t>
  </si>
  <si>
    <t>St. Anselm College*</t>
  </si>
  <si>
    <t>William Jewell College*</t>
  </si>
  <si>
    <t>Hofstra University*</t>
  </si>
  <si>
    <t>Washington and Jefferson College*</t>
  </si>
  <si>
    <t>Duquesne University*</t>
  </si>
  <si>
    <t>Bryant University*</t>
  </si>
  <si>
    <t>Stonehill College*</t>
  </si>
  <si>
    <t>Ohio Wesleyan University*</t>
  </si>
  <si>
    <t>Susquehanna University*</t>
  </si>
  <si>
    <t>Temple University*</t>
  </si>
  <si>
    <t>Hartwick College*</t>
  </si>
  <si>
    <t>Assumption College*</t>
  </si>
  <si>
    <t>New School*</t>
  </si>
  <si>
    <t>St. Joseph's University*</t>
  </si>
  <si>
    <t>Lebanon Valley College*</t>
  </si>
  <si>
    <t>Kansas State University*</t>
  </si>
  <si>
    <t>University of Mississippi*</t>
  </si>
  <si>
    <t>Presbyterian College*</t>
  </si>
  <si>
    <t>Salve Regina University*</t>
  </si>
  <si>
    <t>Embry-Riddle Aeronautical University*</t>
  </si>
  <si>
    <t>Baldwin Wallace University*</t>
  </si>
  <si>
    <t>Nazareth College*</t>
  </si>
  <si>
    <t>University of Arizona*</t>
  </si>
  <si>
    <t>Guilford College*</t>
  </si>
  <si>
    <t>Sacred Heart University*</t>
  </si>
  <si>
    <t>Wichita State University*</t>
  </si>
  <si>
    <t>Emmanuel College*</t>
  </si>
  <si>
    <t>Newman University*</t>
  </si>
  <si>
    <t>Ball State University*</t>
  </si>
  <si>
    <t>Manhattanville College*</t>
  </si>
  <si>
    <t>University of South Alabama*</t>
  </si>
  <si>
    <t>Chatham University*</t>
  </si>
  <si>
    <t>Moravian College*</t>
  </si>
  <si>
    <t>SUNY College-Cortland*</t>
  </si>
  <si>
    <t>Northern Arizona University*</t>
  </si>
  <si>
    <t>SUNY College-Potsdam*</t>
  </si>
  <si>
    <t>King's College*</t>
  </si>
  <si>
    <t>Lycoming College*</t>
  </si>
  <si>
    <t>Hood College*</t>
  </si>
  <si>
    <t>Meredith College*</t>
  </si>
  <si>
    <t>University of Northern Colorado*</t>
  </si>
  <si>
    <t>Illinois College*</t>
  </si>
  <si>
    <t>Albright College*</t>
  </si>
  <si>
    <t>Daemen College*</t>
  </si>
  <si>
    <t>Merrimack College*</t>
  </si>
  <si>
    <t>Seton Hill University*</t>
  </si>
  <si>
    <t>University of Maine-Farmington*</t>
  </si>
  <si>
    <t>Lindsey Wilson College*</t>
  </si>
  <si>
    <t>Wayne State College*</t>
  </si>
  <si>
    <t>Unity College*</t>
  </si>
  <si>
    <t>Hampton University*</t>
  </si>
  <si>
    <t>Toccoa Falls College*</t>
  </si>
  <si>
    <t>St. Leo University*</t>
  </si>
  <si>
    <t>Wells College*</t>
  </si>
  <si>
    <t>University of Wisconsin-Parkside*</t>
  </si>
  <si>
    <t>Humboldt State University*</t>
  </si>
  <si>
    <t>Weber State University*</t>
  </si>
  <si>
    <t>Wilson College*</t>
  </si>
  <si>
    <t>University of Alaska-Anchorage*</t>
  </si>
  <si>
    <t>Catawba College*</t>
  </si>
  <si>
    <t>Belmont Abbey College*</t>
  </si>
  <si>
    <t>Bay Path University*</t>
  </si>
  <si>
    <t>The Sage Colleges*</t>
  </si>
  <si>
    <t>Cazenovia College*</t>
  </si>
  <si>
    <t>Lees-McRae College*</t>
  </si>
  <si>
    <t>Texas Woman's University*</t>
  </si>
  <si>
    <t>SUNY College of Technology-Alfred*</t>
  </si>
  <si>
    <t>Purdue University-North Central*</t>
  </si>
  <si>
    <t>Shawnee State University*</t>
  </si>
  <si>
    <t>Bismarck State College*</t>
  </si>
  <si>
    <t>Missouri Western State University*</t>
  </si>
  <si>
    <t>California State University-Sacramento*</t>
  </si>
  <si>
    <t>Georgia Gwinnett College*</t>
  </si>
  <si>
    <t>Curry College*</t>
  </si>
  <si>
    <t>Nichols College*</t>
  </si>
  <si>
    <t>Morrisville State College*</t>
  </si>
  <si>
    <t>Thomas University*</t>
  </si>
  <si>
    <t>SUNY College of Technology-Canton*</t>
  </si>
  <si>
    <t>New England College*</t>
  </si>
  <si>
    <t>California State University-Stanislaus*</t>
  </si>
  <si>
    <t>University of Maine-Fort Kent*</t>
  </si>
  <si>
    <t>Morgan State University*</t>
  </si>
  <si>
    <t>SUNY College of Technology-Delhi*</t>
  </si>
  <si>
    <t>California State University-San Bernardino*</t>
  </si>
  <si>
    <t>Cameron University*</t>
  </si>
  <si>
    <t>California State University-Los Angeles*</t>
  </si>
  <si>
    <t>SUNY College of Agriculture and Technology-Cobleskill*</t>
  </si>
  <si>
    <t>North Carolina Wesleyan College*</t>
  </si>
  <si>
    <t>California State University-Dominguez Hills*</t>
  </si>
  <si>
    <t>Fisher College*</t>
  </si>
  <si>
    <t>Allen University*</t>
  </si>
  <si>
    <t>Wiley College*</t>
  </si>
  <si>
    <t>Brown University**</t>
  </si>
  <si>
    <t>Tulane University**</t>
  </si>
  <si>
    <t>United States Military Academy**</t>
  </si>
  <si>
    <t>United States Coast Guard Academy**</t>
  </si>
  <si>
    <t>University of Puget Sound**</t>
  </si>
  <si>
    <t>Bentley University**</t>
  </si>
  <si>
    <t>California Polytechnic State University-San Luis Obispo**</t>
  </si>
  <si>
    <t>Austin College**</t>
  </si>
  <si>
    <t>St. Mary's College of Maryland**</t>
  </si>
  <si>
    <t>Michigan State University**</t>
  </si>
  <si>
    <t>University of St. Thomas**</t>
  </si>
  <si>
    <t>University of Minnesota-Morris**</t>
  </si>
  <si>
    <t>Union University**</t>
  </si>
  <si>
    <t>College of Charleston**</t>
  </si>
  <si>
    <t>Gordon College**</t>
  </si>
  <si>
    <t>University of Louisville**</t>
  </si>
  <si>
    <t>Florida Institute of Technology**</t>
  </si>
  <si>
    <t>Simmons College**</t>
  </si>
  <si>
    <t>Benedictine College**</t>
  </si>
  <si>
    <t>Alma College**</t>
  </si>
  <si>
    <t>William Carey University**</t>
  </si>
  <si>
    <t>Otterbein University**</t>
  </si>
  <si>
    <t>Regis University**</t>
  </si>
  <si>
    <t>Champlain College**</t>
  </si>
  <si>
    <t>Illinois State University**</t>
  </si>
  <si>
    <t>University of Illinois-Chicago**</t>
  </si>
  <si>
    <t>SUNY Oswego**</t>
  </si>
  <si>
    <t>University of Rhode Island**</t>
  </si>
  <si>
    <t>Montana State University**</t>
  </si>
  <si>
    <t>University of North Texas**</t>
  </si>
  <si>
    <t>McDaniel College**</t>
  </si>
  <si>
    <t>Lee University**</t>
  </si>
  <si>
    <t>Capital University**</t>
  </si>
  <si>
    <t>Marietta College**</t>
  </si>
  <si>
    <t>Siena College**</t>
  </si>
  <si>
    <t>Pacific Lutheran University**</t>
  </si>
  <si>
    <t>California Maritime Academy**</t>
  </si>
  <si>
    <t>University of North Dakota**</t>
  </si>
  <si>
    <t>North Dakota State University**</t>
  </si>
  <si>
    <t>Trevecca Nazarene University**</t>
  </si>
  <si>
    <t>Wartburg College**</t>
  </si>
  <si>
    <t>Doane College**</t>
  </si>
  <si>
    <t>University of Detroit Mercy**</t>
  </si>
  <si>
    <t>University of Wisconsin-Platteville**</t>
  </si>
  <si>
    <t>Cornerstone University**</t>
  </si>
  <si>
    <t>Howard University**</t>
  </si>
  <si>
    <t>University of Hawaii-Manoa**</t>
  </si>
  <si>
    <t>Trine University**</t>
  </si>
  <si>
    <t>Purchase College-SUNY**</t>
  </si>
  <si>
    <t>The Citadel**</t>
  </si>
  <si>
    <t>Le Moyne College**</t>
  </si>
  <si>
    <t>Benedictine University**</t>
  </si>
  <si>
    <t>University of West Florida**</t>
  </si>
  <si>
    <t>Columbia International University**</t>
  </si>
  <si>
    <t>St. Martin's University**</t>
  </si>
  <si>
    <t>Carson-Newman University**</t>
  </si>
  <si>
    <t>Florida College**</t>
  </si>
  <si>
    <t>East Carolina University**</t>
  </si>
  <si>
    <t>Lincoln Memorial University**</t>
  </si>
  <si>
    <t>Corban University**</t>
  </si>
  <si>
    <t>Converse College**</t>
  </si>
  <si>
    <t>California State Polytechnic University-Pomona**</t>
  </si>
  <si>
    <t>Dominican University of California**</t>
  </si>
  <si>
    <t>Northwest University**</t>
  </si>
  <si>
    <t>University of Massachusetts-Boston**</t>
  </si>
  <si>
    <t>Misericordia University**</t>
  </si>
  <si>
    <t>Norwich University**</t>
  </si>
  <si>
    <t>Campbell University**</t>
  </si>
  <si>
    <t>University of Colorado-Denver**</t>
  </si>
  <si>
    <t>Fort Lewis College**</t>
  </si>
  <si>
    <t>University of Hartford**</t>
  </si>
  <si>
    <t>University of Tennessee-Martin**</t>
  </si>
  <si>
    <t>King University**</t>
  </si>
  <si>
    <t>Jacksonville State University**</t>
  </si>
  <si>
    <t>University of Findlay**</t>
  </si>
  <si>
    <t>Concordia University Wisconsin**</t>
  </si>
  <si>
    <t>Walsh University**</t>
  </si>
  <si>
    <t>Oral Roberts University**</t>
  </si>
  <si>
    <t>Southern Adventist University**</t>
  </si>
  <si>
    <t>Williams Baptist College**</t>
  </si>
  <si>
    <t>College of the Ozarks**</t>
  </si>
  <si>
    <t>University of Mount Union**</t>
  </si>
  <si>
    <t>Clarke University**</t>
  </si>
  <si>
    <t>University of Jamestown**</t>
  </si>
  <si>
    <t>Evangel University**</t>
  </si>
  <si>
    <t>Whittier College**</t>
  </si>
  <si>
    <t>Rutgers, The State University of New Jersey-Camden**</t>
  </si>
  <si>
    <t>Cairn University**</t>
  </si>
  <si>
    <t>Cleveland State University**</t>
  </si>
  <si>
    <t>Massachusetts College of Liberal Arts**</t>
  </si>
  <si>
    <t>CUNY-City College**</t>
  </si>
  <si>
    <t>Louisiana State University-Shreveport**</t>
  </si>
  <si>
    <t>University of Northern Iowa**</t>
  </si>
  <si>
    <t>Augsburg College**</t>
  </si>
  <si>
    <t>University of Wisconsin-Oshkosh**</t>
  </si>
  <si>
    <t>Emporia State University**</t>
  </si>
  <si>
    <t>Flagler College**</t>
  </si>
  <si>
    <t>Judson University**</t>
  </si>
  <si>
    <t>Grace College and Seminary**</t>
  </si>
  <si>
    <t>Hannibal-LaGrange University**</t>
  </si>
  <si>
    <t>Widener University**</t>
  </si>
  <si>
    <t>Niagara University**</t>
  </si>
  <si>
    <t>Bryn Athyn College of the New Church**</t>
  </si>
  <si>
    <t>SUNY-Plattsburgh**</t>
  </si>
  <si>
    <t>Florida Gulf Coast University**</t>
  </si>
  <si>
    <t>Middle Tennessee State University**</t>
  </si>
  <si>
    <t>University of Wisconsin-Milwaukee**</t>
  </si>
  <si>
    <t>Jacksonville University**</t>
  </si>
  <si>
    <t>St. Xavier University**</t>
  </si>
  <si>
    <t>Ferris State University**</t>
  </si>
  <si>
    <t>University of Central Missouri**</t>
  </si>
  <si>
    <t>Lakeland College**</t>
  </si>
  <si>
    <t>Southwest Minnesota State University**</t>
  </si>
  <si>
    <t>University of St. Mary**</t>
  </si>
  <si>
    <t>Lubbock Christian University**</t>
  </si>
  <si>
    <t>Texas A&amp;M University-Texarkana**</t>
  </si>
  <si>
    <t>Limestone College**</t>
  </si>
  <si>
    <t>Central Methodist University**</t>
  </si>
  <si>
    <t>McPherson College**</t>
  </si>
  <si>
    <t>Oregon Institute of Technology**</t>
  </si>
  <si>
    <t>Emory and Henry College**</t>
  </si>
  <si>
    <t>SUNY College-Old Westbury**</t>
  </si>
  <si>
    <t>Alaska Pacific University**</t>
  </si>
  <si>
    <t>Stevenson University**</t>
  </si>
  <si>
    <t>Midwestern State University**</t>
  </si>
  <si>
    <t>Bridgewater State University**</t>
  </si>
  <si>
    <t>Shepherd University**</t>
  </si>
  <si>
    <t>Concordia University-St. Paul**</t>
  </si>
  <si>
    <t>Lake Erie College**</t>
  </si>
  <si>
    <t>Central Washington University**</t>
  </si>
  <si>
    <t>Concord University**</t>
  </si>
  <si>
    <t>West Liberty University**</t>
  </si>
  <si>
    <t>Reinhardt University**</t>
  </si>
  <si>
    <t>Central Baptist College**</t>
  </si>
  <si>
    <t>Missouri Southern State University**</t>
  </si>
  <si>
    <t>Menlo College**</t>
  </si>
  <si>
    <t>Sam Houston State University**</t>
  </si>
  <si>
    <t>Salem State University**</t>
  </si>
  <si>
    <t>University of Southern Maine**</t>
  </si>
  <si>
    <t>Sonoma State University**</t>
  </si>
  <si>
    <t>Alvernia University**</t>
  </si>
  <si>
    <t>Lenoir-Rhyne University**</t>
  </si>
  <si>
    <t>Indiana University of Pennsylvania**</t>
  </si>
  <si>
    <t>Charleston Southern University**</t>
  </si>
  <si>
    <t>Keene State College**</t>
  </si>
  <si>
    <t>Angelo State University**</t>
  </si>
  <si>
    <t>Colorado State University-Pueblo**</t>
  </si>
  <si>
    <t>Sierra Nevada College**</t>
  </si>
  <si>
    <t>Tuskegee University**</t>
  </si>
  <si>
    <t>Dickinson State University**</t>
  </si>
  <si>
    <t>Texas A&amp;M University-Corpus Christi**</t>
  </si>
  <si>
    <t>Tarleton State University**</t>
  </si>
  <si>
    <t>Thiel College**</t>
  </si>
  <si>
    <t>Daniel Webster College**</t>
  </si>
  <si>
    <t>Southeastern University**</t>
  </si>
  <si>
    <t>Castleton State College**</t>
  </si>
  <si>
    <t>Eastern Nazarene College**</t>
  </si>
  <si>
    <t>University of Virginia-Wise**</t>
  </si>
  <si>
    <t>Keuka College**</t>
  </si>
  <si>
    <t>University of South Carolina-Upstate**</t>
  </si>
  <si>
    <t>University of West Georgia**</t>
  </si>
  <si>
    <t>Rogers State University**</t>
  </si>
  <si>
    <t>East Stroudsburg University of Pennsylvania**</t>
  </si>
  <si>
    <t>St. Thomas Aquinas College**</t>
  </si>
  <si>
    <t>University of Hawaii-Hilo**</t>
  </si>
  <si>
    <t>University of Dubuque**</t>
  </si>
  <si>
    <t>College of Our Lady of the Elms**</t>
  </si>
  <si>
    <t>Mount Aloysius College**</t>
  </si>
  <si>
    <t>Rhode Island College**</t>
  </si>
  <si>
    <t>La Sierra University**</t>
  </si>
  <si>
    <t>California State University-Northridge**</t>
  </si>
  <si>
    <t>Life University**</t>
  </si>
  <si>
    <t>Kean University**</t>
  </si>
  <si>
    <t>Georgian Court University**</t>
  </si>
  <si>
    <t>Abraham Baldwin Agricultural College**</t>
  </si>
  <si>
    <t>Cabrini College**</t>
  </si>
  <si>
    <t>Southern University and A&amp;M College**</t>
  </si>
  <si>
    <t>Northeastern Illinois University**</t>
  </si>
  <si>
    <t>Oklahoma State University Institute of Technology-Okmulgee**</t>
  </si>
  <si>
    <t>Bowie State University**</t>
  </si>
  <si>
    <t>Felician College**</t>
  </si>
  <si>
    <t>University of Maryland-Eastern Shore**</t>
  </si>
  <si>
    <t>Tennessee State University**</t>
  </si>
  <si>
    <t>Grambling State University**</t>
  </si>
  <si>
    <t>Medaille College**</t>
  </si>
  <si>
    <t>Robert Morris University**</t>
  </si>
  <si>
    <t>Elizabeth City State University**</t>
  </si>
  <si>
    <t>Norfolk State University**</t>
  </si>
  <si>
    <t>Clark Atlanta University**</t>
  </si>
  <si>
    <t>College of St. Joseph**</t>
  </si>
  <si>
    <t>Alabama State University**</t>
  </si>
  <si>
    <t>Wesley College**</t>
  </si>
  <si>
    <t>Fayetteville State University**</t>
  </si>
  <si>
    <t>Virginia State University**</t>
  </si>
  <si>
    <t>Sul Ross State University**</t>
  </si>
  <si>
    <t>St. Augustine's University**</t>
  </si>
  <si>
    <t>Pine Manor College**</t>
  </si>
  <si>
    <t>Cheyney University of Pennsylvania**</t>
  </si>
  <si>
    <t>Livingstone College**</t>
  </si>
  <si>
    <t>Davidson College**</t>
  </si>
  <si>
    <t>University of Northwestern-St. Paul***</t>
  </si>
  <si>
    <t>Southern Polytechnic State University***</t>
  </si>
  <si>
    <t>Ave Maria University***</t>
  </si>
  <si>
    <t>Cardinal Stritch University***</t>
  </si>
  <si>
    <t>Lesley University***</t>
  </si>
  <si>
    <t>Southern University-New Orleans***</t>
  </si>
  <si>
    <t>Portland State University***</t>
  </si>
  <si>
    <t>University of South Florida-St. Petersburg***</t>
  </si>
  <si>
    <t>Lake Superior State University***</t>
  </si>
  <si>
    <t>East Tennessee State University***</t>
  </si>
  <si>
    <t>Southwestern Christian University***</t>
  </si>
  <si>
    <t>Concordia University Texas***</t>
  </si>
  <si>
    <t>Holy Cross College***</t>
  </si>
  <si>
    <t>Northern Michigan University***</t>
  </si>
  <si>
    <t>Southern Nazarene University***</t>
  </si>
  <si>
    <t>Southwestern Assemblies of God University***</t>
  </si>
  <si>
    <t>Franklin College***</t>
  </si>
  <si>
    <t>Mount Marty College***</t>
  </si>
  <si>
    <t>Midland University***</t>
  </si>
  <si>
    <t>Concordia University (OR)***</t>
  </si>
  <si>
    <t>Concordia College***</t>
  </si>
  <si>
    <t>Fort Hays State University***</t>
  </si>
  <si>
    <t>Crown College***</t>
  </si>
  <si>
    <t>Missouri Baptist University***</t>
  </si>
  <si>
    <t>Virginia Intermont College***</t>
  </si>
  <si>
    <t>Faulkner University***</t>
  </si>
  <si>
    <t>Metropolitan State University of Denver***</t>
  </si>
  <si>
    <t>University of Great Falls***</t>
  </si>
  <si>
    <t>Methodist University***</t>
  </si>
  <si>
    <t>California State University-Channel Islands***</t>
  </si>
  <si>
    <t>Spalding University***</t>
  </si>
  <si>
    <t>San Diego Christian College***</t>
  </si>
  <si>
    <t>William Peace University***</t>
  </si>
  <si>
    <t>Park University***</t>
  </si>
  <si>
    <t>Notre Dame de Namur University***</t>
  </si>
  <si>
    <t>Grand Canyon University***</t>
  </si>
  <si>
    <t>Notre Dame College of Ohio***</t>
  </si>
  <si>
    <t>Lander University***</t>
  </si>
  <si>
    <t>Tusculum College***</t>
  </si>
  <si>
    <t>Eastern Oregon University***</t>
  </si>
  <si>
    <t>Grand View University***</t>
  </si>
  <si>
    <t>University of Texas-El Paso***</t>
  </si>
  <si>
    <t>Oakwood University***</t>
  </si>
  <si>
    <t>Middle Georgia State College***</t>
  </si>
  <si>
    <t>University of Baltimore***</t>
  </si>
  <si>
    <t>California State University-Bakersfield***</t>
  </si>
  <si>
    <t>College of Mount St. Vincent***</t>
  </si>
  <si>
    <t>Warner University***</t>
  </si>
  <si>
    <t>Coppin State University***</t>
  </si>
  <si>
    <t>CUNY-York College***</t>
  </si>
  <si>
    <t>Anna Maria College***</t>
  </si>
  <si>
    <t>Stillman College***</t>
  </si>
  <si>
    <t>Winston-Salem State University***</t>
  </si>
  <si>
    <t>Bennett College***</t>
  </si>
  <si>
    <t>Oklahoma Panhandle State University***</t>
  </si>
  <si>
    <t>Lincoln College***</t>
  </si>
  <si>
    <t>Lane College***</t>
  </si>
  <si>
    <t>Shaw University***</t>
  </si>
  <si>
    <t>Reed College~</t>
  </si>
  <si>
    <t>Marist College~</t>
  </si>
  <si>
    <t>Salisbury University~</t>
  </si>
  <si>
    <t>Juniata College~</t>
  </si>
  <si>
    <t>Augustana College~</t>
  </si>
  <si>
    <t>Martin Luther College~</t>
  </si>
  <si>
    <t>Adelphi University~</t>
  </si>
  <si>
    <t>Roger Williams University~</t>
  </si>
  <si>
    <t>Viterbo University~</t>
  </si>
  <si>
    <t>Brigham Young University-Hawaii~</t>
  </si>
  <si>
    <t>Southwest Baptist University~</t>
  </si>
  <si>
    <t>Green Mountain College~</t>
  </si>
  <si>
    <t>Walla Walla University~</t>
  </si>
  <si>
    <t>University of Mary~</t>
  </si>
  <si>
    <t>Brigham Young University-Idaho~</t>
  </si>
  <si>
    <t>College of St. Rose~</t>
  </si>
  <si>
    <t>Avila University~</t>
  </si>
  <si>
    <t>Midway College~</t>
  </si>
  <si>
    <t>University of Arkansas-Fort Smith~</t>
  </si>
  <si>
    <t>Virginia Wesleyan College~</t>
  </si>
  <si>
    <t>American Jewish University~</t>
  </si>
  <si>
    <t>Judson College~</t>
  </si>
  <si>
    <t>Austin Peay State University~</t>
  </si>
  <si>
    <t>Aurora University~</t>
  </si>
  <si>
    <t>Kuyper College~</t>
  </si>
  <si>
    <t>Grace University~</t>
  </si>
  <si>
    <t>Iowa Wesleyan College~</t>
  </si>
  <si>
    <t>Black Hills State University~</t>
  </si>
  <si>
    <t>Friends University~</t>
  </si>
  <si>
    <t>Rochester College~</t>
  </si>
  <si>
    <t>Central Christian College~</t>
  </si>
  <si>
    <t>Waldorf College~</t>
  </si>
  <si>
    <t>College of New Rochelle~</t>
  </si>
  <si>
    <t>Burlington College~</t>
  </si>
  <si>
    <t>Oakland City University~</t>
  </si>
  <si>
    <t>Tiffin University~</t>
  </si>
  <si>
    <t>East Central University~</t>
  </si>
  <si>
    <t>Paul Smith's College~</t>
  </si>
  <si>
    <t>Louisiana College~</t>
  </si>
  <si>
    <t>Valley Forge Christian College~</t>
  </si>
  <si>
    <t>St. Joseph's College~</t>
  </si>
  <si>
    <t>Bethel University~</t>
  </si>
  <si>
    <t>Montreat College~</t>
  </si>
  <si>
    <t>MidAmerica Nazarene University~</t>
  </si>
  <si>
    <t>California State University-San Marcos~</t>
  </si>
  <si>
    <t>Davis and Elkins College~</t>
  </si>
  <si>
    <t>Ohio Christian University~</t>
  </si>
  <si>
    <t>Presentation College~</t>
  </si>
  <si>
    <t>Silver Lake College~</t>
  </si>
  <si>
    <t>University of Mount Olive~</t>
  </si>
  <si>
    <t>Carlow University~</t>
  </si>
  <si>
    <t>Harrisburg University of Science and Technology~</t>
  </si>
  <si>
    <t>Shorter University~</t>
  </si>
  <si>
    <t>Utica College~</t>
  </si>
  <si>
    <t>Rivier University~</t>
  </si>
  <si>
    <t>Southern Wesleyan University~</t>
  </si>
  <si>
    <t>Adams State University~</t>
  </si>
  <si>
    <t>Eastern New Mexico University~</t>
  </si>
  <si>
    <t>Lyndon State College~</t>
  </si>
  <si>
    <t>Finlandia University~</t>
  </si>
  <si>
    <t>Missouri Valley College~</t>
  </si>
  <si>
    <t>William Penn University~</t>
  </si>
  <si>
    <t>Vermont Technical College~</t>
  </si>
  <si>
    <t>Lewis-Clark State College~</t>
  </si>
  <si>
    <t>Nyack College~</t>
  </si>
  <si>
    <t>Jackson State University~</t>
  </si>
  <si>
    <t>University of Houston-Victoria~</t>
  </si>
  <si>
    <t>California State University-East Bay~</t>
  </si>
  <si>
    <t>Greensboro College~</t>
  </si>
  <si>
    <t>Brewton-Parker College~</t>
  </si>
  <si>
    <t>University of Maine-Augusta~</t>
  </si>
  <si>
    <t>Calumet College of St. Joseph~</t>
  </si>
  <si>
    <t>Gordon State College~</t>
  </si>
  <si>
    <t>Mississippi Valley State University~</t>
  </si>
  <si>
    <t>Bacone College~</t>
  </si>
  <si>
    <t>Edward Waters College~</t>
  </si>
  <si>
    <t>Huston-Tillotson University~</t>
  </si>
  <si>
    <t>Marygrove College~</t>
  </si>
  <si>
    <t>CUNY-Medgar Evers College~</t>
  </si>
  <si>
    <t>Lumosity Rank</t>
  </si>
  <si>
    <t>THE US Rank</t>
  </si>
  <si>
    <t>U.S. News National Universities Rank</t>
  </si>
  <si>
    <t>U.S. News Liberal Arts Rank</t>
  </si>
  <si>
    <t>Revealed Preferences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</si>
</sst>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0"/>
  <sheetViews>
    <sheetView tabSelected="1" workbookViewId="0">
      <pane ySplit="1" topLeftCell="A2" activePane="bottomLeft" state="frozen"/>
      <selection pane="bottomLeft" activeCell="F11" sqref="F11"/>
    </sheetView>
  </sheetViews>
  <sheetFormatPr defaultColWidth="8.85546875" defaultRowHeight="15" x14ac:dyDescent="0.25"/>
  <cols>
    <col min="1" max="1" width="57.42578125" customWidth="1"/>
    <col min="2" max="2" width="19" style="1" bestFit="1" customWidth="1"/>
    <col min="3" max="4" width="14.5703125" style="1" bestFit="1" customWidth="1"/>
    <col min="5" max="5" width="33.140625" bestFit="1" customWidth="1"/>
    <col min="6" max="6" width="25.5703125" bestFit="1" customWidth="1"/>
    <col min="7" max="7" width="25.7109375" bestFit="1" customWidth="1"/>
    <col min="8" max="8" width="15" bestFit="1" customWidth="1"/>
    <col min="9" max="9" width="11.7109375" bestFit="1" customWidth="1"/>
    <col min="10" max="10" width="13.85546875" bestFit="1" customWidth="1"/>
    <col min="11" max="11" width="35.140625" bestFit="1" customWidth="1"/>
  </cols>
  <sheetData>
    <row r="1" spans="1:11" x14ac:dyDescent="0.25">
      <c r="A1" t="s">
        <v>0</v>
      </c>
      <c r="B1" s="1" t="s">
        <v>841</v>
      </c>
      <c r="C1" s="1" t="s">
        <v>842</v>
      </c>
      <c r="D1" s="1" t="s">
        <v>843</v>
      </c>
      <c r="E1" t="s">
        <v>1338</v>
      </c>
      <c r="F1" t="s">
        <v>1339</v>
      </c>
      <c r="G1" s="1" t="s">
        <v>1340</v>
      </c>
      <c r="H1" s="1" t="s">
        <v>846</v>
      </c>
      <c r="I1" s="1" t="s">
        <v>1337</v>
      </c>
      <c r="J1" s="1" t="s">
        <v>1336</v>
      </c>
      <c r="K1" s="1" t="s">
        <v>847</v>
      </c>
    </row>
    <row r="2" spans="1:11" x14ac:dyDescent="0.25">
      <c r="A2" t="s">
        <v>10</v>
      </c>
      <c r="B2" s="1">
        <f>AVERAGE(1490,1600)</f>
        <v>1545</v>
      </c>
      <c r="C2" s="1">
        <v>1490</v>
      </c>
      <c r="D2" s="1">
        <v>1600</v>
      </c>
      <c r="E2">
        <v>10</v>
      </c>
      <c r="G2" s="1">
        <v>2</v>
      </c>
      <c r="H2" s="1">
        <v>3</v>
      </c>
      <c r="I2" s="1">
        <v>7</v>
      </c>
    </row>
    <row r="3" spans="1:11" x14ac:dyDescent="0.25">
      <c r="A3" t="s">
        <v>6</v>
      </c>
      <c r="B3" s="1">
        <f>AVERAGE(1440,1590)</f>
        <v>1515</v>
      </c>
      <c r="C3" s="1">
        <v>1440</v>
      </c>
      <c r="D3" s="1">
        <v>1590</v>
      </c>
      <c r="E3">
        <v>4</v>
      </c>
      <c r="G3" s="1">
        <v>28</v>
      </c>
      <c r="H3" s="1">
        <v>9</v>
      </c>
      <c r="I3" s="1">
        <v>11</v>
      </c>
      <c r="J3" s="1">
        <v>6</v>
      </c>
      <c r="K3" s="1"/>
    </row>
    <row r="4" spans="1:11" x14ac:dyDescent="0.25">
      <c r="A4" t="s">
        <v>1</v>
      </c>
      <c r="B4" s="1">
        <f>AVERAGE(1410,1600)</f>
        <v>1505</v>
      </c>
      <c r="C4" s="1">
        <v>1410</v>
      </c>
      <c r="D4" s="1">
        <v>1600</v>
      </c>
      <c r="E4">
        <v>1</v>
      </c>
      <c r="G4" s="1">
        <v>6</v>
      </c>
      <c r="H4" s="1">
        <v>7</v>
      </c>
      <c r="I4" s="1">
        <v>9</v>
      </c>
      <c r="J4" s="1">
        <v>3</v>
      </c>
      <c r="K4" s="1"/>
    </row>
    <row r="5" spans="1:11" x14ac:dyDescent="0.25">
      <c r="A5" t="s">
        <v>2</v>
      </c>
      <c r="B5" s="1">
        <f>AVERAGE(1410,1600)</f>
        <v>1505</v>
      </c>
      <c r="C5" s="1">
        <v>1410</v>
      </c>
      <c r="D5" s="1">
        <v>1600</v>
      </c>
      <c r="E5">
        <v>2</v>
      </c>
      <c r="G5" s="1">
        <v>1</v>
      </c>
      <c r="H5" s="1">
        <v>6</v>
      </c>
      <c r="I5" s="1">
        <v>1</v>
      </c>
      <c r="J5" s="1">
        <v>8</v>
      </c>
      <c r="K5" s="1"/>
    </row>
    <row r="6" spans="1:11" x14ac:dyDescent="0.25">
      <c r="A6" t="s">
        <v>3</v>
      </c>
      <c r="B6" s="1">
        <f>AVERAGE(1420,1590)</f>
        <v>1505</v>
      </c>
      <c r="C6" s="1">
        <v>1420</v>
      </c>
      <c r="D6" s="1">
        <v>1590</v>
      </c>
      <c r="E6">
        <v>3</v>
      </c>
      <c r="G6" s="1">
        <v>3</v>
      </c>
      <c r="H6" s="1">
        <v>12</v>
      </c>
      <c r="I6" s="1">
        <v>6</v>
      </c>
      <c r="J6" s="1">
        <v>9</v>
      </c>
      <c r="K6" s="1"/>
    </row>
    <row r="7" spans="1:11" x14ac:dyDescent="0.25">
      <c r="A7" t="s">
        <v>7</v>
      </c>
      <c r="B7" s="1">
        <f>AVERAGE(1430,1570)</f>
        <v>1500</v>
      </c>
      <c r="C7" s="1">
        <v>1430</v>
      </c>
      <c r="D7" s="1">
        <v>1570</v>
      </c>
      <c r="E7">
        <v>7</v>
      </c>
      <c r="G7" s="1">
        <v>4</v>
      </c>
      <c r="H7" s="1">
        <v>5</v>
      </c>
      <c r="I7" s="1">
        <v>3</v>
      </c>
      <c r="J7" s="1">
        <v>2</v>
      </c>
      <c r="K7" s="1"/>
    </row>
    <row r="8" spans="1:11" x14ac:dyDescent="0.25">
      <c r="A8" t="s">
        <v>4</v>
      </c>
      <c r="B8" s="1">
        <f>AVERAGE(1400,1570)</f>
        <v>1485</v>
      </c>
      <c r="C8" s="1">
        <v>1400</v>
      </c>
      <c r="D8" s="1">
        <v>1570</v>
      </c>
      <c r="E8">
        <v>4</v>
      </c>
      <c r="G8" s="1">
        <v>8</v>
      </c>
      <c r="H8" s="1">
        <v>14</v>
      </c>
      <c r="I8" s="1">
        <v>2</v>
      </c>
      <c r="J8" s="1">
        <v>26</v>
      </c>
      <c r="K8" s="1"/>
    </row>
    <row r="9" spans="1:11" x14ac:dyDescent="0.25">
      <c r="A9" t="s">
        <v>220</v>
      </c>
      <c r="B9" s="1">
        <f>AVERAGE(1400,1560)</f>
        <v>1480</v>
      </c>
      <c r="C9" s="1">
        <v>1400</v>
      </c>
      <c r="D9" s="1">
        <v>1560</v>
      </c>
      <c r="F9">
        <v>15</v>
      </c>
    </row>
    <row r="10" spans="1:11" x14ac:dyDescent="0.25">
      <c r="A10" t="s">
        <v>5</v>
      </c>
      <c r="B10" s="1">
        <f>AVERAGE(1380,1570)</f>
        <v>1475</v>
      </c>
      <c r="C10" s="1">
        <v>1380</v>
      </c>
      <c r="D10" s="1">
        <v>1570</v>
      </c>
      <c r="E10">
        <v>4</v>
      </c>
      <c r="G10" s="1">
        <v>5</v>
      </c>
      <c r="H10" s="1">
        <v>3</v>
      </c>
      <c r="I10" s="1">
        <v>3</v>
      </c>
      <c r="J10" s="1">
        <v>12</v>
      </c>
      <c r="K10" s="1"/>
    </row>
    <row r="11" spans="1:11" x14ac:dyDescent="0.25">
      <c r="A11" t="s">
        <v>13</v>
      </c>
      <c r="B11" s="1">
        <f>AVERAGE(1390,1550)</f>
        <v>1470</v>
      </c>
      <c r="C11" s="1">
        <v>1390</v>
      </c>
      <c r="D11" s="1">
        <v>1550</v>
      </c>
      <c r="E11">
        <v>13</v>
      </c>
      <c r="G11" s="1">
        <v>23</v>
      </c>
      <c r="H11" s="1">
        <v>20</v>
      </c>
      <c r="I11" s="1">
        <v>15</v>
      </c>
      <c r="J11" s="1">
        <v>4</v>
      </c>
      <c r="K11" s="1"/>
    </row>
    <row r="12" spans="1:11" x14ac:dyDescent="0.25">
      <c r="A12" s="2" t="s">
        <v>14</v>
      </c>
      <c r="B12" s="3">
        <v>1465</v>
      </c>
      <c r="C12" s="3">
        <v>1420</v>
      </c>
      <c r="D12" s="3">
        <v>1510</v>
      </c>
      <c r="E12">
        <v>14</v>
      </c>
      <c r="G12" s="1">
        <v>65</v>
      </c>
      <c r="H12" s="1">
        <v>50</v>
      </c>
      <c r="I12" s="1">
        <v>11</v>
      </c>
      <c r="J12" s="1">
        <v>1</v>
      </c>
      <c r="K12" s="1"/>
    </row>
    <row r="13" spans="1:11" x14ac:dyDescent="0.25">
      <c r="A13" s="2" t="s">
        <v>16</v>
      </c>
      <c r="B13" s="3">
        <v>1465</v>
      </c>
      <c r="C13" s="3">
        <v>1420</v>
      </c>
      <c r="D13" s="3">
        <v>1510</v>
      </c>
      <c r="E13">
        <v>16</v>
      </c>
      <c r="G13" s="3">
        <v>13</v>
      </c>
      <c r="H13" s="1">
        <v>150</v>
      </c>
      <c r="I13" s="1">
        <v>24</v>
      </c>
      <c r="J13" s="1">
        <v>13</v>
      </c>
      <c r="K13" s="1"/>
    </row>
    <row r="14" spans="1:11" x14ac:dyDescent="0.25">
      <c r="A14" s="2" t="s">
        <v>17</v>
      </c>
      <c r="B14" s="3">
        <v>1465</v>
      </c>
      <c r="C14" s="3">
        <v>1420</v>
      </c>
      <c r="D14" s="3">
        <v>1510</v>
      </c>
      <c r="E14">
        <v>16</v>
      </c>
      <c r="G14" s="3">
        <v>36</v>
      </c>
      <c r="H14" s="1">
        <v>105</v>
      </c>
      <c r="I14" s="1">
        <v>21</v>
      </c>
      <c r="J14" s="1">
        <v>17</v>
      </c>
      <c r="K14" s="1"/>
    </row>
    <row r="15" spans="1:11" x14ac:dyDescent="0.25">
      <c r="A15" t="s">
        <v>11</v>
      </c>
      <c r="B15" s="1">
        <f>AVERAGE(1360,1560)</f>
        <v>1460</v>
      </c>
      <c r="C15" s="1">
        <v>1360</v>
      </c>
      <c r="D15" s="1">
        <v>1560</v>
      </c>
      <c r="E15">
        <v>11</v>
      </c>
      <c r="G15" s="1">
        <v>10</v>
      </c>
      <c r="H15" s="1">
        <v>89</v>
      </c>
      <c r="I15" s="1">
        <v>17</v>
      </c>
      <c r="J15" s="1">
        <v>10</v>
      </c>
      <c r="K15" s="1"/>
    </row>
    <row r="16" spans="1:11" x14ac:dyDescent="0.25">
      <c r="A16" t="s">
        <v>18</v>
      </c>
      <c r="B16" s="1">
        <f>AVERAGE(1370,1550)</f>
        <v>1460</v>
      </c>
      <c r="C16" s="1">
        <v>1370</v>
      </c>
      <c r="D16" s="1">
        <v>1550</v>
      </c>
      <c r="E16">
        <v>19</v>
      </c>
      <c r="G16" s="1">
        <v>17</v>
      </c>
      <c r="H16" s="1">
        <v>86</v>
      </c>
      <c r="I16" s="1">
        <v>14</v>
      </c>
      <c r="J16" s="1">
        <v>7</v>
      </c>
      <c r="K16" s="1"/>
    </row>
    <row r="17" spans="1:11" x14ac:dyDescent="0.25">
      <c r="A17" t="s">
        <v>212</v>
      </c>
      <c r="B17" s="1">
        <f>AVERAGE(1380,1540)</f>
        <v>1460</v>
      </c>
      <c r="C17" s="1">
        <v>1380</v>
      </c>
      <c r="D17" s="1">
        <v>1540</v>
      </c>
      <c r="F17">
        <v>5</v>
      </c>
      <c r="G17" s="1">
        <v>24</v>
      </c>
      <c r="I17" s="1">
        <v>26</v>
      </c>
    </row>
    <row r="18" spans="1:11" x14ac:dyDescent="0.25">
      <c r="A18" t="s">
        <v>8</v>
      </c>
      <c r="B18" s="1">
        <f>AVERAGE(1360,1550)</f>
        <v>1455</v>
      </c>
      <c r="C18" s="1">
        <v>1360</v>
      </c>
      <c r="D18" s="1">
        <v>1550</v>
      </c>
      <c r="E18">
        <v>8</v>
      </c>
      <c r="G18" s="1">
        <v>19</v>
      </c>
      <c r="H18" s="1">
        <v>17</v>
      </c>
      <c r="I18" s="1">
        <v>5</v>
      </c>
      <c r="J18" s="1">
        <v>16</v>
      </c>
      <c r="K18" s="1"/>
    </row>
    <row r="19" spans="1:11" x14ac:dyDescent="0.25">
      <c r="A19" t="s">
        <v>9</v>
      </c>
      <c r="B19" s="1">
        <f>AVERAGE(1360,1540)</f>
        <v>1450</v>
      </c>
      <c r="C19" s="1">
        <v>1360</v>
      </c>
      <c r="D19" s="1">
        <v>1540</v>
      </c>
      <c r="E19">
        <v>8</v>
      </c>
      <c r="G19" s="1">
        <v>12</v>
      </c>
      <c r="H19" s="1">
        <v>10</v>
      </c>
      <c r="I19" s="1">
        <v>8</v>
      </c>
      <c r="J19" s="1">
        <v>34</v>
      </c>
      <c r="K19" s="1"/>
    </row>
    <row r="20" spans="1:11" x14ac:dyDescent="0.25">
      <c r="A20" t="s">
        <v>26</v>
      </c>
      <c r="B20" s="1">
        <f>AVERAGE(1370,1520)</f>
        <v>1445</v>
      </c>
      <c r="C20" s="1">
        <v>1370</v>
      </c>
      <c r="D20" s="1">
        <v>1520</v>
      </c>
      <c r="E20">
        <v>27</v>
      </c>
      <c r="G20" s="1">
        <v>42</v>
      </c>
      <c r="H20" s="1">
        <v>169</v>
      </c>
      <c r="I20" s="1">
        <v>32</v>
      </c>
      <c r="J20" s="1">
        <v>11</v>
      </c>
      <c r="K20" s="1"/>
    </row>
    <row r="21" spans="1:11" x14ac:dyDescent="0.25">
      <c r="A21" t="s">
        <v>209</v>
      </c>
      <c r="B21" s="1">
        <f>AVERAGE(1350,1530)</f>
        <v>1440</v>
      </c>
      <c r="C21" s="1">
        <v>1350</v>
      </c>
      <c r="D21" s="1">
        <v>1530</v>
      </c>
      <c r="F21">
        <v>2</v>
      </c>
      <c r="G21" s="1">
        <v>9</v>
      </c>
      <c r="I21" s="1">
        <v>23</v>
      </c>
    </row>
    <row r="22" spans="1:11" x14ac:dyDescent="0.25">
      <c r="A22" t="s">
        <v>210</v>
      </c>
      <c r="B22" s="1">
        <f>AVERAGE(1350,1530)</f>
        <v>1440</v>
      </c>
      <c r="C22" s="1">
        <v>1350</v>
      </c>
      <c r="D22" s="1">
        <v>1530</v>
      </c>
      <c r="F22">
        <v>3</v>
      </c>
      <c r="G22" s="1">
        <v>14</v>
      </c>
      <c r="I22" s="1">
        <v>30</v>
      </c>
    </row>
    <row r="23" spans="1:11" x14ac:dyDescent="0.25">
      <c r="A23" t="s">
        <v>999</v>
      </c>
      <c r="B23" s="1">
        <f>AVERAGE(1330,1540)</f>
        <v>1435</v>
      </c>
      <c r="C23" s="1">
        <v>1330</v>
      </c>
      <c r="D23" s="1">
        <v>1540</v>
      </c>
      <c r="E23">
        <v>16</v>
      </c>
      <c r="G23" s="1">
        <v>7</v>
      </c>
      <c r="H23" s="1">
        <v>50</v>
      </c>
      <c r="I23" s="1">
        <v>11</v>
      </c>
      <c r="J23" s="1">
        <v>34</v>
      </c>
      <c r="K23" s="1"/>
    </row>
    <row r="24" spans="1:11" x14ac:dyDescent="0.25">
      <c r="A24" t="s">
        <v>24</v>
      </c>
      <c r="B24" s="1">
        <f>AVERAGE(1340,1530)</f>
        <v>1435</v>
      </c>
      <c r="C24" s="1">
        <v>1340</v>
      </c>
      <c r="D24" s="1">
        <v>1530</v>
      </c>
      <c r="E24">
        <v>25</v>
      </c>
      <c r="G24" s="1">
        <v>48</v>
      </c>
      <c r="H24" s="1">
        <v>24</v>
      </c>
      <c r="I24" s="1">
        <v>20</v>
      </c>
      <c r="J24" s="1">
        <v>5</v>
      </c>
      <c r="K24" s="1"/>
    </row>
    <row r="25" spans="1:11" x14ac:dyDescent="0.25">
      <c r="A25" t="s">
        <v>208</v>
      </c>
      <c r="B25" s="1">
        <f>AVERAGE(1330,1540)</f>
        <v>1435</v>
      </c>
      <c r="C25" s="1">
        <v>1330</v>
      </c>
      <c r="D25" s="1">
        <v>1540</v>
      </c>
      <c r="F25">
        <v>1</v>
      </c>
      <c r="G25" s="1">
        <v>18</v>
      </c>
      <c r="I25" s="1">
        <v>22</v>
      </c>
    </row>
    <row r="26" spans="1:11" x14ac:dyDescent="0.25">
      <c r="A26" t="s">
        <v>848</v>
      </c>
      <c r="B26" s="1">
        <f>AVERAGE(1360,1510)</f>
        <v>1435</v>
      </c>
      <c r="C26" s="1">
        <v>1360</v>
      </c>
      <c r="D26" s="1">
        <v>1510</v>
      </c>
      <c r="F26">
        <v>5</v>
      </c>
      <c r="G26" s="1">
        <v>51</v>
      </c>
      <c r="I26" s="1">
        <v>39</v>
      </c>
      <c r="J26">
        <v>21</v>
      </c>
    </row>
    <row r="27" spans="1:11" x14ac:dyDescent="0.25">
      <c r="A27" t="s">
        <v>12</v>
      </c>
      <c r="B27" s="1">
        <f>AVERAGE(1340,1520)</f>
        <v>1430</v>
      </c>
      <c r="C27" s="1">
        <v>1340</v>
      </c>
      <c r="D27" s="1">
        <v>1520</v>
      </c>
      <c r="E27">
        <v>12</v>
      </c>
      <c r="G27" s="1">
        <v>29</v>
      </c>
      <c r="H27" s="1">
        <v>13</v>
      </c>
      <c r="I27" s="1">
        <v>17</v>
      </c>
      <c r="J27" s="1">
        <v>22</v>
      </c>
      <c r="K27" s="1"/>
    </row>
    <row r="28" spans="1:11" x14ac:dyDescent="0.25">
      <c r="A28" t="s">
        <v>214</v>
      </c>
      <c r="B28" s="1">
        <f>AVERAGE(1340,1520)</f>
        <v>1430</v>
      </c>
      <c r="C28" s="1">
        <v>1340</v>
      </c>
      <c r="D28" s="1">
        <v>1520</v>
      </c>
      <c r="F28">
        <v>8</v>
      </c>
      <c r="G28" s="1">
        <v>35</v>
      </c>
      <c r="I28" s="1">
        <v>38</v>
      </c>
    </row>
    <row r="29" spans="1:11" x14ac:dyDescent="0.25">
      <c r="A29" t="s">
        <v>15</v>
      </c>
      <c r="B29" s="1">
        <f>AVERAGE(1320,1520)</f>
        <v>1420</v>
      </c>
      <c r="C29" s="1">
        <v>1320</v>
      </c>
      <c r="D29" s="1">
        <v>1520</v>
      </c>
      <c r="E29">
        <v>15</v>
      </c>
      <c r="G29" s="1">
        <v>15</v>
      </c>
      <c r="H29" s="1">
        <v>19</v>
      </c>
      <c r="I29" s="1">
        <v>10</v>
      </c>
      <c r="J29" s="1">
        <v>23</v>
      </c>
      <c r="K29" s="1"/>
    </row>
    <row r="30" spans="1:11" x14ac:dyDescent="0.25">
      <c r="A30" t="s">
        <v>21</v>
      </c>
      <c r="B30" s="1">
        <f>AVERAGE(1320,1500)</f>
        <v>1410</v>
      </c>
      <c r="C30" s="1">
        <v>1320</v>
      </c>
      <c r="D30" s="1">
        <v>1500</v>
      </c>
      <c r="E30">
        <v>21</v>
      </c>
      <c r="G30" s="1">
        <v>16</v>
      </c>
      <c r="H30" s="1">
        <v>123</v>
      </c>
      <c r="I30" s="1">
        <v>31</v>
      </c>
      <c r="J30" s="1">
        <v>13</v>
      </c>
      <c r="K30" s="1"/>
    </row>
    <row r="31" spans="1:11" x14ac:dyDescent="0.25">
      <c r="A31" t="s">
        <v>211</v>
      </c>
      <c r="B31" s="1">
        <f>AVERAGE(1310,1510)</f>
        <v>1410</v>
      </c>
      <c r="C31" s="1">
        <v>1310</v>
      </c>
      <c r="D31" s="1">
        <v>1510</v>
      </c>
      <c r="F31">
        <v>4</v>
      </c>
      <c r="G31" s="1">
        <v>11</v>
      </c>
      <c r="I31" s="1">
        <v>28</v>
      </c>
      <c r="J31" s="1">
        <v>106</v>
      </c>
      <c r="K31" s="1"/>
    </row>
    <row r="32" spans="1:11" x14ac:dyDescent="0.25">
      <c r="A32" t="s">
        <v>215</v>
      </c>
      <c r="B32" s="1">
        <f>AVERAGE(1320,1500)</f>
        <v>1410</v>
      </c>
      <c r="C32" s="1">
        <v>1320</v>
      </c>
      <c r="D32" s="1">
        <v>1500</v>
      </c>
      <c r="F32">
        <v>8</v>
      </c>
      <c r="G32" s="1">
        <v>53</v>
      </c>
      <c r="I32" s="1">
        <v>35</v>
      </c>
    </row>
    <row r="33" spans="1:11" x14ac:dyDescent="0.25">
      <c r="A33" t="s">
        <v>216</v>
      </c>
      <c r="B33" s="1">
        <f>AVERAGE(1310,1490)</f>
        <v>1400</v>
      </c>
      <c r="C33" s="1">
        <v>1310</v>
      </c>
      <c r="D33" s="1">
        <v>1490</v>
      </c>
      <c r="F33">
        <v>8</v>
      </c>
      <c r="G33" s="1">
        <v>60</v>
      </c>
      <c r="I33" s="1">
        <v>42</v>
      </c>
    </row>
    <row r="34" spans="1:11" x14ac:dyDescent="0.25">
      <c r="A34" t="s">
        <v>218</v>
      </c>
      <c r="B34" s="1">
        <f>AVERAGE(1340,1460)</f>
        <v>1400</v>
      </c>
      <c r="C34" s="1">
        <v>1340</v>
      </c>
      <c r="D34" s="1">
        <v>1460</v>
      </c>
      <c r="F34">
        <v>14</v>
      </c>
      <c r="G34" s="1">
        <v>43</v>
      </c>
      <c r="I34" s="1">
        <v>73</v>
      </c>
      <c r="J34">
        <v>36</v>
      </c>
    </row>
    <row r="35" spans="1:11" x14ac:dyDescent="0.25">
      <c r="A35" t="s">
        <v>221</v>
      </c>
      <c r="B35" s="1">
        <f>AVERAGE(1310,1490)</f>
        <v>1400</v>
      </c>
      <c r="C35" s="1">
        <v>1310</v>
      </c>
      <c r="D35" s="1">
        <v>1490</v>
      </c>
      <c r="F35">
        <v>15</v>
      </c>
      <c r="G35" s="1">
        <v>22</v>
      </c>
      <c r="I35" s="1">
        <v>45</v>
      </c>
      <c r="J35">
        <v>56</v>
      </c>
    </row>
    <row r="36" spans="1:11" x14ac:dyDescent="0.25">
      <c r="A36" t="s">
        <v>217</v>
      </c>
      <c r="B36" s="1">
        <f>AVERAGE(1310,1480)</f>
        <v>1395</v>
      </c>
      <c r="C36" s="1">
        <v>1310</v>
      </c>
      <c r="D36" s="1">
        <v>1480</v>
      </c>
      <c r="F36">
        <v>11</v>
      </c>
      <c r="G36" s="1">
        <v>44</v>
      </c>
      <c r="I36" s="1">
        <v>66</v>
      </c>
      <c r="J36">
        <v>58</v>
      </c>
    </row>
    <row r="37" spans="1:11" x14ac:dyDescent="0.25">
      <c r="A37" t="s">
        <v>40</v>
      </c>
      <c r="B37" s="1">
        <f>AVERAGE(1300,1480)</f>
        <v>1390</v>
      </c>
      <c r="C37" s="1">
        <v>1300</v>
      </c>
      <c r="D37" s="1">
        <v>1480</v>
      </c>
      <c r="E37">
        <v>42</v>
      </c>
      <c r="H37">
        <v>193</v>
      </c>
      <c r="I37" s="1">
        <v>66</v>
      </c>
      <c r="J37">
        <v>54</v>
      </c>
    </row>
    <row r="38" spans="1:11" x14ac:dyDescent="0.25">
      <c r="A38" t="s">
        <v>41</v>
      </c>
      <c r="B38" s="1">
        <f>AVERAGE(1290,1488)</f>
        <v>1389</v>
      </c>
      <c r="C38" s="1">
        <v>1290</v>
      </c>
      <c r="D38" s="1">
        <v>1488</v>
      </c>
      <c r="E38">
        <v>42</v>
      </c>
      <c r="G38" s="1">
        <v>72</v>
      </c>
      <c r="H38">
        <v>301</v>
      </c>
      <c r="I38" s="1">
        <v>87</v>
      </c>
    </row>
    <row r="39" spans="1:11" x14ac:dyDescent="0.25">
      <c r="A39" t="s">
        <v>33</v>
      </c>
      <c r="B39" s="1">
        <f>AVERAGE(1290,1480)</f>
        <v>1385</v>
      </c>
      <c r="C39" s="1">
        <v>1290</v>
      </c>
      <c r="D39" s="1">
        <v>1480</v>
      </c>
      <c r="E39">
        <v>35</v>
      </c>
      <c r="G39" s="1">
        <v>25</v>
      </c>
      <c r="H39" s="1">
        <v>33</v>
      </c>
      <c r="I39" s="1">
        <v>53</v>
      </c>
      <c r="J39" s="1">
        <v>23</v>
      </c>
      <c r="K39" s="1"/>
    </row>
    <row r="40" spans="1:11" x14ac:dyDescent="0.25">
      <c r="A40" t="s">
        <v>213</v>
      </c>
      <c r="B40" s="1">
        <f>AVERAGE(1280,1490)</f>
        <v>1385</v>
      </c>
      <c r="C40" s="1">
        <v>1280</v>
      </c>
      <c r="D40" s="1">
        <v>1490</v>
      </c>
      <c r="F40">
        <v>7</v>
      </c>
      <c r="G40" s="1">
        <v>26</v>
      </c>
      <c r="I40" s="1">
        <v>36</v>
      </c>
    </row>
    <row r="41" spans="1:11" x14ac:dyDescent="0.25">
      <c r="A41" t="s">
        <v>219</v>
      </c>
      <c r="B41" s="1">
        <f>AVERAGE(1300,1470)</f>
        <v>1385</v>
      </c>
      <c r="C41" s="1">
        <v>1300</v>
      </c>
      <c r="D41" s="1">
        <v>1470</v>
      </c>
      <c r="F41">
        <v>15</v>
      </c>
      <c r="G41" s="1">
        <v>99</v>
      </c>
      <c r="I41" s="1">
        <v>61</v>
      </c>
      <c r="J41">
        <v>151</v>
      </c>
    </row>
    <row r="42" spans="1:11" x14ac:dyDescent="0.25">
      <c r="A42" t="s">
        <v>25</v>
      </c>
      <c r="B42" s="1">
        <f>AVERAGE(1280,1480)</f>
        <v>1380</v>
      </c>
      <c r="C42" s="1">
        <v>1280</v>
      </c>
      <c r="D42" s="1">
        <v>1480</v>
      </c>
      <c r="E42">
        <v>25</v>
      </c>
      <c r="G42" s="1">
        <v>30</v>
      </c>
      <c r="H42" s="1">
        <v>66</v>
      </c>
      <c r="I42" s="1">
        <v>15</v>
      </c>
      <c r="J42" s="1">
        <v>31</v>
      </c>
      <c r="K42" s="1"/>
    </row>
    <row r="43" spans="1:11" x14ac:dyDescent="0.25">
      <c r="A43" t="s">
        <v>19</v>
      </c>
      <c r="B43" s="1">
        <f>AVERAGE(1250,1500)</f>
        <v>1375</v>
      </c>
      <c r="C43" s="1">
        <v>1250</v>
      </c>
      <c r="D43" s="1">
        <v>1500</v>
      </c>
      <c r="E43">
        <v>20</v>
      </c>
      <c r="G43" s="1">
        <v>27</v>
      </c>
      <c r="H43" s="1">
        <v>18</v>
      </c>
      <c r="I43" s="1">
        <v>40</v>
      </c>
      <c r="J43" s="1">
        <v>31</v>
      </c>
      <c r="K43" s="1"/>
    </row>
    <row r="44" spans="1:11" x14ac:dyDescent="0.25">
      <c r="A44" t="s">
        <v>35</v>
      </c>
      <c r="B44" s="1">
        <f>AVERAGE(1270,1480)</f>
        <v>1375</v>
      </c>
      <c r="C44" s="1">
        <v>1270</v>
      </c>
      <c r="D44" s="1">
        <v>1480</v>
      </c>
      <c r="E44">
        <v>38</v>
      </c>
      <c r="G44" s="1">
        <v>94</v>
      </c>
      <c r="H44" s="1">
        <v>158</v>
      </c>
      <c r="I44" s="1">
        <v>34</v>
      </c>
      <c r="J44" s="1">
        <v>30</v>
      </c>
      <c r="K44" s="1"/>
    </row>
    <row r="45" spans="1:11" x14ac:dyDescent="0.25">
      <c r="A45" t="s">
        <v>1257</v>
      </c>
      <c r="B45" s="1">
        <f>AVERAGE(1280,1470)</f>
        <v>1375</v>
      </c>
      <c r="C45" s="1">
        <v>1280</v>
      </c>
      <c r="D45" s="1">
        <v>1470</v>
      </c>
      <c r="F45">
        <v>77</v>
      </c>
      <c r="G45" s="1">
        <v>71</v>
      </c>
      <c r="I45" s="1">
        <v>130</v>
      </c>
    </row>
    <row r="46" spans="1:11" x14ac:dyDescent="0.25">
      <c r="A46" t="s">
        <v>849</v>
      </c>
      <c r="B46" s="1">
        <f>AVERAGE(1290,1460)</f>
        <v>1375</v>
      </c>
      <c r="C46" s="1">
        <v>1290</v>
      </c>
      <c r="D46" s="1">
        <v>1460</v>
      </c>
    </row>
    <row r="47" spans="1:11" x14ac:dyDescent="0.25">
      <c r="A47" t="s">
        <v>226</v>
      </c>
      <c r="B47" s="1">
        <f>AVERAGE(1280,1453)</f>
        <v>1366.5</v>
      </c>
      <c r="C47" s="1">
        <v>1280</v>
      </c>
      <c r="D47" s="1">
        <v>1453</v>
      </c>
      <c r="F47">
        <v>24</v>
      </c>
      <c r="G47" s="1">
        <v>110</v>
      </c>
      <c r="I47" s="1">
        <v>93</v>
      </c>
    </row>
    <row r="48" spans="1:11" x14ac:dyDescent="0.25">
      <c r="A48" t="s">
        <v>20</v>
      </c>
      <c r="B48" s="1">
        <f>AVERAGE(1260,1470)</f>
        <v>1365</v>
      </c>
      <c r="C48" s="1">
        <v>1260</v>
      </c>
      <c r="D48" s="1">
        <v>1470</v>
      </c>
      <c r="E48">
        <v>21</v>
      </c>
      <c r="G48" s="1">
        <v>64</v>
      </c>
      <c r="H48" s="1">
        <v>98</v>
      </c>
      <c r="I48" s="1">
        <v>19</v>
      </c>
    </row>
    <row r="49" spans="1:11" x14ac:dyDescent="0.25">
      <c r="A49" t="s">
        <v>31</v>
      </c>
      <c r="B49" s="1">
        <f>AVERAGE(1270,1460)</f>
        <v>1365</v>
      </c>
      <c r="C49" s="1">
        <v>1270</v>
      </c>
      <c r="D49" s="1">
        <v>1460</v>
      </c>
      <c r="E49">
        <v>33</v>
      </c>
      <c r="G49" s="1">
        <v>50</v>
      </c>
      <c r="H49" s="1">
        <v>251</v>
      </c>
      <c r="I49" s="1">
        <v>100</v>
      </c>
      <c r="J49" s="1">
        <v>19</v>
      </c>
      <c r="K49" s="1"/>
    </row>
    <row r="50" spans="1:11" x14ac:dyDescent="0.25">
      <c r="A50" t="s">
        <v>224</v>
      </c>
      <c r="B50" s="1">
        <f>AVERAGE(1270,1455)</f>
        <v>1362.5</v>
      </c>
      <c r="C50" s="1">
        <v>1270</v>
      </c>
      <c r="D50" s="1">
        <v>1455</v>
      </c>
      <c r="F50">
        <v>23</v>
      </c>
      <c r="G50" s="1">
        <v>34</v>
      </c>
      <c r="I50" s="1">
        <v>63</v>
      </c>
      <c r="J50">
        <v>49</v>
      </c>
    </row>
    <row r="51" spans="1:11" x14ac:dyDescent="0.25">
      <c r="A51" t="s">
        <v>29</v>
      </c>
      <c r="B51" s="1">
        <f>AVERAGE(1270,1450)</f>
        <v>1360</v>
      </c>
      <c r="C51" s="1">
        <v>1270</v>
      </c>
      <c r="D51" s="1">
        <v>1450</v>
      </c>
      <c r="E51">
        <v>31</v>
      </c>
      <c r="G51" s="1">
        <v>57</v>
      </c>
      <c r="H51" s="1">
        <v>301</v>
      </c>
      <c r="I51" s="1">
        <v>60</v>
      </c>
      <c r="J51" s="1">
        <v>19</v>
      </c>
      <c r="K51" s="1"/>
    </row>
    <row r="52" spans="1:11" x14ac:dyDescent="0.25">
      <c r="A52" t="s">
        <v>30</v>
      </c>
      <c r="B52" s="1">
        <f>AVERAGE(1260,1460)</f>
        <v>1360</v>
      </c>
      <c r="C52" s="1">
        <v>1260</v>
      </c>
      <c r="D52" s="1">
        <v>1460</v>
      </c>
      <c r="E52">
        <v>32</v>
      </c>
      <c r="G52" s="1">
        <v>41</v>
      </c>
      <c r="H52" s="1">
        <v>27</v>
      </c>
      <c r="I52" s="1">
        <v>29</v>
      </c>
      <c r="J52" s="1">
        <v>58</v>
      </c>
      <c r="K52" s="1"/>
    </row>
    <row r="53" spans="1:11" x14ac:dyDescent="0.25">
      <c r="A53" t="s">
        <v>1000</v>
      </c>
      <c r="B53" s="1">
        <f>AVERAGE(1300,1420)</f>
        <v>1360</v>
      </c>
      <c r="C53" s="1">
        <v>1300</v>
      </c>
      <c r="D53" s="1">
        <v>1420</v>
      </c>
      <c r="E53">
        <v>54</v>
      </c>
      <c r="G53" s="1">
        <v>92</v>
      </c>
      <c r="H53" s="1">
        <v>351</v>
      </c>
      <c r="I53" s="1">
        <v>71</v>
      </c>
      <c r="J53" s="1">
        <v>58</v>
      </c>
      <c r="K53" s="1"/>
    </row>
    <row r="54" spans="1:11" x14ac:dyDescent="0.25">
      <c r="A54" t="s">
        <v>223</v>
      </c>
      <c r="B54" s="1">
        <f>AVERAGE(1270,1450)</f>
        <v>1360</v>
      </c>
      <c r="C54" s="1">
        <v>1270</v>
      </c>
      <c r="D54" s="1">
        <v>1450</v>
      </c>
      <c r="F54">
        <v>22</v>
      </c>
      <c r="G54" s="1">
        <v>55</v>
      </c>
      <c r="I54" s="1">
        <v>55</v>
      </c>
      <c r="J54">
        <v>41</v>
      </c>
    </row>
    <row r="55" spans="1:11" x14ac:dyDescent="0.25">
      <c r="A55" t="s">
        <v>229</v>
      </c>
      <c r="B55" s="1">
        <f>AVERAGE(1300,1420)</f>
        <v>1360</v>
      </c>
      <c r="C55" s="1">
        <v>1300</v>
      </c>
      <c r="D55" s="1">
        <v>1420</v>
      </c>
      <c r="F55">
        <v>27</v>
      </c>
    </row>
    <row r="56" spans="1:11" x14ac:dyDescent="0.25">
      <c r="A56" t="s">
        <v>23</v>
      </c>
      <c r="B56" s="1">
        <f>AVERAGE(1250,1460)</f>
        <v>1355</v>
      </c>
      <c r="C56" s="1">
        <v>1250</v>
      </c>
      <c r="D56" s="1">
        <v>1460</v>
      </c>
      <c r="E56">
        <v>23</v>
      </c>
      <c r="G56" s="1">
        <v>20</v>
      </c>
      <c r="H56" s="1">
        <v>113</v>
      </c>
      <c r="I56" s="1">
        <v>56</v>
      </c>
      <c r="J56" s="1">
        <v>15</v>
      </c>
      <c r="K56" s="1"/>
    </row>
    <row r="57" spans="1:11" x14ac:dyDescent="0.25">
      <c r="A57" t="s">
        <v>698</v>
      </c>
      <c r="B57" s="1">
        <f>AVERAGE(1220,1490)</f>
        <v>1355</v>
      </c>
      <c r="C57" s="1">
        <v>1220</v>
      </c>
      <c r="D57" s="1">
        <v>1490</v>
      </c>
    </row>
    <row r="58" spans="1:11" x14ac:dyDescent="0.25">
      <c r="A58" t="s">
        <v>850</v>
      </c>
      <c r="B58" s="1">
        <f>AVERAGE(1250,1450)</f>
        <v>1350</v>
      </c>
      <c r="C58" s="1">
        <v>1250</v>
      </c>
      <c r="D58" s="1">
        <v>1450</v>
      </c>
      <c r="E58">
        <v>33</v>
      </c>
      <c r="G58" s="1">
        <v>101</v>
      </c>
      <c r="H58" s="1">
        <v>153</v>
      </c>
      <c r="I58" s="1">
        <v>51</v>
      </c>
      <c r="J58" s="1">
        <v>106</v>
      </c>
      <c r="K58" s="1"/>
    </row>
    <row r="59" spans="1:11" x14ac:dyDescent="0.25">
      <c r="A59" t="s">
        <v>32</v>
      </c>
      <c r="B59" s="1">
        <f>AVERAGE(1230,1470)</f>
        <v>1350</v>
      </c>
      <c r="C59" s="1">
        <v>1230</v>
      </c>
      <c r="D59" s="1">
        <v>1470</v>
      </c>
      <c r="E59">
        <v>35</v>
      </c>
      <c r="H59">
        <v>201</v>
      </c>
      <c r="I59">
        <v>87</v>
      </c>
      <c r="J59">
        <v>44</v>
      </c>
    </row>
    <row r="60" spans="1:11" x14ac:dyDescent="0.25">
      <c r="A60" t="s">
        <v>225</v>
      </c>
      <c r="B60" s="1">
        <f>AVERAGE(1240,1460)</f>
        <v>1350</v>
      </c>
      <c r="C60" s="1">
        <v>1240</v>
      </c>
      <c r="D60" s="1">
        <v>1460</v>
      </c>
      <c r="F60">
        <v>24</v>
      </c>
      <c r="G60" s="1">
        <v>54</v>
      </c>
      <c r="I60" s="1">
        <v>78</v>
      </c>
    </row>
    <row r="61" spans="1:11" x14ac:dyDescent="0.25">
      <c r="A61" t="s">
        <v>851</v>
      </c>
      <c r="B61" s="1">
        <f>AVERAGE(1260,1430)</f>
        <v>1345</v>
      </c>
      <c r="C61" s="1">
        <v>1260</v>
      </c>
      <c r="D61" s="1">
        <v>1430</v>
      </c>
      <c r="F61">
        <v>15</v>
      </c>
      <c r="G61" s="1">
        <v>74</v>
      </c>
      <c r="I61">
        <v>65</v>
      </c>
      <c r="J61">
        <v>51</v>
      </c>
    </row>
    <row r="62" spans="1:11" x14ac:dyDescent="0.25">
      <c r="A62" t="s">
        <v>852</v>
      </c>
      <c r="B62" s="1">
        <f>AVERAGE(1260,1430)</f>
        <v>1345</v>
      </c>
      <c r="C62" s="1">
        <v>1260</v>
      </c>
      <c r="D62" s="1">
        <v>1430</v>
      </c>
      <c r="F62">
        <v>19</v>
      </c>
      <c r="G62" s="1">
        <v>61</v>
      </c>
      <c r="I62" s="1">
        <v>66</v>
      </c>
    </row>
    <row r="63" spans="1:11" x14ac:dyDescent="0.25">
      <c r="A63" t="s">
        <v>27</v>
      </c>
      <c r="B63" s="1">
        <f>AVERAGE(1260,1420)</f>
        <v>1340</v>
      </c>
      <c r="C63" s="1">
        <v>1260</v>
      </c>
      <c r="D63" s="1">
        <v>1420</v>
      </c>
      <c r="E63">
        <v>29</v>
      </c>
      <c r="G63" s="1">
        <v>46</v>
      </c>
      <c r="H63" s="1">
        <v>21</v>
      </c>
      <c r="I63" s="1">
        <v>27</v>
      </c>
      <c r="J63" s="1">
        <v>44</v>
      </c>
      <c r="K63" s="1"/>
    </row>
    <row r="64" spans="1:11" x14ac:dyDescent="0.25">
      <c r="A64" t="s">
        <v>81</v>
      </c>
      <c r="B64" s="1">
        <f>AVERAGE(1260,1420)</f>
        <v>1340</v>
      </c>
      <c r="C64" s="1">
        <v>1260</v>
      </c>
      <c r="D64" s="1">
        <v>1420</v>
      </c>
      <c r="E64">
        <v>88</v>
      </c>
      <c r="H64">
        <v>251</v>
      </c>
      <c r="I64" s="1">
        <v>191</v>
      </c>
      <c r="J64">
        <v>36</v>
      </c>
    </row>
    <row r="65" spans="1:11" x14ac:dyDescent="0.25">
      <c r="A65" t="s">
        <v>222</v>
      </c>
      <c r="B65" s="1">
        <f>AVERAGE(1260,1420)</f>
        <v>1340</v>
      </c>
      <c r="C65" s="1">
        <v>1260</v>
      </c>
      <c r="D65" s="1">
        <v>1420</v>
      </c>
      <c r="F65">
        <v>19</v>
      </c>
      <c r="G65" s="1">
        <v>45</v>
      </c>
      <c r="I65" s="1">
        <v>75</v>
      </c>
    </row>
    <row r="66" spans="1:11" x14ac:dyDescent="0.25">
      <c r="A66" t="s">
        <v>228</v>
      </c>
      <c r="B66" s="1">
        <f>AVERAGE(1210,1470)</f>
        <v>1340</v>
      </c>
      <c r="C66" s="1">
        <v>1210</v>
      </c>
      <c r="D66" s="1">
        <v>1470</v>
      </c>
      <c r="F66">
        <v>27</v>
      </c>
      <c r="G66" s="1">
        <v>67</v>
      </c>
      <c r="I66" s="1">
        <v>49</v>
      </c>
    </row>
    <row r="67" spans="1:11" x14ac:dyDescent="0.25">
      <c r="A67" t="s">
        <v>232</v>
      </c>
      <c r="B67" s="1">
        <f>AVERAGE(1240,1440)</f>
        <v>1340</v>
      </c>
      <c r="C67" s="1">
        <v>1240</v>
      </c>
      <c r="D67" s="1">
        <v>1440</v>
      </c>
      <c r="F67">
        <v>32</v>
      </c>
      <c r="G67" s="1">
        <v>33</v>
      </c>
      <c r="I67" s="1">
        <v>74</v>
      </c>
    </row>
    <row r="68" spans="1:11" x14ac:dyDescent="0.25">
      <c r="A68" t="s">
        <v>1198</v>
      </c>
      <c r="B68" s="1">
        <f>AVERAGE(1230,1440)</f>
        <v>1335</v>
      </c>
      <c r="C68" s="1">
        <v>1230</v>
      </c>
      <c r="D68" s="1">
        <v>1440</v>
      </c>
      <c r="F68">
        <v>11</v>
      </c>
      <c r="G68" s="1">
        <v>37</v>
      </c>
      <c r="I68" s="1">
        <v>54</v>
      </c>
    </row>
    <row r="69" spans="1:11" x14ac:dyDescent="0.25">
      <c r="A69" t="s">
        <v>853</v>
      </c>
      <c r="B69" s="1">
        <f>AVERAGE(1220,1450)</f>
        <v>1335</v>
      </c>
      <c r="C69" s="1">
        <v>1220</v>
      </c>
      <c r="D69" s="1">
        <v>1450</v>
      </c>
      <c r="F69">
        <v>19</v>
      </c>
      <c r="G69" s="1">
        <v>56</v>
      </c>
      <c r="I69" s="1">
        <v>37</v>
      </c>
      <c r="J69">
        <v>122</v>
      </c>
    </row>
    <row r="70" spans="1:11" x14ac:dyDescent="0.25">
      <c r="A70" t="s">
        <v>854</v>
      </c>
      <c r="B70" s="1">
        <f>AVERAGE(1230,1420)</f>
        <v>1325</v>
      </c>
      <c r="C70" s="1">
        <v>1230</v>
      </c>
      <c r="D70" s="1">
        <v>1420</v>
      </c>
      <c r="E70">
        <v>27</v>
      </c>
      <c r="G70" s="1">
        <v>52</v>
      </c>
      <c r="H70" s="1">
        <v>251</v>
      </c>
      <c r="I70" s="1">
        <v>52</v>
      </c>
      <c r="J70" s="1">
        <v>103</v>
      </c>
      <c r="K70" s="1"/>
    </row>
    <row r="71" spans="1:11" x14ac:dyDescent="0.25">
      <c r="A71" t="s">
        <v>47</v>
      </c>
      <c r="B71" s="1">
        <f>AVERAGE(1230,1420)</f>
        <v>1325</v>
      </c>
      <c r="C71" s="1">
        <v>1230</v>
      </c>
      <c r="D71" s="1">
        <v>1420</v>
      </c>
      <c r="E71">
        <v>48</v>
      </c>
      <c r="G71" s="1">
        <v>58</v>
      </c>
      <c r="H71" s="1">
        <v>186</v>
      </c>
      <c r="I71" s="1">
        <v>44</v>
      </c>
      <c r="J71" s="1">
        <v>135</v>
      </c>
      <c r="K71" s="1"/>
    </row>
    <row r="72" spans="1:11" x14ac:dyDescent="0.25">
      <c r="A72" t="s">
        <v>855</v>
      </c>
      <c r="B72" s="1">
        <f>AVERAGE(1220,1430)</f>
        <v>1325</v>
      </c>
      <c r="C72" s="1">
        <v>1220</v>
      </c>
      <c r="D72" s="1">
        <v>1430</v>
      </c>
      <c r="F72">
        <v>27</v>
      </c>
      <c r="G72" s="1">
        <v>95</v>
      </c>
      <c r="I72" s="1">
        <v>120</v>
      </c>
    </row>
    <row r="73" spans="1:11" x14ac:dyDescent="0.25">
      <c r="A73" t="s">
        <v>856</v>
      </c>
      <c r="B73" s="1">
        <f>AVERAGE(1220,1430)</f>
        <v>1325</v>
      </c>
      <c r="C73" s="1">
        <v>1220</v>
      </c>
      <c r="D73" s="1">
        <v>1430</v>
      </c>
      <c r="F73">
        <v>41</v>
      </c>
      <c r="G73" s="1">
        <v>59</v>
      </c>
      <c r="I73" s="1">
        <v>77</v>
      </c>
      <c r="J73">
        <v>326</v>
      </c>
    </row>
    <row r="74" spans="1:11" x14ac:dyDescent="0.25">
      <c r="A74" t="s">
        <v>857</v>
      </c>
      <c r="B74" s="1">
        <f>AVERAGE(1240,1410)</f>
        <v>1325</v>
      </c>
      <c r="C74" s="1">
        <v>1240</v>
      </c>
      <c r="D74" s="1">
        <v>1410</v>
      </c>
      <c r="F74">
        <v>45</v>
      </c>
      <c r="G74" s="1">
        <v>62</v>
      </c>
      <c r="I74" s="1">
        <v>102</v>
      </c>
      <c r="J74">
        <v>99</v>
      </c>
    </row>
    <row r="75" spans="1:11" x14ac:dyDescent="0.25">
      <c r="A75" t="s">
        <v>236</v>
      </c>
      <c r="B75" s="1">
        <f>AVERAGE(1220,1422)</f>
        <v>1321</v>
      </c>
      <c r="C75" s="1">
        <v>1220</v>
      </c>
      <c r="D75" s="1">
        <v>1422</v>
      </c>
      <c r="F75">
        <v>37</v>
      </c>
      <c r="I75" s="1">
        <v>166</v>
      </c>
    </row>
    <row r="76" spans="1:11" x14ac:dyDescent="0.25">
      <c r="A76" t="s">
        <v>22</v>
      </c>
      <c r="B76" s="1">
        <f>AVERAGE(1190,1450)</f>
        <v>1320</v>
      </c>
      <c r="C76" s="1">
        <v>1190</v>
      </c>
      <c r="D76" s="1">
        <v>1450</v>
      </c>
      <c r="E76">
        <v>23</v>
      </c>
      <c r="G76" s="1">
        <v>38</v>
      </c>
      <c r="H76" s="1">
        <v>15</v>
      </c>
      <c r="I76" s="1">
        <v>25</v>
      </c>
      <c r="J76" s="1">
        <v>61</v>
      </c>
      <c r="K76" s="1"/>
    </row>
    <row r="77" spans="1:11" x14ac:dyDescent="0.25">
      <c r="A77" t="s">
        <v>230</v>
      </c>
      <c r="B77" s="1">
        <f>AVERAGE(1230,1410)</f>
        <v>1320</v>
      </c>
      <c r="C77" s="1">
        <v>1230</v>
      </c>
      <c r="D77" s="1">
        <v>1410</v>
      </c>
      <c r="F77">
        <v>30</v>
      </c>
      <c r="G77" s="1">
        <v>63</v>
      </c>
      <c r="I77" s="1">
        <v>96</v>
      </c>
    </row>
    <row r="78" spans="1:11" x14ac:dyDescent="0.25">
      <c r="A78" t="s">
        <v>244</v>
      </c>
      <c r="B78" s="1">
        <f>AVERAGE(1220,1420)</f>
        <v>1320</v>
      </c>
      <c r="C78" s="1">
        <v>1220</v>
      </c>
      <c r="D78" s="1">
        <v>1420</v>
      </c>
      <c r="F78">
        <v>56</v>
      </c>
      <c r="G78" s="1">
        <v>86</v>
      </c>
      <c r="I78" s="1">
        <v>237</v>
      </c>
      <c r="J78">
        <v>29</v>
      </c>
    </row>
    <row r="79" spans="1:11" x14ac:dyDescent="0.25">
      <c r="A79" t="s">
        <v>37</v>
      </c>
      <c r="B79" s="1">
        <f>AVERAGE(1220,1410)</f>
        <v>1315</v>
      </c>
      <c r="C79" s="1">
        <v>1220</v>
      </c>
      <c r="D79" s="1">
        <v>1410</v>
      </c>
      <c r="E79">
        <v>40</v>
      </c>
      <c r="G79" s="1">
        <v>69</v>
      </c>
      <c r="H79" s="1">
        <v>501</v>
      </c>
      <c r="I79" s="1">
        <v>50</v>
      </c>
      <c r="J79" s="1">
        <v>49</v>
      </c>
      <c r="K79" s="1"/>
    </row>
    <row r="80" spans="1:11" x14ac:dyDescent="0.25">
      <c r="A80" t="s">
        <v>858</v>
      </c>
      <c r="B80" s="1">
        <f>AVERAGE(1220,1410)</f>
        <v>1315</v>
      </c>
      <c r="C80" s="1">
        <v>1220</v>
      </c>
      <c r="D80" s="1">
        <v>1410</v>
      </c>
      <c r="E80">
        <v>68</v>
      </c>
      <c r="I80" s="1">
        <v>83</v>
      </c>
      <c r="J80">
        <v>27</v>
      </c>
    </row>
    <row r="81" spans="1:11" x14ac:dyDescent="0.25">
      <c r="A81" t="s">
        <v>859</v>
      </c>
      <c r="B81" s="1">
        <f>AVERAGE(1220,1410)</f>
        <v>1315</v>
      </c>
      <c r="C81" s="1">
        <v>1220</v>
      </c>
      <c r="D81" s="1">
        <v>1410</v>
      </c>
      <c r="F81">
        <v>37</v>
      </c>
      <c r="I81" s="1">
        <v>89</v>
      </c>
      <c r="J81">
        <v>151</v>
      </c>
    </row>
    <row r="82" spans="1:11" x14ac:dyDescent="0.25">
      <c r="A82" t="s">
        <v>62</v>
      </c>
      <c r="B82" s="1">
        <f>AVERAGE(1200,1420)</f>
        <v>1310</v>
      </c>
      <c r="C82" s="1">
        <v>1200</v>
      </c>
      <c r="D82" s="1">
        <v>1420</v>
      </c>
      <c r="E82">
        <v>62</v>
      </c>
      <c r="G82" s="1">
        <v>49</v>
      </c>
      <c r="H82" s="1">
        <v>69</v>
      </c>
      <c r="I82" s="1">
        <v>82</v>
      </c>
      <c r="J82" s="1">
        <v>166</v>
      </c>
      <c r="K82" s="1"/>
    </row>
    <row r="83" spans="1:11" x14ac:dyDescent="0.25">
      <c r="A83" t="s">
        <v>231</v>
      </c>
      <c r="B83" s="1">
        <f>AVERAGE(1210,1410)</f>
        <v>1310</v>
      </c>
      <c r="C83" s="1">
        <v>1210</v>
      </c>
      <c r="D83" s="1">
        <v>1410</v>
      </c>
      <c r="F83">
        <v>30</v>
      </c>
      <c r="G83" s="1">
        <v>93</v>
      </c>
      <c r="I83" s="1">
        <v>61</v>
      </c>
      <c r="J83">
        <v>43</v>
      </c>
    </row>
    <row r="84" spans="1:11" x14ac:dyDescent="0.25">
      <c r="A84" t="s">
        <v>860</v>
      </c>
      <c r="B84" s="1">
        <f>AVERAGE(1220,1400)</f>
        <v>1310</v>
      </c>
      <c r="C84" s="1">
        <v>1220</v>
      </c>
      <c r="D84" s="1">
        <v>1400</v>
      </c>
      <c r="F84">
        <v>41</v>
      </c>
      <c r="I84" s="1">
        <v>92</v>
      </c>
    </row>
    <row r="85" spans="1:11" x14ac:dyDescent="0.25">
      <c r="A85" t="s">
        <v>28</v>
      </c>
      <c r="B85" s="1">
        <f>AVERAGE(1200,1410)</f>
        <v>1305</v>
      </c>
      <c r="C85" s="1">
        <v>1200</v>
      </c>
      <c r="D85" s="1">
        <v>1410</v>
      </c>
      <c r="E85">
        <v>30</v>
      </c>
      <c r="G85" s="1">
        <v>32</v>
      </c>
      <c r="H85" s="1">
        <v>56</v>
      </c>
      <c r="I85" s="1">
        <v>33</v>
      </c>
      <c r="J85" s="1">
        <v>38</v>
      </c>
      <c r="K85" s="1"/>
    </row>
    <row r="86" spans="1:11" x14ac:dyDescent="0.25">
      <c r="A86" t="s">
        <v>861</v>
      </c>
      <c r="B86" s="1">
        <f>AVERAGE(1220,1390)</f>
        <v>1305</v>
      </c>
      <c r="C86" s="1">
        <v>1220</v>
      </c>
      <c r="D86" s="1">
        <v>1390</v>
      </c>
      <c r="F86">
        <v>34</v>
      </c>
      <c r="G86" s="1">
        <v>70</v>
      </c>
      <c r="I86" s="1">
        <v>84</v>
      </c>
      <c r="J86">
        <v>187</v>
      </c>
    </row>
    <row r="87" spans="1:11" x14ac:dyDescent="0.25">
      <c r="A87" t="s">
        <v>862</v>
      </c>
      <c r="B87" s="1">
        <f>AVERAGE(1210,1400)</f>
        <v>1305</v>
      </c>
      <c r="C87" s="1">
        <v>1210</v>
      </c>
      <c r="D87" s="1">
        <v>1400</v>
      </c>
      <c r="F87">
        <v>35</v>
      </c>
      <c r="I87" s="1">
        <v>115</v>
      </c>
    </row>
    <row r="88" spans="1:11" x14ac:dyDescent="0.25">
      <c r="A88" t="s">
        <v>238</v>
      </c>
      <c r="B88" s="1">
        <f>AVERAGE(1210,1400)</f>
        <v>1305</v>
      </c>
      <c r="C88" s="1">
        <v>1210</v>
      </c>
      <c r="D88" s="1">
        <v>1400</v>
      </c>
      <c r="F88">
        <v>44</v>
      </c>
      <c r="G88" s="1">
        <v>66</v>
      </c>
      <c r="I88" s="1">
        <v>91</v>
      </c>
      <c r="J88">
        <v>105</v>
      </c>
    </row>
    <row r="89" spans="1:11" x14ac:dyDescent="0.25">
      <c r="A89" t="s">
        <v>256</v>
      </c>
      <c r="B89" s="1">
        <f>AVERAGE(1190,1420)</f>
        <v>1305</v>
      </c>
      <c r="C89" s="1">
        <v>1190</v>
      </c>
      <c r="D89" s="1">
        <v>1420</v>
      </c>
      <c r="F89">
        <v>81</v>
      </c>
      <c r="I89" s="1">
        <v>282</v>
      </c>
    </row>
    <row r="90" spans="1:11" x14ac:dyDescent="0.25">
      <c r="A90" t="s">
        <v>863</v>
      </c>
      <c r="B90" s="1">
        <f>AVERAGE(1160,1450)</f>
        <v>1305</v>
      </c>
      <c r="C90" s="1">
        <v>1160</v>
      </c>
      <c r="D90" s="1">
        <v>1450</v>
      </c>
      <c r="F90">
        <v>89</v>
      </c>
    </row>
    <row r="91" spans="1:11" x14ac:dyDescent="0.25">
      <c r="A91" t="s">
        <v>341</v>
      </c>
      <c r="B91" s="1">
        <f>AVERAGE(1210,1400)</f>
        <v>1305</v>
      </c>
      <c r="C91" s="1">
        <v>1210</v>
      </c>
      <c r="D91" s="1">
        <v>1400</v>
      </c>
      <c r="I91" s="1">
        <v>120</v>
      </c>
      <c r="J91">
        <v>47</v>
      </c>
    </row>
    <row r="92" spans="1:11" x14ac:dyDescent="0.25">
      <c r="A92" t="s">
        <v>52</v>
      </c>
      <c r="B92" s="1">
        <f>AVERAGE(1220,1380)</f>
        <v>1300</v>
      </c>
      <c r="C92" s="1">
        <v>1220</v>
      </c>
      <c r="D92" s="1">
        <v>1380</v>
      </c>
      <c r="E92">
        <v>54</v>
      </c>
      <c r="H92">
        <v>70</v>
      </c>
      <c r="I92" s="1">
        <v>69</v>
      </c>
      <c r="J92">
        <v>106</v>
      </c>
      <c r="K92">
        <v>1216</v>
      </c>
    </row>
    <row r="93" spans="1:11" x14ac:dyDescent="0.25">
      <c r="A93" t="s">
        <v>55</v>
      </c>
      <c r="B93" s="1">
        <v>1300</v>
      </c>
      <c r="C93" s="1">
        <v>1220</v>
      </c>
      <c r="D93" s="1">
        <v>1380</v>
      </c>
      <c r="E93">
        <v>58</v>
      </c>
      <c r="G93" s="1">
        <v>68</v>
      </c>
      <c r="I93" s="1">
        <v>81</v>
      </c>
      <c r="J93">
        <v>92</v>
      </c>
    </row>
    <row r="94" spans="1:11" x14ac:dyDescent="0.25">
      <c r="A94" t="s">
        <v>73</v>
      </c>
      <c r="B94" s="1">
        <f>AVERAGE(1210,1390)</f>
        <v>1300</v>
      </c>
      <c r="C94" s="1">
        <v>1210</v>
      </c>
      <c r="D94" s="1">
        <v>1390</v>
      </c>
      <c r="E94">
        <v>76</v>
      </c>
      <c r="H94">
        <v>501</v>
      </c>
      <c r="I94" s="1">
        <v>130</v>
      </c>
    </row>
    <row r="95" spans="1:11" x14ac:dyDescent="0.25">
      <c r="A95" t="s">
        <v>233</v>
      </c>
      <c r="B95" s="1">
        <f>AVERAGE(1200,1400)</f>
        <v>1300</v>
      </c>
      <c r="C95" s="1">
        <v>1200</v>
      </c>
      <c r="D95" s="1">
        <v>1400</v>
      </c>
      <c r="F95">
        <v>32</v>
      </c>
      <c r="G95" s="1">
        <v>82</v>
      </c>
      <c r="I95" s="1">
        <v>59</v>
      </c>
      <c r="J95">
        <v>17</v>
      </c>
    </row>
    <row r="96" spans="1:11" x14ac:dyDescent="0.25">
      <c r="A96" t="s">
        <v>864</v>
      </c>
      <c r="B96" s="1">
        <f>AVERAGE(1220,1380)</f>
        <v>1300</v>
      </c>
      <c r="C96" s="1">
        <v>1220</v>
      </c>
      <c r="D96" s="1">
        <v>1380</v>
      </c>
      <c r="F96">
        <v>51</v>
      </c>
      <c r="I96" s="1">
        <v>84</v>
      </c>
      <c r="J96">
        <v>138</v>
      </c>
    </row>
    <row r="97" spans="1:11" x14ac:dyDescent="0.25">
      <c r="A97" t="s">
        <v>242</v>
      </c>
      <c r="B97" s="1">
        <v>1300</v>
      </c>
      <c r="C97" s="1">
        <v>1220</v>
      </c>
      <c r="D97" s="1">
        <v>1380</v>
      </c>
      <c r="F97">
        <v>54</v>
      </c>
      <c r="I97" s="1">
        <v>162</v>
      </c>
    </row>
    <row r="98" spans="1:11" x14ac:dyDescent="0.25">
      <c r="A98" t="s">
        <v>251</v>
      </c>
      <c r="B98" s="1">
        <f>AVERAGE(1220,1380)</f>
        <v>1300</v>
      </c>
      <c r="C98" s="1">
        <v>1220</v>
      </c>
      <c r="D98" s="1">
        <v>1380</v>
      </c>
      <c r="F98">
        <v>69</v>
      </c>
    </row>
    <row r="99" spans="1:11" x14ac:dyDescent="0.25">
      <c r="A99" t="s">
        <v>51</v>
      </c>
      <c r="B99" s="1">
        <f>AVERAGE(1200,1390)</f>
        <v>1295</v>
      </c>
      <c r="C99" s="1">
        <v>1200</v>
      </c>
      <c r="D99" s="1">
        <v>1390</v>
      </c>
      <c r="E99">
        <v>54</v>
      </c>
      <c r="G99" s="1">
        <v>77</v>
      </c>
      <c r="H99" s="1">
        <v>201</v>
      </c>
      <c r="I99" s="1">
        <v>64</v>
      </c>
      <c r="J99" s="1">
        <v>92</v>
      </c>
      <c r="K99" s="1"/>
    </row>
    <row r="100" spans="1:11" x14ac:dyDescent="0.25">
      <c r="A100" t="s">
        <v>80</v>
      </c>
      <c r="B100" s="1">
        <f>AVERAGE(1203,1385)</f>
        <v>1294</v>
      </c>
      <c r="C100" s="1">
        <v>1203</v>
      </c>
      <c r="D100" s="1">
        <v>1385</v>
      </c>
      <c r="E100">
        <v>88</v>
      </c>
      <c r="H100">
        <v>401</v>
      </c>
      <c r="I100" s="1">
        <v>196</v>
      </c>
      <c r="J100">
        <v>65</v>
      </c>
    </row>
    <row r="101" spans="1:11" x14ac:dyDescent="0.25">
      <c r="A101" t="s">
        <v>34</v>
      </c>
      <c r="B101" s="1">
        <f>AVERAGE(1180,1400)</f>
        <v>1290</v>
      </c>
      <c r="C101" s="1">
        <v>1180</v>
      </c>
      <c r="D101" s="1">
        <v>1400</v>
      </c>
      <c r="E101">
        <v>37</v>
      </c>
      <c r="G101" s="1">
        <v>91</v>
      </c>
      <c r="H101" s="1">
        <v>31</v>
      </c>
      <c r="I101" s="1">
        <v>47</v>
      </c>
      <c r="J101" s="1">
        <v>23</v>
      </c>
      <c r="K101" s="1"/>
    </row>
    <row r="102" spans="1:11" x14ac:dyDescent="0.25">
      <c r="A102" t="s">
        <v>39</v>
      </c>
      <c r="B102" s="1">
        <f>AVERAGE(1190,1390)</f>
        <v>1290</v>
      </c>
      <c r="C102" s="1">
        <v>1190</v>
      </c>
      <c r="D102" s="1">
        <v>1390</v>
      </c>
      <c r="E102">
        <v>42</v>
      </c>
      <c r="G102" s="1">
        <v>90</v>
      </c>
      <c r="H102" s="1">
        <v>70</v>
      </c>
      <c r="I102" s="1">
        <v>40</v>
      </c>
      <c r="J102" s="1">
        <v>28</v>
      </c>
      <c r="K102" s="1"/>
    </row>
    <row r="103" spans="1:11" x14ac:dyDescent="0.25">
      <c r="A103" t="s">
        <v>43</v>
      </c>
      <c r="B103" s="1">
        <f>AVERAGE(1190,1380)</f>
        <v>1285</v>
      </c>
      <c r="C103" s="1">
        <v>1190</v>
      </c>
      <c r="D103" s="1">
        <v>1380</v>
      </c>
      <c r="E103">
        <v>42</v>
      </c>
      <c r="G103" s="1">
        <v>47</v>
      </c>
      <c r="H103" s="1">
        <v>37</v>
      </c>
      <c r="I103" s="1">
        <v>48</v>
      </c>
      <c r="J103" s="1">
        <v>67</v>
      </c>
      <c r="K103" s="1"/>
    </row>
    <row r="104" spans="1:11" x14ac:dyDescent="0.25">
      <c r="A104" t="s">
        <v>58</v>
      </c>
      <c r="B104" s="1">
        <f>AVERAGE(1190,1380)</f>
        <v>1285</v>
      </c>
      <c r="C104" s="1">
        <v>1190</v>
      </c>
      <c r="D104" s="1">
        <v>1380</v>
      </c>
      <c r="E104">
        <v>62</v>
      </c>
      <c r="G104" s="1">
        <v>21</v>
      </c>
      <c r="I104" s="1">
        <v>113</v>
      </c>
    </row>
    <row r="105" spans="1:11" x14ac:dyDescent="0.25">
      <c r="A105" t="s">
        <v>86</v>
      </c>
      <c r="B105" s="1">
        <f>AVERAGE(1150,1420)</f>
        <v>1285</v>
      </c>
      <c r="C105" s="1">
        <v>1150</v>
      </c>
      <c r="D105" s="1">
        <v>1420</v>
      </c>
      <c r="E105">
        <v>88</v>
      </c>
      <c r="H105" s="1">
        <v>401</v>
      </c>
      <c r="I105" s="1">
        <v>170</v>
      </c>
      <c r="J105" s="1">
        <v>194</v>
      </c>
      <c r="K105" s="1"/>
    </row>
    <row r="106" spans="1:11" x14ac:dyDescent="0.25">
      <c r="A106" t="s">
        <v>239</v>
      </c>
      <c r="B106" s="1">
        <f>AVERAGE(1190,1380)</f>
        <v>1285</v>
      </c>
      <c r="C106" s="1">
        <v>1190</v>
      </c>
      <c r="D106" s="1">
        <v>1380</v>
      </c>
      <c r="F106">
        <v>45</v>
      </c>
    </row>
    <row r="107" spans="1:11" x14ac:dyDescent="0.25">
      <c r="A107" t="s">
        <v>865</v>
      </c>
      <c r="B107" s="1">
        <f>AVERAGE(1200,1370)</f>
        <v>1285</v>
      </c>
      <c r="C107" s="1">
        <v>1200</v>
      </c>
      <c r="D107" s="1">
        <v>1370</v>
      </c>
      <c r="F107">
        <v>50</v>
      </c>
      <c r="I107" s="1">
        <v>110</v>
      </c>
      <c r="J107">
        <v>88</v>
      </c>
    </row>
    <row r="108" spans="1:11" x14ac:dyDescent="0.25">
      <c r="A108" t="s">
        <v>243</v>
      </c>
      <c r="B108" s="1">
        <v>1285</v>
      </c>
      <c r="C108" s="1">
        <v>1190</v>
      </c>
      <c r="D108" s="1">
        <v>1380</v>
      </c>
      <c r="F108">
        <v>54</v>
      </c>
      <c r="I108" s="1">
        <v>153</v>
      </c>
      <c r="J108">
        <v>92</v>
      </c>
    </row>
    <row r="109" spans="1:11" x14ac:dyDescent="0.25">
      <c r="A109" t="s">
        <v>866</v>
      </c>
      <c r="B109" s="1">
        <v>1285</v>
      </c>
      <c r="C109" s="1">
        <v>1190</v>
      </c>
      <c r="D109" s="1">
        <v>1380</v>
      </c>
      <c r="F109">
        <v>59</v>
      </c>
      <c r="I109" s="1">
        <v>179</v>
      </c>
    </row>
    <row r="110" spans="1:11" x14ac:dyDescent="0.25">
      <c r="A110" t="s">
        <v>259</v>
      </c>
      <c r="B110" s="1">
        <f>AVERAGE(1190,1380)</f>
        <v>1285</v>
      </c>
      <c r="C110" s="1">
        <v>1190</v>
      </c>
      <c r="D110" s="1">
        <v>1380</v>
      </c>
      <c r="F110">
        <v>87</v>
      </c>
    </row>
    <row r="111" spans="1:11" x14ac:dyDescent="0.25">
      <c r="A111" t="s">
        <v>631</v>
      </c>
      <c r="B111" s="1">
        <f>AVERAGE(1190,1380)</f>
        <v>1285</v>
      </c>
      <c r="C111" s="1">
        <v>1190</v>
      </c>
      <c r="D111" s="1">
        <v>1380</v>
      </c>
      <c r="I111" s="1">
        <v>168</v>
      </c>
    </row>
    <row r="112" spans="1:11" x14ac:dyDescent="0.25">
      <c r="A112" t="s">
        <v>1001</v>
      </c>
      <c r="B112" s="1">
        <f>AVERAGE(1180,1385)</f>
        <v>1282.5</v>
      </c>
      <c r="C112" s="1">
        <v>1180</v>
      </c>
      <c r="D112" s="1">
        <v>1385</v>
      </c>
      <c r="F112">
        <v>24</v>
      </c>
    </row>
    <row r="113" spans="1:11" x14ac:dyDescent="0.25">
      <c r="A113" t="s">
        <v>227</v>
      </c>
      <c r="B113" s="1">
        <f>AVERAGE(1180,1380)</f>
        <v>1280</v>
      </c>
      <c r="C113" s="1">
        <v>1180</v>
      </c>
      <c r="D113" s="1">
        <v>1380</v>
      </c>
      <c r="F113">
        <v>13</v>
      </c>
    </row>
    <row r="114" spans="1:11" x14ac:dyDescent="0.25">
      <c r="A114" t="s">
        <v>867</v>
      </c>
      <c r="B114" s="1">
        <f>AVERAGE(1180,1380)</f>
        <v>1280</v>
      </c>
      <c r="C114" s="1">
        <v>1180</v>
      </c>
      <c r="D114" s="1">
        <v>1380</v>
      </c>
      <c r="F114">
        <v>89</v>
      </c>
    </row>
    <row r="115" spans="1:11" x14ac:dyDescent="0.25">
      <c r="A115" t="s">
        <v>868</v>
      </c>
      <c r="B115" s="1">
        <f>AVERAGE(1190,1365)</f>
        <v>1277.5</v>
      </c>
      <c r="C115" s="1">
        <v>1190</v>
      </c>
      <c r="D115" s="1">
        <v>1365</v>
      </c>
      <c r="F115">
        <v>37</v>
      </c>
      <c r="G115" s="1">
        <v>79</v>
      </c>
      <c r="I115">
        <v>113</v>
      </c>
    </row>
    <row r="116" spans="1:11" x14ac:dyDescent="0.25">
      <c r="A116" t="s">
        <v>234</v>
      </c>
      <c r="B116" s="1">
        <f>AVERAGE(1180,1370)</f>
        <v>1275</v>
      </c>
      <c r="C116" s="1">
        <v>1180</v>
      </c>
      <c r="D116" s="1">
        <v>1370</v>
      </c>
      <c r="F116">
        <v>35</v>
      </c>
      <c r="I116">
        <v>70</v>
      </c>
      <c r="J116">
        <v>38</v>
      </c>
    </row>
    <row r="117" spans="1:11" x14ac:dyDescent="0.25">
      <c r="A117" t="s">
        <v>869</v>
      </c>
      <c r="B117" s="1">
        <f>AVERAGE(1170,1380)</f>
        <v>1275</v>
      </c>
      <c r="C117" s="1">
        <v>1170</v>
      </c>
      <c r="D117" s="1">
        <v>1380</v>
      </c>
      <c r="F117">
        <v>45</v>
      </c>
      <c r="I117">
        <v>279</v>
      </c>
      <c r="J117">
        <v>271</v>
      </c>
    </row>
    <row r="118" spans="1:11" x14ac:dyDescent="0.25">
      <c r="A118" t="s">
        <v>870</v>
      </c>
      <c r="B118" s="1">
        <f>AVERAGE(1140,1410)</f>
        <v>1275</v>
      </c>
      <c r="C118" s="1">
        <v>1140</v>
      </c>
      <c r="D118" s="1">
        <v>1410</v>
      </c>
      <c r="F118">
        <v>56</v>
      </c>
    </row>
    <row r="119" spans="1:11" x14ac:dyDescent="0.25">
      <c r="A119" t="s">
        <v>871</v>
      </c>
      <c r="B119" s="1">
        <f>AVERAGE(1180,1370)</f>
        <v>1275</v>
      </c>
      <c r="C119" s="1">
        <v>1180</v>
      </c>
      <c r="D119" s="1">
        <v>1370</v>
      </c>
      <c r="F119">
        <v>77</v>
      </c>
      <c r="G119" s="1">
        <v>103</v>
      </c>
      <c r="I119">
        <v>233</v>
      </c>
    </row>
    <row r="120" spans="1:11" x14ac:dyDescent="0.25">
      <c r="A120" t="s">
        <v>1002</v>
      </c>
      <c r="B120" s="1">
        <f>AVERAGE(1190,1360)</f>
        <v>1275</v>
      </c>
      <c r="C120" s="1">
        <v>1190</v>
      </c>
      <c r="D120" s="1">
        <v>1360</v>
      </c>
    </row>
    <row r="121" spans="1:11" x14ac:dyDescent="0.25">
      <c r="A121" t="s">
        <v>63</v>
      </c>
      <c r="B121" s="1">
        <f>AVERAGE(1180,1360)</f>
        <v>1270</v>
      </c>
      <c r="C121" s="1">
        <v>1180</v>
      </c>
      <c r="D121" s="1">
        <v>1360</v>
      </c>
      <c r="E121">
        <v>62</v>
      </c>
      <c r="H121">
        <v>100</v>
      </c>
      <c r="I121">
        <v>75</v>
      </c>
      <c r="J121">
        <v>51</v>
      </c>
    </row>
    <row r="122" spans="1:11" x14ac:dyDescent="0.25">
      <c r="A122" t="s">
        <v>347</v>
      </c>
      <c r="B122" s="1">
        <f>AVERAGE(1178,1360)</f>
        <v>1269</v>
      </c>
      <c r="C122" s="1">
        <v>1178</v>
      </c>
      <c r="D122" s="1">
        <v>1360</v>
      </c>
      <c r="I122">
        <v>501</v>
      </c>
      <c r="J122">
        <v>68</v>
      </c>
    </row>
    <row r="123" spans="1:11" x14ac:dyDescent="0.25">
      <c r="A123" t="s">
        <v>699</v>
      </c>
      <c r="B123" s="1">
        <f>AVERAGE(1183,1351)</f>
        <v>1267</v>
      </c>
      <c r="C123" s="1">
        <v>1183</v>
      </c>
      <c r="D123" s="1">
        <v>1351</v>
      </c>
    </row>
    <row r="124" spans="1:11" x14ac:dyDescent="0.25">
      <c r="A124" t="s">
        <v>44</v>
      </c>
      <c r="B124" s="1">
        <f>AVERAGE(1190,1340)</f>
        <v>1265</v>
      </c>
      <c r="C124" s="1">
        <v>1190</v>
      </c>
      <c r="D124" s="1">
        <v>1340</v>
      </c>
      <c r="E124">
        <v>47</v>
      </c>
      <c r="G124" s="1">
        <v>84</v>
      </c>
      <c r="H124" s="1">
        <v>43</v>
      </c>
      <c r="I124" s="1">
        <v>71</v>
      </c>
      <c r="J124" s="1">
        <v>61</v>
      </c>
      <c r="K124" s="1"/>
    </row>
    <row r="125" spans="1:11" x14ac:dyDescent="0.25">
      <c r="A125" t="s">
        <v>46</v>
      </c>
      <c r="B125" s="1">
        <f>AVERAGE(1170,1360)</f>
        <v>1265</v>
      </c>
      <c r="C125" s="1">
        <v>1170</v>
      </c>
      <c r="D125" s="1">
        <v>1360</v>
      </c>
      <c r="E125">
        <v>48</v>
      </c>
      <c r="G125" s="1">
        <v>40</v>
      </c>
      <c r="H125" s="1">
        <v>143</v>
      </c>
      <c r="I125" s="1">
        <v>58</v>
      </c>
      <c r="J125" s="1">
        <v>80</v>
      </c>
      <c r="K125" s="1"/>
    </row>
    <row r="126" spans="1:11" x14ac:dyDescent="0.25">
      <c r="A126" t="s">
        <v>68</v>
      </c>
      <c r="B126" s="1">
        <f>AVERAGE(1190,1340)</f>
        <v>1265</v>
      </c>
      <c r="C126" s="1">
        <v>1190</v>
      </c>
      <c r="D126" s="1">
        <v>1340</v>
      </c>
      <c r="E126">
        <v>71</v>
      </c>
      <c r="H126">
        <v>56</v>
      </c>
      <c r="I126">
        <v>122</v>
      </c>
      <c r="J126">
        <v>71</v>
      </c>
    </row>
    <row r="127" spans="1:11" x14ac:dyDescent="0.25">
      <c r="A127" t="s">
        <v>123</v>
      </c>
      <c r="B127" s="1">
        <f>AVERAGE(1150,1380)</f>
        <v>1265</v>
      </c>
      <c r="C127" s="1">
        <v>1150</v>
      </c>
      <c r="D127" s="1">
        <v>1380</v>
      </c>
      <c r="E127">
        <v>138</v>
      </c>
      <c r="H127">
        <v>501</v>
      </c>
      <c r="I127">
        <v>184</v>
      </c>
      <c r="J127">
        <v>92</v>
      </c>
    </row>
    <row r="128" spans="1:11" x14ac:dyDescent="0.25">
      <c r="A128" t="s">
        <v>872</v>
      </c>
      <c r="B128" s="1">
        <f>AVERAGE(1190,1340)</f>
        <v>1265</v>
      </c>
      <c r="C128" s="1">
        <v>1190</v>
      </c>
      <c r="D128" s="1">
        <v>1340</v>
      </c>
      <c r="F128">
        <v>45</v>
      </c>
      <c r="I128">
        <v>177</v>
      </c>
      <c r="J128">
        <v>170</v>
      </c>
    </row>
    <row r="129" spans="1:11" x14ac:dyDescent="0.25">
      <c r="A129" t="s">
        <v>50</v>
      </c>
      <c r="B129" s="1">
        <f>AVERAGE(1140,1380)</f>
        <v>1260</v>
      </c>
      <c r="C129" s="1">
        <v>1140</v>
      </c>
      <c r="D129" s="1">
        <v>1380</v>
      </c>
      <c r="E129">
        <v>53</v>
      </c>
      <c r="G129" s="1">
        <v>39</v>
      </c>
      <c r="H129" s="1">
        <v>49</v>
      </c>
      <c r="I129" s="1">
        <v>56</v>
      </c>
      <c r="J129" s="1">
        <v>47</v>
      </c>
      <c r="K129" s="1">
        <v>1257</v>
      </c>
    </row>
    <row r="130" spans="1:11" x14ac:dyDescent="0.25">
      <c r="A130" t="s">
        <v>129</v>
      </c>
      <c r="B130" s="1">
        <f>AVERAGE(1150,1370)</f>
        <v>1260</v>
      </c>
      <c r="C130" s="1">
        <v>1150</v>
      </c>
      <c r="D130" s="1">
        <v>1370</v>
      </c>
      <c r="E130">
        <v>145</v>
      </c>
      <c r="H130">
        <v>201</v>
      </c>
      <c r="I130">
        <v>460</v>
      </c>
      <c r="K130">
        <v>1172</v>
      </c>
    </row>
    <row r="131" spans="1:11" x14ac:dyDescent="0.25">
      <c r="A131" t="s">
        <v>630</v>
      </c>
      <c r="B131" s="1">
        <f>AVERAGE(1150,1370)</f>
        <v>1260</v>
      </c>
      <c r="C131" s="1">
        <v>1150</v>
      </c>
      <c r="D131" s="1">
        <v>1370</v>
      </c>
      <c r="I131">
        <v>79</v>
      </c>
      <c r="J131">
        <v>51</v>
      </c>
    </row>
    <row r="132" spans="1:11" x14ac:dyDescent="0.25">
      <c r="A132" t="s">
        <v>54</v>
      </c>
      <c r="B132" s="1">
        <f>AVERAGE(1160,1350)</f>
        <v>1255</v>
      </c>
      <c r="C132" s="1">
        <v>1160</v>
      </c>
      <c r="D132" s="1">
        <v>1350</v>
      </c>
      <c r="E132">
        <v>58</v>
      </c>
      <c r="G132" s="1">
        <v>78</v>
      </c>
      <c r="I132">
        <v>212</v>
      </c>
      <c r="J132">
        <v>141</v>
      </c>
    </row>
    <row r="133" spans="1:11" x14ac:dyDescent="0.25">
      <c r="A133" t="s">
        <v>873</v>
      </c>
      <c r="B133" s="1">
        <f>AVERAGE(1160,1350)</f>
        <v>1255</v>
      </c>
      <c r="C133" s="1">
        <v>1160</v>
      </c>
      <c r="D133" s="1">
        <v>1350</v>
      </c>
      <c r="E133">
        <v>71</v>
      </c>
      <c r="G133" s="1">
        <v>98</v>
      </c>
      <c r="H133" s="1">
        <v>351</v>
      </c>
      <c r="I133" s="1">
        <v>198</v>
      </c>
      <c r="J133" s="1">
        <v>294</v>
      </c>
      <c r="K133" s="1"/>
    </row>
    <row r="134" spans="1:11" x14ac:dyDescent="0.25">
      <c r="A134" t="s">
        <v>38</v>
      </c>
      <c r="B134" s="1">
        <f>AVERAGE(1130,1370)</f>
        <v>1250</v>
      </c>
      <c r="C134" s="1">
        <v>1130</v>
      </c>
      <c r="D134" s="1">
        <v>1370</v>
      </c>
      <c r="E134">
        <v>40</v>
      </c>
      <c r="G134" s="1">
        <v>75</v>
      </c>
      <c r="H134" s="1">
        <v>53</v>
      </c>
      <c r="I134" s="1">
        <v>99</v>
      </c>
      <c r="J134" s="1">
        <v>68</v>
      </c>
      <c r="K134" s="1"/>
    </row>
    <row r="135" spans="1:11" x14ac:dyDescent="0.25">
      <c r="A135" t="s">
        <v>82</v>
      </c>
      <c r="B135" s="1">
        <f>AVERAGE(1150,1350)</f>
        <v>1250</v>
      </c>
      <c r="C135" s="1">
        <v>1150</v>
      </c>
      <c r="D135" s="1">
        <v>1350</v>
      </c>
      <c r="E135">
        <v>88</v>
      </c>
      <c r="H135">
        <v>251</v>
      </c>
      <c r="I135">
        <v>147</v>
      </c>
      <c r="J135">
        <v>112</v>
      </c>
    </row>
    <row r="136" spans="1:11" x14ac:dyDescent="0.25">
      <c r="A136" t="s">
        <v>874</v>
      </c>
      <c r="B136" s="1">
        <f>AVERAGE(1150,1350)</f>
        <v>1250</v>
      </c>
      <c r="C136" s="1">
        <v>1150</v>
      </c>
      <c r="D136" s="1">
        <v>1350</v>
      </c>
      <c r="F136">
        <v>59</v>
      </c>
      <c r="G136" s="1">
        <v>80</v>
      </c>
      <c r="I136">
        <v>264</v>
      </c>
    </row>
    <row r="137" spans="1:11" x14ac:dyDescent="0.25">
      <c r="A137" t="s">
        <v>253</v>
      </c>
      <c r="B137" s="1">
        <f>AVERAGE(1160,1340)</f>
        <v>1250</v>
      </c>
      <c r="C137" s="1">
        <v>1160</v>
      </c>
      <c r="D137" s="1">
        <v>1340</v>
      </c>
      <c r="F137">
        <v>77</v>
      </c>
    </row>
    <row r="138" spans="1:11" x14ac:dyDescent="0.25">
      <c r="A138" t="s">
        <v>59</v>
      </c>
      <c r="B138" s="1">
        <f>AVERAGE(1150,1340)</f>
        <v>1245</v>
      </c>
      <c r="C138" s="1">
        <v>1150</v>
      </c>
      <c r="D138" s="1">
        <v>1340</v>
      </c>
      <c r="E138">
        <v>62</v>
      </c>
      <c r="I138">
        <v>188</v>
      </c>
      <c r="J138">
        <v>133</v>
      </c>
    </row>
    <row r="139" spans="1:11" x14ac:dyDescent="0.25">
      <c r="A139" t="s">
        <v>72</v>
      </c>
      <c r="B139" s="1">
        <f>AVERAGE(1150,1340)</f>
        <v>1245</v>
      </c>
      <c r="C139" s="1">
        <v>1150</v>
      </c>
      <c r="D139" s="1">
        <v>1340</v>
      </c>
      <c r="E139">
        <v>76</v>
      </c>
      <c r="G139" s="1">
        <v>76</v>
      </c>
      <c r="I139">
        <v>312</v>
      </c>
      <c r="J139">
        <v>112</v>
      </c>
      <c r="K139">
        <v>1206</v>
      </c>
    </row>
    <row r="140" spans="1:11" x14ac:dyDescent="0.25">
      <c r="A140" t="s">
        <v>85</v>
      </c>
      <c r="B140" s="1">
        <v>1245</v>
      </c>
      <c r="C140" s="1">
        <v>1150</v>
      </c>
      <c r="D140" s="1">
        <v>1340</v>
      </c>
      <c r="E140">
        <v>88</v>
      </c>
      <c r="H140">
        <v>301</v>
      </c>
      <c r="I140">
        <v>96</v>
      </c>
      <c r="J140">
        <v>151</v>
      </c>
    </row>
    <row r="141" spans="1:11" x14ac:dyDescent="0.25">
      <c r="A141" t="s">
        <v>91</v>
      </c>
      <c r="B141" s="1">
        <v>1245</v>
      </c>
      <c r="C141" s="1">
        <v>1150</v>
      </c>
      <c r="D141" s="1">
        <v>1340</v>
      </c>
      <c r="E141">
        <v>99</v>
      </c>
      <c r="H141">
        <v>401</v>
      </c>
      <c r="I141">
        <v>105</v>
      </c>
      <c r="J141">
        <v>157</v>
      </c>
    </row>
    <row r="142" spans="1:11" x14ac:dyDescent="0.25">
      <c r="A142" t="s">
        <v>109</v>
      </c>
      <c r="B142" s="1">
        <v>1245</v>
      </c>
      <c r="C142" s="1">
        <v>1150</v>
      </c>
      <c r="D142" s="1">
        <v>1340</v>
      </c>
      <c r="E142">
        <v>116</v>
      </c>
      <c r="H142">
        <v>301</v>
      </c>
      <c r="I142">
        <v>125</v>
      </c>
    </row>
    <row r="143" spans="1:11" x14ac:dyDescent="0.25">
      <c r="A143" t="s">
        <v>246</v>
      </c>
      <c r="B143" s="1">
        <f>AVERAGE(1150,1340)</f>
        <v>1245</v>
      </c>
      <c r="C143" s="1">
        <v>1150</v>
      </c>
      <c r="D143" s="1">
        <v>1340</v>
      </c>
      <c r="F143">
        <v>64</v>
      </c>
      <c r="I143">
        <v>153</v>
      </c>
    </row>
    <row r="144" spans="1:11" x14ac:dyDescent="0.25">
      <c r="A144" t="s">
        <v>250</v>
      </c>
      <c r="B144" s="1">
        <v>1245</v>
      </c>
      <c r="C144" s="1">
        <v>1150</v>
      </c>
      <c r="D144" s="1">
        <v>1340</v>
      </c>
      <c r="F144">
        <v>69</v>
      </c>
      <c r="I144">
        <v>105</v>
      </c>
      <c r="J144">
        <v>283</v>
      </c>
    </row>
    <row r="145" spans="1:11" x14ac:dyDescent="0.25">
      <c r="A145" t="s">
        <v>875</v>
      </c>
      <c r="B145" s="1">
        <f>AVERAGE(1150,1340)</f>
        <v>1245</v>
      </c>
      <c r="C145" s="1">
        <v>1150</v>
      </c>
      <c r="D145" s="1">
        <v>1340</v>
      </c>
      <c r="F145">
        <v>73</v>
      </c>
      <c r="I145">
        <v>253</v>
      </c>
    </row>
    <row r="146" spans="1:11" x14ac:dyDescent="0.25">
      <c r="A146" t="s">
        <v>252</v>
      </c>
      <c r="B146" s="1">
        <v>1245</v>
      </c>
      <c r="C146" s="1">
        <v>1150</v>
      </c>
      <c r="D146" s="1">
        <v>1340</v>
      </c>
      <c r="F146">
        <v>73</v>
      </c>
      <c r="I146">
        <v>141</v>
      </c>
    </row>
    <row r="147" spans="1:11" x14ac:dyDescent="0.25">
      <c r="A147" t="s">
        <v>876</v>
      </c>
      <c r="B147" s="1">
        <f>AVERAGE(1150,1340)</f>
        <v>1245</v>
      </c>
      <c r="C147" s="1">
        <v>1150</v>
      </c>
      <c r="D147" s="1">
        <v>1340</v>
      </c>
      <c r="F147">
        <v>81</v>
      </c>
      <c r="I147">
        <v>179</v>
      </c>
    </row>
    <row r="148" spans="1:11" x14ac:dyDescent="0.25">
      <c r="A148" t="s">
        <v>533</v>
      </c>
      <c r="B148" s="1">
        <f>AVERAGE(1150,1340)</f>
        <v>1245</v>
      </c>
      <c r="C148" s="1">
        <v>1150</v>
      </c>
      <c r="D148" s="1">
        <v>1340</v>
      </c>
      <c r="I148">
        <v>174</v>
      </c>
      <c r="J148">
        <v>75</v>
      </c>
    </row>
    <row r="149" spans="1:11" x14ac:dyDescent="0.25">
      <c r="A149" t="s">
        <v>534</v>
      </c>
      <c r="B149" s="1">
        <v>1245</v>
      </c>
      <c r="C149" s="1">
        <v>1150</v>
      </c>
      <c r="D149" s="1">
        <v>1340</v>
      </c>
      <c r="I149">
        <v>184</v>
      </c>
      <c r="J149">
        <v>160</v>
      </c>
    </row>
    <row r="150" spans="1:11" x14ac:dyDescent="0.25">
      <c r="A150" t="s">
        <v>540</v>
      </c>
      <c r="B150" s="1">
        <v>1245</v>
      </c>
      <c r="C150" s="1">
        <v>1150</v>
      </c>
      <c r="D150" s="1">
        <v>1340</v>
      </c>
      <c r="I150">
        <v>476</v>
      </c>
      <c r="J150">
        <v>99</v>
      </c>
      <c r="K150">
        <v>1149</v>
      </c>
    </row>
    <row r="151" spans="1:11" x14ac:dyDescent="0.25">
      <c r="A151" t="s">
        <v>545</v>
      </c>
      <c r="B151" s="1">
        <v>1245</v>
      </c>
      <c r="C151" s="1">
        <v>1150</v>
      </c>
      <c r="D151" s="1">
        <v>1340</v>
      </c>
      <c r="I151">
        <v>375</v>
      </c>
    </row>
    <row r="152" spans="1:11" x14ac:dyDescent="0.25">
      <c r="A152" t="s">
        <v>550</v>
      </c>
      <c r="B152" s="1">
        <v>1245</v>
      </c>
      <c r="C152" s="1">
        <v>1150</v>
      </c>
      <c r="D152" s="1">
        <v>1340</v>
      </c>
      <c r="I152">
        <v>310</v>
      </c>
    </row>
    <row r="153" spans="1:11" x14ac:dyDescent="0.25">
      <c r="A153" t="s">
        <v>771</v>
      </c>
      <c r="B153" s="1">
        <f>AVERAGE(1110,1380)</f>
        <v>1245</v>
      </c>
      <c r="C153" s="1">
        <v>1110</v>
      </c>
      <c r="D153" s="1">
        <v>1380</v>
      </c>
      <c r="I153">
        <v>312</v>
      </c>
    </row>
    <row r="154" spans="1:11" x14ac:dyDescent="0.25">
      <c r="A154" t="s">
        <v>61</v>
      </c>
      <c r="B154" s="1">
        <f>AVERAGE(1150,1330)</f>
        <v>1240</v>
      </c>
      <c r="C154" s="1">
        <v>1150</v>
      </c>
      <c r="D154" s="1">
        <v>1330</v>
      </c>
      <c r="E154">
        <v>62</v>
      </c>
      <c r="H154">
        <v>351</v>
      </c>
      <c r="I154">
        <v>261</v>
      </c>
      <c r="J154">
        <v>99</v>
      </c>
      <c r="K154">
        <v>1213</v>
      </c>
    </row>
    <row r="155" spans="1:11" x14ac:dyDescent="0.25">
      <c r="A155" t="s">
        <v>235</v>
      </c>
      <c r="B155" s="1">
        <f>AVERAGE(1130,1350)</f>
        <v>1240</v>
      </c>
      <c r="C155" s="1">
        <v>1130</v>
      </c>
      <c r="D155" s="1">
        <v>1350</v>
      </c>
      <c r="F155">
        <v>37</v>
      </c>
      <c r="G155" s="1">
        <v>105</v>
      </c>
      <c r="I155">
        <v>143</v>
      </c>
    </row>
    <row r="156" spans="1:11" x14ac:dyDescent="0.25">
      <c r="A156" t="s">
        <v>240</v>
      </c>
      <c r="B156" s="1">
        <f>AVERAGE(1150,1330)</f>
        <v>1240</v>
      </c>
      <c r="C156" s="1">
        <v>1150</v>
      </c>
      <c r="D156" s="1">
        <v>1330</v>
      </c>
      <c r="F156">
        <v>45</v>
      </c>
      <c r="G156" s="1">
        <v>87</v>
      </c>
      <c r="I156">
        <v>93</v>
      </c>
      <c r="J156">
        <v>31</v>
      </c>
    </row>
    <row r="157" spans="1:11" x14ac:dyDescent="0.25">
      <c r="A157" t="s">
        <v>877</v>
      </c>
      <c r="B157" s="1">
        <f>AVERAGE(1140,1340)</f>
        <v>1240</v>
      </c>
      <c r="C157" s="1">
        <v>1140</v>
      </c>
      <c r="D157" s="1">
        <v>1340</v>
      </c>
      <c r="F157">
        <v>64</v>
      </c>
      <c r="I157">
        <v>202</v>
      </c>
    </row>
    <row r="158" spans="1:11" x14ac:dyDescent="0.25">
      <c r="A158" t="s">
        <v>49</v>
      </c>
      <c r="B158" s="1">
        <f>AVERAGE(1100,1370)</f>
        <v>1235</v>
      </c>
      <c r="C158" s="1">
        <v>1100</v>
      </c>
      <c r="D158" s="1">
        <v>1370</v>
      </c>
      <c r="E158">
        <v>48</v>
      </c>
      <c r="H158">
        <v>164</v>
      </c>
      <c r="I158">
        <v>119</v>
      </c>
    </row>
    <row r="159" spans="1:11" x14ac:dyDescent="0.25">
      <c r="A159" t="s">
        <v>53</v>
      </c>
      <c r="B159" s="1">
        <f>AVERAGE(1130,1340)</f>
        <v>1235</v>
      </c>
      <c r="C159" s="1">
        <v>1130</v>
      </c>
      <c r="D159" s="1">
        <v>1340</v>
      </c>
      <c r="E159">
        <v>54</v>
      </c>
      <c r="I159">
        <v>155</v>
      </c>
      <c r="J159">
        <v>151</v>
      </c>
    </row>
    <row r="160" spans="1:11" x14ac:dyDescent="0.25">
      <c r="A160" t="s">
        <v>89</v>
      </c>
      <c r="B160" s="1">
        <f>AVERAGE(1150,1320)</f>
        <v>1235</v>
      </c>
      <c r="C160" s="1">
        <v>1150</v>
      </c>
      <c r="D160" s="1">
        <v>1320</v>
      </c>
      <c r="E160">
        <v>95</v>
      </c>
      <c r="H160">
        <v>251</v>
      </c>
      <c r="I160">
        <v>137</v>
      </c>
      <c r="J160">
        <v>96</v>
      </c>
    </row>
    <row r="161" spans="1:11" x14ac:dyDescent="0.25">
      <c r="A161" t="s">
        <v>878</v>
      </c>
      <c r="B161" s="1">
        <f>AVERAGE(1130,1340)</f>
        <v>1235</v>
      </c>
      <c r="C161" s="1">
        <v>1130</v>
      </c>
      <c r="D161" s="1">
        <v>1340</v>
      </c>
      <c r="F161">
        <v>51</v>
      </c>
      <c r="G161" s="1">
        <v>31</v>
      </c>
      <c r="I161">
        <v>130</v>
      </c>
    </row>
    <row r="162" spans="1:11" x14ac:dyDescent="0.25">
      <c r="A162" t="s">
        <v>342</v>
      </c>
      <c r="B162" s="1">
        <f>AVERAGE(1130,1340)</f>
        <v>1235</v>
      </c>
      <c r="C162" s="1">
        <v>1130</v>
      </c>
      <c r="D162" s="1">
        <v>1340</v>
      </c>
      <c r="I162">
        <v>233</v>
      </c>
      <c r="J162">
        <v>41</v>
      </c>
    </row>
    <row r="163" spans="1:11" x14ac:dyDescent="0.25">
      <c r="A163" t="s">
        <v>48</v>
      </c>
      <c r="B163" s="1">
        <f>AVERAGE(1100,1360)</f>
        <v>1230</v>
      </c>
      <c r="C163" s="1">
        <v>1100</v>
      </c>
      <c r="D163" s="1">
        <v>1360</v>
      </c>
      <c r="E163">
        <v>48</v>
      </c>
      <c r="G163" s="1">
        <v>100</v>
      </c>
      <c r="H163" s="1">
        <v>25</v>
      </c>
      <c r="I163" s="1">
        <v>89</v>
      </c>
      <c r="J163" s="1">
        <v>68</v>
      </c>
      <c r="K163" s="1"/>
    </row>
    <row r="164" spans="1:11" x14ac:dyDescent="0.25">
      <c r="A164" t="s">
        <v>57</v>
      </c>
      <c r="B164" s="1">
        <f>AVERAGE(1130,1330)</f>
        <v>1230</v>
      </c>
      <c r="C164" s="1">
        <v>1130</v>
      </c>
      <c r="D164" s="1">
        <v>1330</v>
      </c>
      <c r="E164">
        <v>58</v>
      </c>
      <c r="H164">
        <v>301</v>
      </c>
      <c r="I164">
        <v>105</v>
      </c>
      <c r="J164">
        <v>65</v>
      </c>
    </row>
    <row r="165" spans="1:11" x14ac:dyDescent="0.25">
      <c r="A165" t="s">
        <v>346</v>
      </c>
      <c r="B165" s="1">
        <f>AVERAGE(1140,1320)</f>
        <v>1230</v>
      </c>
      <c r="C165" s="1">
        <v>1140</v>
      </c>
      <c r="D165" s="1">
        <v>1320</v>
      </c>
      <c r="I165">
        <v>437</v>
      </c>
    </row>
    <row r="166" spans="1:11" x14ac:dyDescent="0.25">
      <c r="A166" t="s">
        <v>355</v>
      </c>
      <c r="B166" s="1">
        <f>AVERAGE(1130,1330)</f>
        <v>1230</v>
      </c>
      <c r="C166" s="1">
        <v>1130</v>
      </c>
      <c r="D166" s="1">
        <v>1330</v>
      </c>
      <c r="I166">
        <v>271</v>
      </c>
      <c r="K166">
        <v>1157</v>
      </c>
    </row>
    <row r="167" spans="1:11" x14ac:dyDescent="0.25">
      <c r="A167" t="s">
        <v>71</v>
      </c>
      <c r="B167" s="1">
        <f>AVERAGE(1150,1300)</f>
        <v>1225</v>
      </c>
      <c r="C167" s="1">
        <v>1150</v>
      </c>
      <c r="D167" s="1">
        <v>1300</v>
      </c>
      <c r="E167">
        <v>76</v>
      </c>
      <c r="H167">
        <v>601</v>
      </c>
      <c r="I167">
        <v>158</v>
      </c>
      <c r="J167">
        <v>170</v>
      </c>
    </row>
    <row r="168" spans="1:11" x14ac:dyDescent="0.25">
      <c r="A168" t="s">
        <v>75</v>
      </c>
      <c r="B168" s="1">
        <v>1225</v>
      </c>
      <c r="C168" s="1">
        <v>1150</v>
      </c>
      <c r="D168" s="1">
        <v>1300</v>
      </c>
      <c r="E168">
        <v>76</v>
      </c>
      <c r="I168">
        <v>179</v>
      </c>
      <c r="J168">
        <v>170</v>
      </c>
    </row>
    <row r="169" spans="1:11" x14ac:dyDescent="0.25">
      <c r="A169" t="s">
        <v>88</v>
      </c>
      <c r="B169" s="1">
        <v>1225</v>
      </c>
      <c r="C169" s="1">
        <v>1150</v>
      </c>
      <c r="D169" s="1">
        <v>1300</v>
      </c>
      <c r="E169">
        <v>95</v>
      </c>
      <c r="G169" s="1">
        <v>73</v>
      </c>
      <c r="H169" s="1">
        <v>201</v>
      </c>
      <c r="I169" s="1">
        <v>255</v>
      </c>
      <c r="J169" s="1">
        <v>174</v>
      </c>
      <c r="K169" s="1"/>
    </row>
    <row r="170" spans="1:11" x14ac:dyDescent="0.25">
      <c r="A170" t="s">
        <v>95</v>
      </c>
      <c r="B170" s="1">
        <f>AVERAGE(1110,1340)</f>
        <v>1225</v>
      </c>
      <c r="C170" s="1">
        <v>1110</v>
      </c>
      <c r="D170" s="1">
        <v>1340</v>
      </c>
      <c r="E170">
        <v>103</v>
      </c>
      <c r="H170">
        <v>601</v>
      </c>
      <c r="I170">
        <v>306</v>
      </c>
      <c r="J170">
        <v>168</v>
      </c>
    </row>
    <row r="171" spans="1:11" x14ac:dyDescent="0.25">
      <c r="A171" t="s">
        <v>193</v>
      </c>
      <c r="B171" s="1">
        <f>AVERAGE(1150,1300)</f>
        <v>1225</v>
      </c>
      <c r="C171" s="1">
        <v>1150</v>
      </c>
      <c r="D171" s="1">
        <v>1300</v>
      </c>
    </row>
    <row r="172" spans="1:11" x14ac:dyDescent="0.25">
      <c r="A172" t="s">
        <v>241</v>
      </c>
      <c r="B172" s="1">
        <f>AVERAGE(1150,1300)</f>
        <v>1225</v>
      </c>
      <c r="C172" s="1">
        <v>1150</v>
      </c>
      <c r="D172" s="1">
        <v>1300</v>
      </c>
      <c r="F172">
        <v>51</v>
      </c>
      <c r="I172">
        <v>109</v>
      </c>
      <c r="J172">
        <v>248</v>
      </c>
    </row>
    <row r="173" spans="1:11" x14ac:dyDescent="0.25">
      <c r="A173" t="s">
        <v>879</v>
      </c>
      <c r="B173" s="1">
        <f>AVERAGE(1110,1340)</f>
        <v>1225</v>
      </c>
      <c r="C173" s="1">
        <v>1110</v>
      </c>
      <c r="D173" s="1">
        <v>1340</v>
      </c>
      <c r="F173">
        <v>61</v>
      </c>
      <c r="I173">
        <v>205</v>
      </c>
    </row>
    <row r="174" spans="1:11" x14ac:dyDescent="0.25">
      <c r="A174" t="s">
        <v>880</v>
      </c>
      <c r="B174" s="1">
        <v>1225</v>
      </c>
      <c r="C174" s="1">
        <v>1110</v>
      </c>
      <c r="D174" s="1">
        <v>1340</v>
      </c>
      <c r="F174">
        <v>64</v>
      </c>
      <c r="I174">
        <v>150</v>
      </c>
    </row>
    <row r="175" spans="1:11" x14ac:dyDescent="0.25">
      <c r="A175" t="s">
        <v>881</v>
      </c>
      <c r="B175" s="1">
        <f>AVERAGE(1110,1340)</f>
        <v>1225</v>
      </c>
      <c r="C175" s="1">
        <v>1110</v>
      </c>
      <c r="D175" s="1">
        <v>1340</v>
      </c>
      <c r="F175">
        <v>69</v>
      </c>
      <c r="I175">
        <v>115</v>
      </c>
    </row>
    <row r="176" spans="1:11" x14ac:dyDescent="0.25">
      <c r="A176" t="s">
        <v>258</v>
      </c>
      <c r="B176" s="1">
        <f>AVERAGE(1110,1340)</f>
        <v>1225</v>
      </c>
      <c r="C176" s="1">
        <v>1110</v>
      </c>
      <c r="D176" s="1">
        <v>1340</v>
      </c>
      <c r="F176">
        <v>81</v>
      </c>
      <c r="I176">
        <v>264</v>
      </c>
    </row>
    <row r="177" spans="1:11" x14ac:dyDescent="0.25">
      <c r="A177" t="s">
        <v>1003</v>
      </c>
      <c r="B177" s="1">
        <f>AVERAGE(1120,1330)</f>
        <v>1225</v>
      </c>
      <c r="C177" s="1">
        <v>1120</v>
      </c>
      <c r="D177" s="1">
        <v>1330</v>
      </c>
      <c r="F177">
        <v>81</v>
      </c>
      <c r="I177">
        <v>162</v>
      </c>
    </row>
    <row r="178" spans="1:11" x14ac:dyDescent="0.25">
      <c r="A178" t="s">
        <v>1004</v>
      </c>
      <c r="B178" s="1">
        <f>AVERAGE(1140,1310)</f>
        <v>1225</v>
      </c>
      <c r="C178" s="1">
        <v>1140</v>
      </c>
      <c r="D178" s="1">
        <v>1310</v>
      </c>
      <c r="I178">
        <v>98</v>
      </c>
      <c r="J178">
        <v>75</v>
      </c>
    </row>
    <row r="179" spans="1:11" x14ac:dyDescent="0.25">
      <c r="A179" t="s">
        <v>532</v>
      </c>
      <c r="B179" s="1">
        <f>AVERAGE(1110,1340)</f>
        <v>1225</v>
      </c>
      <c r="C179" s="1">
        <v>1110</v>
      </c>
      <c r="D179" s="1">
        <v>1340</v>
      </c>
      <c r="H179">
        <v>501</v>
      </c>
      <c r="I179">
        <v>134</v>
      </c>
      <c r="J179">
        <v>248</v>
      </c>
    </row>
    <row r="180" spans="1:11" x14ac:dyDescent="0.25">
      <c r="A180" t="s">
        <v>1005</v>
      </c>
      <c r="B180" s="1">
        <f>AVERAGE(1130,1320)</f>
        <v>1225</v>
      </c>
      <c r="C180" s="1">
        <v>1130</v>
      </c>
      <c r="D180" s="1">
        <v>1320</v>
      </c>
      <c r="H180">
        <v>801</v>
      </c>
      <c r="I180">
        <v>228</v>
      </c>
      <c r="J180">
        <v>57</v>
      </c>
      <c r="K180">
        <v>1155</v>
      </c>
    </row>
    <row r="181" spans="1:11" x14ac:dyDescent="0.25">
      <c r="A181" t="s">
        <v>69</v>
      </c>
      <c r="B181" s="1">
        <f>AVERAGE(1120,1320)</f>
        <v>1220</v>
      </c>
      <c r="C181" s="1">
        <v>1120</v>
      </c>
      <c r="D181" s="1">
        <v>1320</v>
      </c>
      <c r="E181">
        <v>71</v>
      </c>
      <c r="H181">
        <v>301</v>
      </c>
      <c r="I181">
        <v>123</v>
      </c>
      <c r="J181">
        <v>73</v>
      </c>
    </row>
    <row r="182" spans="1:11" x14ac:dyDescent="0.25">
      <c r="A182" t="s">
        <v>882</v>
      </c>
      <c r="B182" s="1">
        <f>AVERAGE(1110,1330)</f>
        <v>1220</v>
      </c>
      <c r="C182" s="1">
        <v>1110</v>
      </c>
      <c r="D182" s="1">
        <v>1330</v>
      </c>
      <c r="F182">
        <v>99</v>
      </c>
    </row>
    <row r="183" spans="1:11" x14ac:dyDescent="0.25">
      <c r="A183" t="s">
        <v>451</v>
      </c>
      <c r="B183" s="1">
        <f>AVERAGE(1120,1320)</f>
        <v>1220</v>
      </c>
      <c r="C183" s="1">
        <v>1120</v>
      </c>
      <c r="D183" s="1">
        <v>1320</v>
      </c>
      <c r="I183">
        <v>145</v>
      </c>
      <c r="J183">
        <v>79</v>
      </c>
    </row>
    <row r="184" spans="1:11" x14ac:dyDescent="0.25">
      <c r="A184" t="s">
        <v>883</v>
      </c>
      <c r="B184" s="1">
        <f>AVERAGE(1110,1320)</f>
        <v>1215</v>
      </c>
      <c r="C184" s="1">
        <v>1110</v>
      </c>
      <c r="D184" s="1">
        <v>1320</v>
      </c>
      <c r="E184">
        <v>76</v>
      </c>
      <c r="G184" s="1">
        <v>104</v>
      </c>
      <c r="H184" s="1">
        <v>251</v>
      </c>
      <c r="I184" s="1">
        <v>239</v>
      </c>
      <c r="J184" s="1">
        <v>99</v>
      </c>
      <c r="K184" s="1"/>
    </row>
    <row r="185" spans="1:11" x14ac:dyDescent="0.25">
      <c r="A185" t="s">
        <v>90</v>
      </c>
      <c r="B185" s="1">
        <f>AVERAGE(1110,1320)</f>
        <v>1215</v>
      </c>
      <c r="C185" s="1">
        <v>1110</v>
      </c>
      <c r="D185" s="1">
        <v>1320</v>
      </c>
      <c r="E185">
        <v>95</v>
      </c>
      <c r="I185">
        <v>164</v>
      </c>
      <c r="J185">
        <v>141</v>
      </c>
    </row>
    <row r="186" spans="1:11" x14ac:dyDescent="0.25">
      <c r="A186" t="s">
        <v>884</v>
      </c>
      <c r="B186" s="1">
        <f>AVERAGE(1120,1310)</f>
        <v>1215</v>
      </c>
      <c r="C186" s="1">
        <v>1120</v>
      </c>
      <c r="D186" s="1">
        <v>1310</v>
      </c>
      <c r="F186">
        <v>56</v>
      </c>
      <c r="I186">
        <v>160</v>
      </c>
      <c r="J186">
        <v>304</v>
      </c>
    </row>
    <row r="187" spans="1:11" x14ac:dyDescent="0.25">
      <c r="A187" t="s">
        <v>1006</v>
      </c>
      <c r="B187" s="1">
        <f>AVERAGE(1100,1330)</f>
        <v>1215</v>
      </c>
      <c r="C187" s="1">
        <v>1100</v>
      </c>
      <c r="D187" s="1">
        <v>1330</v>
      </c>
      <c r="F187">
        <v>89</v>
      </c>
      <c r="I187">
        <v>238</v>
      </c>
    </row>
    <row r="188" spans="1:11" x14ac:dyDescent="0.25">
      <c r="A188" t="s">
        <v>344</v>
      </c>
      <c r="B188" s="1">
        <f>AVERAGE(1110,1320)</f>
        <v>1215</v>
      </c>
      <c r="C188" s="1">
        <v>1110</v>
      </c>
      <c r="D188" s="1">
        <v>1320</v>
      </c>
      <c r="H188">
        <v>601</v>
      </c>
      <c r="I188">
        <v>130</v>
      </c>
      <c r="J188">
        <v>86</v>
      </c>
    </row>
    <row r="189" spans="1:11" x14ac:dyDescent="0.25">
      <c r="A189" t="s">
        <v>36</v>
      </c>
      <c r="B189" s="1">
        <f>AVERAGE(1080,1340)</f>
        <v>1210</v>
      </c>
      <c r="C189" s="1">
        <v>1080</v>
      </c>
      <c r="D189" s="1">
        <v>1340</v>
      </c>
      <c r="E189">
        <v>38</v>
      </c>
      <c r="H189">
        <v>54</v>
      </c>
      <c r="I189">
        <v>46</v>
      </c>
      <c r="J189">
        <v>77</v>
      </c>
    </row>
    <row r="190" spans="1:11" x14ac:dyDescent="0.25">
      <c r="A190" t="s">
        <v>65</v>
      </c>
      <c r="B190" s="1">
        <f>AVERAGE(1090,1330)</f>
        <v>1210</v>
      </c>
      <c r="C190" s="1">
        <v>1090</v>
      </c>
      <c r="D190" s="1">
        <v>1330</v>
      </c>
      <c r="E190">
        <v>70</v>
      </c>
      <c r="H190">
        <v>172</v>
      </c>
      <c r="I190">
        <v>147</v>
      </c>
      <c r="J190">
        <v>201</v>
      </c>
    </row>
    <row r="191" spans="1:11" x14ac:dyDescent="0.25">
      <c r="A191" t="s">
        <v>77</v>
      </c>
      <c r="B191" s="1">
        <f>AVERAGE(1110,1310)</f>
        <v>1210</v>
      </c>
      <c r="C191" s="1">
        <v>1110</v>
      </c>
      <c r="D191" s="1">
        <v>1310</v>
      </c>
      <c r="E191">
        <v>76</v>
      </c>
      <c r="I191">
        <v>155</v>
      </c>
      <c r="J191">
        <v>146</v>
      </c>
    </row>
    <row r="192" spans="1:11" x14ac:dyDescent="0.25">
      <c r="A192" t="s">
        <v>133</v>
      </c>
      <c r="B192" s="1">
        <f>AVERAGE(1110,1310)</f>
        <v>1210</v>
      </c>
      <c r="C192" s="1">
        <v>1110</v>
      </c>
      <c r="D192" s="1">
        <v>1310</v>
      </c>
      <c r="E192">
        <v>149</v>
      </c>
      <c r="H192">
        <v>401</v>
      </c>
      <c r="I192">
        <v>357</v>
      </c>
      <c r="J192">
        <v>205</v>
      </c>
    </row>
    <row r="193" spans="1:11" x14ac:dyDescent="0.25">
      <c r="A193" t="s">
        <v>237</v>
      </c>
      <c r="B193" s="1">
        <f>AVERAGE(1080,1340)</f>
        <v>1210</v>
      </c>
      <c r="C193" s="1">
        <v>1080</v>
      </c>
      <c r="D193" s="1">
        <v>1340</v>
      </c>
      <c r="F193">
        <v>41</v>
      </c>
    </row>
    <row r="194" spans="1:11" x14ac:dyDescent="0.25">
      <c r="A194" t="s">
        <v>636</v>
      </c>
      <c r="B194" s="1">
        <f>AVERAGE(1120,1300)</f>
        <v>1210</v>
      </c>
      <c r="C194" s="1">
        <v>1120</v>
      </c>
      <c r="D194" s="1">
        <v>1300</v>
      </c>
      <c r="I194">
        <v>177</v>
      </c>
      <c r="J194">
        <v>168</v>
      </c>
    </row>
    <row r="195" spans="1:11" x14ac:dyDescent="0.25">
      <c r="A195" t="s">
        <v>641</v>
      </c>
      <c r="B195" s="1">
        <f>AVERAGE(1090,1330)</f>
        <v>1210</v>
      </c>
      <c r="C195" s="1">
        <v>1090</v>
      </c>
      <c r="D195" s="1">
        <v>1330</v>
      </c>
      <c r="I195">
        <v>396</v>
      </c>
    </row>
    <row r="196" spans="1:11" x14ac:dyDescent="0.25">
      <c r="A196" t="s">
        <v>291</v>
      </c>
      <c r="B196" s="1">
        <f>AVERAGE(1079,1334)</f>
        <v>1206.5</v>
      </c>
      <c r="C196" s="1">
        <v>1079</v>
      </c>
      <c r="D196" s="1">
        <v>1334</v>
      </c>
      <c r="F196">
        <v>139</v>
      </c>
    </row>
    <row r="197" spans="1:11" x14ac:dyDescent="0.25">
      <c r="A197" t="s">
        <v>66</v>
      </c>
      <c r="B197" s="1">
        <f>AVERAGE(1110,1300)</f>
        <v>1205</v>
      </c>
      <c r="C197" s="1">
        <v>1110</v>
      </c>
      <c r="D197" s="1">
        <v>1300</v>
      </c>
      <c r="E197">
        <v>71</v>
      </c>
      <c r="H197">
        <v>601</v>
      </c>
      <c r="I197">
        <v>188</v>
      </c>
      <c r="J197">
        <v>78</v>
      </c>
    </row>
    <row r="198" spans="1:11" x14ac:dyDescent="0.25">
      <c r="A198" t="s">
        <v>84</v>
      </c>
      <c r="B198" s="1">
        <f>AVERAGE(1110,1300)</f>
        <v>1205</v>
      </c>
      <c r="C198" s="1">
        <v>1110</v>
      </c>
      <c r="D198" s="1">
        <v>1300</v>
      </c>
      <c r="E198">
        <v>88</v>
      </c>
      <c r="G198" s="1">
        <v>83</v>
      </c>
      <c r="H198" s="1">
        <v>100</v>
      </c>
      <c r="I198" s="1">
        <v>174</v>
      </c>
      <c r="J198" s="1">
        <v>205</v>
      </c>
      <c r="K198" s="1"/>
    </row>
    <row r="199" spans="1:11" x14ac:dyDescent="0.25">
      <c r="A199" t="s">
        <v>97</v>
      </c>
      <c r="B199" s="1">
        <f>AVERAGE(1110,1300)</f>
        <v>1205</v>
      </c>
      <c r="C199" s="1">
        <v>1110</v>
      </c>
      <c r="D199" s="1">
        <v>1300</v>
      </c>
      <c r="E199">
        <v>103</v>
      </c>
      <c r="H199">
        <v>601</v>
      </c>
      <c r="I199">
        <v>224</v>
      </c>
      <c r="J199">
        <v>183</v>
      </c>
    </row>
    <row r="200" spans="1:11" x14ac:dyDescent="0.25">
      <c r="A200" t="s">
        <v>99</v>
      </c>
      <c r="B200" s="1">
        <v>1205</v>
      </c>
      <c r="C200" s="1">
        <v>1110</v>
      </c>
      <c r="D200" s="1">
        <v>1300</v>
      </c>
      <c r="E200">
        <v>106</v>
      </c>
      <c r="I200">
        <v>194</v>
      </c>
      <c r="J200">
        <v>122</v>
      </c>
    </row>
    <row r="201" spans="1:11" x14ac:dyDescent="0.25">
      <c r="A201" t="s">
        <v>104</v>
      </c>
      <c r="B201" s="1">
        <v>1205</v>
      </c>
      <c r="C201" s="1">
        <v>1110</v>
      </c>
      <c r="D201" s="1">
        <v>1300</v>
      </c>
      <c r="E201">
        <v>106</v>
      </c>
      <c r="H201">
        <v>301</v>
      </c>
      <c r="I201">
        <v>312</v>
      </c>
      <c r="J201">
        <v>214</v>
      </c>
    </row>
    <row r="202" spans="1:11" x14ac:dyDescent="0.25">
      <c r="A202" t="s">
        <v>106</v>
      </c>
      <c r="B202" s="1">
        <f>AVERAGE(1110,1300)</f>
        <v>1205</v>
      </c>
      <c r="C202" s="1">
        <v>1110</v>
      </c>
      <c r="D202" s="1">
        <v>1300</v>
      </c>
      <c r="E202">
        <v>113</v>
      </c>
      <c r="H202">
        <v>351</v>
      </c>
      <c r="I202">
        <v>268</v>
      </c>
      <c r="J202">
        <v>218</v>
      </c>
    </row>
    <row r="203" spans="1:11" x14ac:dyDescent="0.25">
      <c r="A203" t="s">
        <v>110</v>
      </c>
      <c r="B203" s="1">
        <v>1205</v>
      </c>
      <c r="C203" s="1">
        <v>1110</v>
      </c>
      <c r="D203" s="1">
        <v>1300</v>
      </c>
      <c r="E203">
        <v>116</v>
      </c>
      <c r="I203">
        <v>155</v>
      </c>
      <c r="J203">
        <v>160</v>
      </c>
    </row>
    <row r="204" spans="1:11" x14ac:dyDescent="0.25">
      <c r="A204" t="s">
        <v>885</v>
      </c>
      <c r="B204" s="1">
        <f>AVERAGE(1120,1290)</f>
        <v>1205</v>
      </c>
      <c r="C204" s="1">
        <v>1120</v>
      </c>
      <c r="D204" s="1">
        <v>1290</v>
      </c>
      <c r="F204">
        <v>61</v>
      </c>
      <c r="I204">
        <v>140</v>
      </c>
    </row>
    <row r="205" spans="1:11" x14ac:dyDescent="0.25">
      <c r="A205" t="s">
        <v>268</v>
      </c>
      <c r="B205" s="1">
        <f>AVERAGE(1110,1300)</f>
        <v>1205</v>
      </c>
      <c r="C205" s="1">
        <v>1110</v>
      </c>
      <c r="D205" s="1">
        <v>1300</v>
      </c>
      <c r="F205">
        <v>99</v>
      </c>
      <c r="I205">
        <v>241</v>
      </c>
      <c r="J205">
        <v>187</v>
      </c>
    </row>
    <row r="206" spans="1:11" x14ac:dyDescent="0.25">
      <c r="A206" t="s">
        <v>283</v>
      </c>
      <c r="B206" s="1">
        <f>AVERAGE(1110,1300)</f>
        <v>1205</v>
      </c>
      <c r="C206" s="1">
        <v>1110</v>
      </c>
      <c r="D206" s="1">
        <v>1300</v>
      </c>
      <c r="F206">
        <v>129</v>
      </c>
      <c r="I206">
        <v>417</v>
      </c>
    </row>
    <row r="207" spans="1:11" x14ac:dyDescent="0.25">
      <c r="A207" t="s">
        <v>453</v>
      </c>
      <c r="B207" s="1">
        <f>AVERAGE(1110,1300)</f>
        <v>1205</v>
      </c>
      <c r="C207" s="1">
        <v>1110</v>
      </c>
      <c r="D207" s="1">
        <v>1300</v>
      </c>
      <c r="I207">
        <v>489</v>
      </c>
    </row>
    <row r="208" spans="1:11" x14ac:dyDescent="0.25">
      <c r="A208" t="s">
        <v>774</v>
      </c>
      <c r="B208" s="1">
        <f>AVERAGE(1110,1300)</f>
        <v>1205</v>
      </c>
      <c r="C208" s="1">
        <v>1110</v>
      </c>
      <c r="D208" s="1">
        <v>1300</v>
      </c>
      <c r="I208">
        <v>367</v>
      </c>
      <c r="J208">
        <v>118</v>
      </c>
    </row>
    <row r="209" spans="1:11" x14ac:dyDescent="0.25">
      <c r="A209" t="s">
        <v>60</v>
      </c>
      <c r="B209" s="1">
        <f>AVERAGE(1080,1320)</f>
        <v>1200</v>
      </c>
      <c r="C209" s="1">
        <v>1080</v>
      </c>
      <c r="D209" s="1">
        <v>1320</v>
      </c>
      <c r="E209">
        <v>62</v>
      </c>
      <c r="G209" s="1">
        <v>106</v>
      </c>
      <c r="H209" s="1">
        <v>60</v>
      </c>
      <c r="I209" s="1">
        <v>43</v>
      </c>
      <c r="J209" s="1">
        <v>122</v>
      </c>
      <c r="K209" s="1"/>
    </row>
    <row r="210" spans="1:11" x14ac:dyDescent="0.25">
      <c r="A210" t="s">
        <v>76</v>
      </c>
      <c r="B210" s="1">
        <f>AVERAGE(1090,1300)</f>
        <v>1195</v>
      </c>
      <c r="C210" s="1">
        <v>1090</v>
      </c>
      <c r="D210" s="1">
        <v>1300</v>
      </c>
      <c r="E210">
        <v>76</v>
      </c>
      <c r="H210">
        <v>201</v>
      </c>
      <c r="I210">
        <v>149</v>
      </c>
      <c r="J210">
        <v>118</v>
      </c>
    </row>
    <row r="211" spans="1:11" x14ac:dyDescent="0.25">
      <c r="A211" t="s">
        <v>248</v>
      </c>
      <c r="B211" s="1">
        <f>AVERAGE(1080,1310)</f>
        <v>1195</v>
      </c>
      <c r="C211" s="1">
        <v>1080</v>
      </c>
      <c r="D211" s="1">
        <v>1310</v>
      </c>
      <c r="F211">
        <v>64</v>
      </c>
      <c r="I211">
        <v>136</v>
      </c>
    </row>
    <row r="212" spans="1:11" x14ac:dyDescent="0.25">
      <c r="A212" t="s">
        <v>304</v>
      </c>
      <c r="B212" s="1">
        <f>AVERAGE(1100,1290)</f>
        <v>1195</v>
      </c>
      <c r="C212" s="1">
        <v>1100</v>
      </c>
      <c r="D212" s="1">
        <v>1290</v>
      </c>
      <c r="F212">
        <v>159</v>
      </c>
      <c r="I212">
        <v>601</v>
      </c>
      <c r="J212">
        <v>346</v>
      </c>
    </row>
    <row r="213" spans="1:11" x14ac:dyDescent="0.25">
      <c r="A213" t="s">
        <v>886</v>
      </c>
      <c r="B213" s="1">
        <f>AVERAGE(1100,1290)</f>
        <v>1195</v>
      </c>
      <c r="C213" s="1">
        <v>1100</v>
      </c>
      <c r="D213" s="1">
        <v>1290</v>
      </c>
      <c r="I213">
        <v>251</v>
      </c>
    </row>
    <row r="214" spans="1:11" x14ac:dyDescent="0.25">
      <c r="A214" t="s">
        <v>632</v>
      </c>
      <c r="B214" s="1">
        <f>AVERAGE(1100,1290)</f>
        <v>1195</v>
      </c>
      <c r="C214" s="1">
        <v>1100</v>
      </c>
      <c r="D214" s="1">
        <v>1290</v>
      </c>
      <c r="I214">
        <v>233</v>
      </c>
      <c r="J214">
        <v>54</v>
      </c>
    </row>
    <row r="215" spans="1:11" x14ac:dyDescent="0.25">
      <c r="A215" t="s">
        <v>633</v>
      </c>
      <c r="B215" s="1">
        <f>AVERAGE(1090,1300)</f>
        <v>1195</v>
      </c>
      <c r="C215" s="1">
        <v>1090</v>
      </c>
      <c r="D215" s="1">
        <v>1300</v>
      </c>
      <c r="I215">
        <v>128</v>
      </c>
      <c r="J215">
        <v>205</v>
      </c>
    </row>
    <row r="216" spans="1:11" x14ac:dyDescent="0.25">
      <c r="A216" t="s">
        <v>637</v>
      </c>
      <c r="B216" s="1">
        <f>AVERAGE(1090,1300)</f>
        <v>1195</v>
      </c>
      <c r="C216" s="1">
        <v>1090</v>
      </c>
      <c r="D216" s="1">
        <v>1300</v>
      </c>
      <c r="I216">
        <v>298</v>
      </c>
      <c r="J216">
        <v>116</v>
      </c>
    </row>
    <row r="217" spans="1:11" x14ac:dyDescent="0.25">
      <c r="A217" t="s">
        <v>87</v>
      </c>
      <c r="B217" s="1">
        <f>AVERAGE(1070,1310)</f>
        <v>1190</v>
      </c>
      <c r="C217" s="1">
        <v>1070</v>
      </c>
      <c r="D217" s="1">
        <v>1310</v>
      </c>
      <c r="E217">
        <v>95</v>
      </c>
      <c r="H217">
        <v>351</v>
      </c>
      <c r="I217">
        <v>84</v>
      </c>
      <c r="J217">
        <v>133</v>
      </c>
    </row>
    <row r="218" spans="1:11" x14ac:dyDescent="0.25">
      <c r="A218" t="s">
        <v>112</v>
      </c>
      <c r="B218" s="1">
        <f>AVERAGE(1090,1290)</f>
        <v>1190</v>
      </c>
      <c r="C218" s="1">
        <v>1090</v>
      </c>
      <c r="D218" s="1">
        <v>1290</v>
      </c>
      <c r="E218">
        <v>121</v>
      </c>
      <c r="I218">
        <v>152</v>
      </c>
      <c r="J218">
        <v>80</v>
      </c>
    </row>
    <row r="219" spans="1:11" x14ac:dyDescent="0.25">
      <c r="A219" t="s">
        <v>1007</v>
      </c>
      <c r="B219" s="1">
        <f>AVERAGE(1070,1310)</f>
        <v>1190</v>
      </c>
      <c r="C219" s="1">
        <v>1070</v>
      </c>
      <c r="D219" s="1">
        <v>1310</v>
      </c>
      <c r="F219">
        <v>89</v>
      </c>
      <c r="I219">
        <v>224</v>
      </c>
      <c r="J219">
        <v>135</v>
      </c>
    </row>
    <row r="220" spans="1:11" x14ac:dyDescent="0.25">
      <c r="A220" t="s">
        <v>460</v>
      </c>
      <c r="B220" s="1">
        <f>AVERAGE(1110,1270)</f>
        <v>1190</v>
      </c>
      <c r="C220" s="1">
        <v>1110</v>
      </c>
      <c r="D220" s="1">
        <v>1270</v>
      </c>
      <c r="I220">
        <v>601</v>
      </c>
      <c r="J220">
        <v>242</v>
      </c>
    </row>
    <row r="221" spans="1:11" x14ac:dyDescent="0.25">
      <c r="A221" t="s">
        <v>887</v>
      </c>
      <c r="B221" s="1">
        <f>AVERAGE(1090,1290)</f>
        <v>1190</v>
      </c>
      <c r="C221" s="1">
        <v>1090</v>
      </c>
      <c r="D221" s="1">
        <v>1290</v>
      </c>
      <c r="I221">
        <v>449</v>
      </c>
    </row>
    <row r="222" spans="1:11" x14ac:dyDescent="0.25">
      <c r="A222" t="s">
        <v>79</v>
      </c>
      <c r="B222" s="1">
        <f>AVERAGE(1080,1290)</f>
        <v>1185</v>
      </c>
      <c r="C222" s="1">
        <v>1080</v>
      </c>
      <c r="D222" s="1">
        <v>1290</v>
      </c>
      <c r="E222">
        <v>85</v>
      </c>
      <c r="G222" s="1">
        <v>109</v>
      </c>
      <c r="H222" s="1">
        <v>351</v>
      </c>
      <c r="I222" s="1">
        <v>247</v>
      </c>
      <c r="J222" s="1">
        <v>205</v>
      </c>
      <c r="K222" s="1">
        <v>1167</v>
      </c>
    </row>
    <row r="223" spans="1:11" x14ac:dyDescent="0.25">
      <c r="A223" t="s">
        <v>83</v>
      </c>
      <c r="B223" s="1">
        <f>AVERAGE(1030,1340)</f>
        <v>1185</v>
      </c>
      <c r="C223" s="1">
        <v>1030</v>
      </c>
      <c r="D223" s="1">
        <v>1340</v>
      </c>
      <c r="E223">
        <v>88</v>
      </c>
      <c r="H223">
        <v>351</v>
      </c>
      <c r="I223">
        <v>464</v>
      </c>
      <c r="J223">
        <v>308</v>
      </c>
    </row>
    <row r="224" spans="1:11" x14ac:dyDescent="0.25">
      <c r="A224" t="s">
        <v>101</v>
      </c>
      <c r="B224" s="1">
        <f>AVERAGE(1070,1300)</f>
        <v>1185</v>
      </c>
      <c r="C224" s="1">
        <v>1070</v>
      </c>
      <c r="D224" s="1">
        <v>1300</v>
      </c>
      <c r="E224">
        <v>106</v>
      </c>
      <c r="H224">
        <v>401</v>
      </c>
      <c r="I224">
        <v>255</v>
      </c>
      <c r="J224">
        <v>151</v>
      </c>
    </row>
    <row r="225" spans="1:10" x14ac:dyDescent="0.25">
      <c r="A225" t="s">
        <v>157</v>
      </c>
      <c r="B225" s="1">
        <f>AVERAGE(1070,1300)</f>
        <v>1185</v>
      </c>
      <c r="C225" s="1">
        <v>1070</v>
      </c>
      <c r="D225" s="1">
        <v>1300</v>
      </c>
      <c r="E225">
        <v>181</v>
      </c>
      <c r="I225">
        <v>455</v>
      </c>
      <c r="J225">
        <v>88</v>
      </c>
    </row>
    <row r="226" spans="1:10" x14ac:dyDescent="0.25">
      <c r="A226" t="s">
        <v>262</v>
      </c>
      <c r="B226" s="1">
        <f>AVERAGE(1070,1300)</f>
        <v>1185</v>
      </c>
      <c r="C226" s="1">
        <v>1070</v>
      </c>
      <c r="D226" s="1">
        <v>1300</v>
      </c>
      <c r="F226">
        <v>89</v>
      </c>
      <c r="I226">
        <v>243</v>
      </c>
      <c r="J226">
        <v>112</v>
      </c>
    </row>
    <row r="227" spans="1:10" x14ac:dyDescent="0.25">
      <c r="A227" t="s">
        <v>265</v>
      </c>
      <c r="B227" s="1">
        <f>AVERAGE(1060,1310)</f>
        <v>1185</v>
      </c>
      <c r="C227" s="1">
        <v>1060</v>
      </c>
      <c r="D227" s="1">
        <v>1310</v>
      </c>
      <c r="F227">
        <v>96</v>
      </c>
      <c r="I227">
        <v>257</v>
      </c>
    </row>
    <row r="228" spans="1:10" x14ac:dyDescent="0.25">
      <c r="A228" t="s">
        <v>270</v>
      </c>
      <c r="B228" s="1">
        <v>1185</v>
      </c>
      <c r="C228" s="1">
        <v>1070</v>
      </c>
      <c r="D228" s="1">
        <v>1300</v>
      </c>
      <c r="F228">
        <v>105</v>
      </c>
      <c r="I228">
        <v>216</v>
      </c>
    </row>
    <row r="229" spans="1:10" x14ac:dyDescent="0.25">
      <c r="A229" t="s">
        <v>888</v>
      </c>
      <c r="B229" s="1">
        <f>AVERAGE(1070,1300)</f>
        <v>1185</v>
      </c>
      <c r="C229" s="1">
        <v>1070</v>
      </c>
      <c r="D229" s="1">
        <v>1300</v>
      </c>
      <c r="F229">
        <v>116</v>
      </c>
      <c r="I229">
        <v>303</v>
      </c>
      <c r="J229">
        <v>146</v>
      </c>
    </row>
    <row r="230" spans="1:10" x14ac:dyDescent="0.25">
      <c r="A230" t="s">
        <v>351</v>
      </c>
      <c r="B230" s="1">
        <f>AVERAGE(1070,1300)</f>
        <v>1185</v>
      </c>
      <c r="C230" s="1">
        <v>1070</v>
      </c>
      <c r="D230" s="1">
        <v>1300</v>
      </c>
      <c r="I230">
        <v>262</v>
      </c>
    </row>
    <row r="231" spans="1:10" x14ac:dyDescent="0.25">
      <c r="A231" t="s">
        <v>536</v>
      </c>
      <c r="B231" s="1">
        <f>AVERAGE(1070,1300)</f>
        <v>1185</v>
      </c>
      <c r="C231" s="1">
        <v>1070</v>
      </c>
      <c r="D231" s="1">
        <v>1300</v>
      </c>
      <c r="I231">
        <v>257</v>
      </c>
      <c r="J231">
        <v>187</v>
      </c>
    </row>
    <row r="232" spans="1:10" x14ac:dyDescent="0.25">
      <c r="A232" t="s">
        <v>541</v>
      </c>
      <c r="B232" s="1">
        <f>AVERAGE(1070,1300)</f>
        <v>1185</v>
      </c>
      <c r="C232" s="1">
        <v>1070</v>
      </c>
      <c r="D232" s="1">
        <v>1300</v>
      </c>
      <c r="I232">
        <v>301</v>
      </c>
    </row>
    <row r="233" spans="1:10" x14ac:dyDescent="0.25">
      <c r="A233" t="s">
        <v>648</v>
      </c>
      <c r="B233" s="1">
        <f>AVERAGE(1070,1300)</f>
        <v>1185</v>
      </c>
      <c r="C233" s="1">
        <v>1070</v>
      </c>
      <c r="D233" s="1">
        <v>1300</v>
      </c>
    </row>
    <row r="234" spans="1:10" x14ac:dyDescent="0.25">
      <c r="A234" t="s">
        <v>649</v>
      </c>
      <c r="B234" s="1">
        <v>1185</v>
      </c>
      <c r="C234" s="1">
        <v>1070</v>
      </c>
      <c r="D234" s="1">
        <v>1300</v>
      </c>
      <c r="I234">
        <v>284</v>
      </c>
    </row>
    <row r="235" spans="1:10" x14ac:dyDescent="0.25">
      <c r="A235" t="s">
        <v>725</v>
      </c>
      <c r="B235" s="1">
        <f>AVERAGE(1070,1300)</f>
        <v>1185</v>
      </c>
      <c r="C235" s="1">
        <v>1070</v>
      </c>
      <c r="D235" s="1">
        <v>1300</v>
      </c>
      <c r="I235">
        <v>399</v>
      </c>
    </row>
    <row r="236" spans="1:10" x14ac:dyDescent="0.25">
      <c r="A236" t="s">
        <v>772</v>
      </c>
      <c r="B236" s="1">
        <f>AVERAGE(1070,1300)</f>
        <v>1185</v>
      </c>
      <c r="C236" s="1">
        <v>1070</v>
      </c>
      <c r="D236" s="1">
        <v>1300</v>
      </c>
      <c r="I236">
        <v>143</v>
      </c>
      <c r="J236">
        <v>80</v>
      </c>
    </row>
    <row r="237" spans="1:10" x14ac:dyDescent="0.25">
      <c r="A237" t="s">
        <v>889</v>
      </c>
      <c r="B237" s="1">
        <f>AVERAGE(1100,1268)</f>
        <v>1184</v>
      </c>
      <c r="C237" s="1">
        <v>1100</v>
      </c>
      <c r="D237" s="1">
        <v>1268</v>
      </c>
      <c r="I237">
        <v>184</v>
      </c>
      <c r="J237">
        <v>71</v>
      </c>
    </row>
    <row r="238" spans="1:10" x14ac:dyDescent="0.25">
      <c r="A238" t="s">
        <v>64</v>
      </c>
      <c r="B238" s="1">
        <f>AVERAGE(1070,1290)</f>
        <v>1180</v>
      </c>
      <c r="C238" s="1">
        <v>1070</v>
      </c>
      <c r="D238" s="1">
        <v>1290</v>
      </c>
      <c r="E238">
        <v>68</v>
      </c>
      <c r="H238">
        <v>159</v>
      </c>
      <c r="I238">
        <v>93</v>
      </c>
      <c r="J238">
        <v>96</v>
      </c>
    </row>
    <row r="239" spans="1:10" x14ac:dyDescent="0.25">
      <c r="A239" t="s">
        <v>150</v>
      </c>
      <c r="B239" s="1">
        <f>AVERAGE(1090,1270)</f>
        <v>1180</v>
      </c>
      <c r="C239" s="1">
        <v>1090</v>
      </c>
      <c r="D239" s="1">
        <v>1270</v>
      </c>
      <c r="E239">
        <v>173</v>
      </c>
      <c r="I239">
        <v>482</v>
      </c>
      <c r="J239">
        <v>80</v>
      </c>
    </row>
    <row r="240" spans="1:10" x14ac:dyDescent="0.25">
      <c r="A240" t="s">
        <v>255</v>
      </c>
      <c r="B240" s="1">
        <f>AVERAGE(1070,1290)</f>
        <v>1180</v>
      </c>
      <c r="C240" s="1">
        <v>1070</v>
      </c>
      <c r="D240" s="1">
        <v>1290</v>
      </c>
      <c r="F240">
        <v>81</v>
      </c>
      <c r="I240">
        <v>128</v>
      </c>
    </row>
    <row r="241" spans="1:11" x14ac:dyDescent="0.25">
      <c r="A241" t="s">
        <v>829</v>
      </c>
      <c r="B241" s="1">
        <f>AVERAGE(1000,1360)</f>
        <v>1180</v>
      </c>
      <c r="C241" s="1">
        <v>1000</v>
      </c>
      <c r="D241" s="1">
        <v>1360</v>
      </c>
    </row>
    <row r="242" spans="1:11" x14ac:dyDescent="0.25">
      <c r="A242" t="s">
        <v>45</v>
      </c>
      <c r="B242" s="1">
        <f>AVERAGE(1070,1280)</f>
        <v>1175</v>
      </c>
      <c r="C242" s="1">
        <v>1070</v>
      </c>
      <c r="D242" s="1">
        <v>1280</v>
      </c>
      <c r="E242">
        <v>48</v>
      </c>
      <c r="G242" s="1">
        <v>97</v>
      </c>
      <c r="H242" s="1">
        <v>77</v>
      </c>
      <c r="I242" s="1">
        <v>125</v>
      </c>
      <c r="J242" s="1">
        <v>146</v>
      </c>
      <c r="K242" s="1"/>
    </row>
    <row r="243" spans="1:11" x14ac:dyDescent="0.25">
      <c r="A243" t="s">
        <v>70</v>
      </c>
      <c r="B243" s="1">
        <f>AVERAGE(1060,1290)</f>
        <v>1175</v>
      </c>
      <c r="C243" s="1">
        <v>1060</v>
      </c>
      <c r="D243" s="1">
        <v>1290</v>
      </c>
      <c r="E243">
        <v>76</v>
      </c>
      <c r="G243" s="1">
        <v>96</v>
      </c>
      <c r="H243" s="1">
        <v>117</v>
      </c>
      <c r="I243" s="1">
        <v>138</v>
      </c>
      <c r="J243" s="1">
        <v>178</v>
      </c>
      <c r="K243" s="1"/>
    </row>
    <row r="244" spans="1:11" x14ac:dyDescent="0.25">
      <c r="A244" t="s">
        <v>111</v>
      </c>
      <c r="B244" s="1">
        <f>AVERAGE(1030,1320)</f>
        <v>1175</v>
      </c>
      <c r="C244" s="1">
        <v>1030</v>
      </c>
      <c r="D244" s="1">
        <v>1320</v>
      </c>
      <c r="E244">
        <v>116</v>
      </c>
      <c r="I244">
        <v>117</v>
      </c>
      <c r="J244">
        <v>40</v>
      </c>
    </row>
    <row r="245" spans="1:11" x14ac:dyDescent="0.25">
      <c r="A245" t="s">
        <v>890</v>
      </c>
      <c r="B245" s="1">
        <f>AVERAGE(1060,1290)</f>
        <v>1175</v>
      </c>
      <c r="C245" s="1">
        <v>1060</v>
      </c>
      <c r="D245" s="1">
        <v>1290</v>
      </c>
      <c r="F245">
        <v>99</v>
      </c>
    </row>
    <row r="246" spans="1:11" x14ac:dyDescent="0.25">
      <c r="A246" t="s">
        <v>891</v>
      </c>
      <c r="B246" s="1">
        <f>AVERAGE(1080,1270)</f>
        <v>1175</v>
      </c>
      <c r="C246" s="1">
        <v>1080</v>
      </c>
      <c r="D246" s="1">
        <v>1270</v>
      </c>
      <c r="I246">
        <v>211</v>
      </c>
      <c r="J246">
        <v>275</v>
      </c>
    </row>
    <row r="247" spans="1:11" x14ac:dyDescent="0.25">
      <c r="A247" t="s">
        <v>1258</v>
      </c>
      <c r="B247" s="1">
        <f>AVERAGE(1090,1260)</f>
        <v>1175</v>
      </c>
      <c r="C247" s="1">
        <v>1090</v>
      </c>
      <c r="D247" s="1">
        <v>1260</v>
      </c>
      <c r="I247">
        <v>417</v>
      </c>
      <c r="J247">
        <v>271</v>
      </c>
    </row>
    <row r="248" spans="1:11" x14ac:dyDescent="0.25">
      <c r="A248" t="s">
        <v>455</v>
      </c>
      <c r="B248" s="1">
        <f>AVERAGE(1080,1270)</f>
        <v>1175</v>
      </c>
      <c r="C248" s="1">
        <v>1080</v>
      </c>
      <c r="D248" s="1">
        <v>1270</v>
      </c>
      <c r="I248">
        <v>220</v>
      </c>
    </row>
    <row r="249" spans="1:11" x14ac:dyDescent="0.25">
      <c r="A249" t="s">
        <v>74</v>
      </c>
      <c r="B249" s="1">
        <f>AVERAGE(1080,1260)</f>
        <v>1170</v>
      </c>
      <c r="C249" s="1">
        <v>1080</v>
      </c>
      <c r="D249" s="1">
        <v>1260</v>
      </c>
      <c r="E249">
        <v>76</v>
      </c>
      <c r="I249">
        <v>366</v>
      </c>
    </row>
    <row r="250" spans="1:11" x14ac:dyDescent="0.25">
      <c r="A250" t="s">
        <v>103</v>
      </c>
      <c r="B250" s="1">
        <f>AVERAGE(1070,1270)</f>
        <v>1170</v>
      </c>
      <c r="C250" s="1">
        <v>1070</v>
      </c>
      <c r="D250" s="1">
        <v>1270</v>
      </c>
      <c r="E250">
        <v>106</v>
      </c>
      <c r="I250">
        <v>220</v>
      </c>
      <c r="J250">
        <v>129</v>
      </c>
    </row>
    <row r="251" spans="1:11" x14ac:dyDescent="0.25">
      <c r="A251" t="s">
        <v>140</v>
      </c>
      <c r="B251" s="1">
        <f>AVERAGE(1080,1260)</f>
        <v>1170</v>
      </c>
      <c r="C251" s="1">
        <v>1080</v>
      </c>
      <c r="D251" s="1">
        <v>1260</v>
      </c>
      <c r="E251">
        <v>161</v>
      </c>
      <c r="H251">
        <v>251</v>
      </c>
      <c r="I251">
        <v>437</v>
      </c>
      <c r="J251">
        <v>187</v>
      </c>
    </row>
    <row r="252" spans="1:11" x14ac:dyDescent="0.25">
      <c r="A252" t="s">
        <v>254</v>
      </c>
      <c r="B252" s="1">
        <f>AVERAGE(1080,1260)</f>
        <v>1170</v>
      </c>
      <c r="C252" s="1">
        <v>1080</v>
      </c>
      <c r="D252" s="1">
        <v>1260</v>
      </c>
      <c r="F252">
        <v>77</v>
      </c>
      <c r="I252">
        <v>179</v>
      </c>
    </row>
    <row r="253" spans="1:11" x14ac:dyDescent="0.25">
      <c r="A253" t="s">
        <v>340</v>
      </c>
      <c r="B253" s="1">
        <f>AVERAGE(1060,1280)</f>
        <v>1170</v>
      </c>
      <c r="C253" s="1">
        <v>1060</v>
      </c>
      <c r="D253" s="1">
        <v>1280</v>
      </c>
      <c r="I253">
        <v>191</v>
      </c>
    </row>
    <row r="254" spans="1:11" x14ac:dyDescent="0.25">
      <c r="A254" t="s">
        <v>892</v>
      </c>
      <c r="B254" s="1">
        <f>AVERAGE(1090,1250)</f>
        <v>1170</v>
      </c>
      <c r="C254" s="1">
        <v>1090</v>
      </c>
      <c r="D254" s="1">
        <v>1250</v>
      </c>
      <c r="I254">
        <v>214</v>
      </c>
    </row>
    <row r="255" spans="1:11" x14ac:dyDescent="0.25">
      <c r="A255" t="s">
        <v>370</v>
      </c>
      <c r="B255" s="1">
        <f>AVERAGE(1070,1270)</f>
        <v>1170</v>
      </c>
      <c r="C255" s="1">
        <v>1070</v>
      </c>
      <c r="D255" s="1">
        <v>1270</v>
      </c>
      <c r="I255">
        <v>306</v>
      </c>
      <c r="K255">
        <v>1141</v>
      </c>
    </row>
    <row r="256" spans="1:11" x14ac:dyDescent="0.25">
      <c r="A256" t="s">
        <v>893</v>
      </c>
      <c r="B256" s="1">
        <f>AVERAGE(1070,1270)</f>
        <v>1170</v>
      </c>
      <c r="C256" s="1">
        <v>1070</v>
      </c>
      <c r="D256" s="1">
        <v>1270</v>
      </c>
      <c r="I256">
        <v>340</v>
      </c>
      <c r="J256">
        <v>346</v>
      </c>
    </row>
    <row r="257" spans="1:11" x14ac:dyDescent="0.25">
      <c r="A257" t="s">
        <v>728</v>
      </c>
      <c r="B257" s="1">
        <f>AVERAGE(1060,1280)</f>
        <v>1170</v>
      </c>
      <c r="C257" s="1">
        <v>1060</v>
      </c>
      <c r="D257" s="1">
        <v>1280</v>
      </c>
      <c r="I257">
        <v>501</v>
      </c>
    </row>
    <row r="258" spans="1:11" x14ac:dyDescent="0.25">
      <c r="A258" t="s">
        <v>260</v>
      </c>
      <c r="B258" s="1">
        <f>AVERAGE(1055,1280)</f>
        <v>1167.5</v>
      </c>
      <c r="C258" s="1">
        <v>1055</v>
      </c>
      <c r="D258" s="1">
        <v>1280</v>
      </c>
      <c r="F258">
        <v>87</v>
      </c>
      <c r="I258">
        <v>274</v>
      </c>
    </row>
    <row r="259" spans="1:11" x14ac:dyDescent="0.25">
      <c r="A259" t="s">
        <v>42</v>
      </c>
      <c r="B259" s="1">
        <f>AVERAGE(1040,1290)</f>
        <v>1165</v>
      </c>
      <c r="C259" s="1">
        <v>1040</v>
      </c>
      <c r="D259" s="1">
        <v>1290</v>
      </c>
      <c r="E259">
        <v>42</v>
      </c>
      <c r="H259">
        <v>99</v>
      </c>
      <c r="I259">
        <v>139</v>
      </c>
      <c r="J259">
        <v>61</v>
      </c>
    </row>
    <row r="260" spans="1:11" x14ac:dyDescent="0.25">
      <c r="A260" t="s">
        <v>67</v>
      </c>
      <c r="B260" s="1">
        <f>AVERAGE(1070,1260)</f>
        <v>1165</v>
      </c>
      <c r="C260" s="1">
        <v>1070</v>
      </c>
      <c r="D260" s="1">
        <v>1260</v>
      </c>
      <c r="E260">
        <v>71</v>
      </c>
      <c r="H260">
        <v>201</v>
      </c>
      <c r="I260">
        <v>145</v>
      </c>
      <c r="J260">
        <v>122</v>
      </c>
    </row>
    <row r="261" spans="1:11" x14ac:dyDescent="0.25">
      <c r="A261" t="s">
        <v>1008</v>
      </c>
      <c r="B261" s="1">
        <f>AVERAGE(1070,1260)</f>
        <v>1165</v>
      </c>
      <c r="C261" s="1">
        <v>1070</v>
      </c>
      <c r="D261" s="1">
        <v>1260</v>
      </c>
      <c r="E261">
        <v>85</v>
      </c>
      <c r="G261" s="1">
        <v>102</v>
      </c>
      <c r="H261" s="1">
        <v>83</v>
      </c>
      <c r="I261" s="1">
        <v>80</v>
      </c>
      <c r="J261" s="1">
        <v>140</v>
      </c>
      <c r="K261" s="1"/>
    </row>
    <row r="262" spans="1:11" s="2" customFormat="1" x14ac:dyDescent="0.25">
      <c r="A262" s="2" t="s">
        <v>92</v>
      </c>
      <c r="B262" s="3">
        <v>1165</v>
      </c>
      <c r="C262" s="3">
        <v>1070</v>
      </c>
      <c r="D262" s="3">
        <v>1260</v>
      </c>
      <c r="E262" s="2">
        <v>99</v>
      </c>
      <c r="H262" s="2">
        <v>401</v>
      </c>
      <c r="I262" s="2">
        <v>330</v>
      </c>
      <c r="J262" s="2">
        <v>248</v>
      </c>
    </row>
    <row r="263" spans="1:11" x14ac:dyDescent="0.25">
      <c r="A263" t="s">
        <v>1009</v>
      </c>
      <c r="B263" s="1">
        <v>1165</v>
      </c>
      <c r="C263" s="1">
        <v>1070</v>
      </c>
      <c r="D263" s="1">
        <v>1260</v>
      </c>
      <c r="E263">
        <v>113</v>
      </c>
      <c r="I263" s="2">
        <v>348</v>
      </c>
      <c r="J263" s="2">
        <v>261</v>
      </c>
      <c r="K263" s="2"/>
    </row>
    <row r="264" spans="1:11" s="2" customFormat="1" x14ac:dyDescent="0.25">
      <c r="A264" s="2" t="s">
        <v>894</v>
      </c>
      <c r="B264" s="3">
        <v>1165</v>
      </c>
      <c r="C264" s="3">
        <v>1070</v>
      </c>
      <c r="D264" s="3">
        <v>1260</v>
      </c>
      <c r="E264" s="2">
        <v>121</v>
      </c>
      <c r="I264" s="2">
        <v>281</v>
      </c>
      <c r="J264" s="2">
        <v>232</v>
      </c>
    </row>
    <row r="265" spans="1:11" x14ac:dyDescent="0.25">
      <c r="A265" t="s">
        <v>117</v>
      </c>
      <c r="B265" s="1">
        <v>1165</v>
      </c>
      <c r="C265" s="1">
        <v>1070</v>
      </c>
      <c r="D265" s="1">
        <v>1260</v>
      </c>
      <c r="E265">
        <v>129</v>
      </c>
      <c r="H265" s="2">
        <v>401</v>
      </c>
      <c r="I265" s="2">
        <v>443</v>
      </c>
    </row>
    <row r="266" spans="1:11" x14ac:dyDescent="0.25">
      <c r="A266" t="s">
        <v>122</v>
      </c>
      <c r="B266" s="1">
        <v>1165</v>
      </c>
      <c r="C266" s="1">
        <v>1070</v>
      </c>
      <c r="D266" s="1">
        <v>1260</v>
      </c>
      <c r="E266">
        <v>135</v>
      </c>
      <c r="H266" s="2">
        <v>501</v>
      </c>
      <c r="I266" s="2">
        <v>437</v>
      </c>
      <c r="J266" s="2">
        <v>238</v>
      </c>
      <c r="K266" s="2">
        <v>1160</v>
      </c>
    </row>
    <row r="267" spans="1:11" x14ac:dyDescent="0.25">
      <c r="A267" t="s">
        <v>128</v>
      </c>
      <c r="B267" s="1">
        <f>AVERAGE(1070,1260)</f>
        <v>1165</v>
      </c>
      <c r="C267" s="1">
        <v>1070</v>
      </c>
      <c r="D267" s="1">
        <v>1260</v>
      </c>
      <c r="F267">
        <v>73</v>
      </c>
      <c r="I267" s="2">
        <v>218</v>
      </c>
    </row>
    <row r="268" spans="1:11" x14ac:dyDescent="0.25">
      <c r="A268" t="s">
        <v>261</v>
      </c>
      <c r="B268" s="1">
        <f>AVERAGE(1070,1260)</f>
        <v>1165</v>
      </c>
      <c r="C268" s="1">
        <v>1070</v>
      </c>
      <c r="D268" s="1">
        <v>1260</v>
      </c>
      <c r="F268">
        <v>89</v>
      </c>
      <c r="I268" s="2">
        <v>230</v>
      </c>
      <c r="J268">
        <v>261</v>
      </c>
    </row>
    <row r="269" spans="1:11" x14ac:dyDescent="0.25">
      <c r="A269" t="s">
        <v>263</v>
      </c>
      <c r="B269" s="1">
        <v>1165</v>
      </c>
      <c r="C269" s="1">
        <v>1070</v>
      </c>
      <c r="D269" s="1">
        <v>1260</v>
      </c>
      <c r="F269">
        <v>89</v>
      </c>
    </row>
    <row r="270" spans="1:11" x14ac:dyDescent="0.25">
      <c r="A270" t="s">
        <v>264</v>
      </c>
      <c r="B270" s="1">
        <v>1165</v>
      </c>
      <c r="C270" s="1">
        <v>1070</v>
      </c>
      <c r="D270" s="1">
        <v>1260</v>
      </c>
      <c r="F270">
        <v>96</v>
      </c>
      <c r="I270">
        <v>198</v>
      </c>
    </row>
    <row r="271" spans="1:11" x14ac:dyDescent="0.25">
      <c r="A271" t="s">
        <v>895</v>
      </c>
      <c r="B271" s="1">
        <f>AVERAGE(1050,1280)</f>
        <v>1165</v>
      </c>
      <c r="C271" s="1">
        <v>1050</v>
      </c>
      <c r="D271" s="1">
        <v>1280</v>
      </c>
      <c r="F271">
        <v>105</v>
      </c>
      <c r="I271">
        <v>205</v>
      </c>
    </row>
    <row r="272" spans="1:11" x14ac:dyDescent="0.25">
      <c r="A272" t="s">
        <v>277</v>
      </c>
      <c r="B272" s="1">
        <f>AVERAGE(1070,1260)</f>
        <v>1165</v>
      </c>
      <c r="C272" s="1">
        <v>1070</v>
      </c>
      <c r="D272" s="1">
        <v>1260</v>
      </c>
      <c r="F272">
        <v>120</v>
      </c>
      <c r="I272">
        <v>298</v>
      </c>
    </row>
    <row r="273" spans="1:11" x14ac:dyDescent="0.25">
      <c r="A273" t="s">
        <v>896</v>
      </c>
      <c r="B273" s="1">
        <v>1165</v>
      </c>
      <c r="C273" s="1">
        <v>1070</v>
      </c>
      <c r="D273" s="1">
        <v>1260</v>
      </c>
      <c r="F273">
        <v>120</v>
      </c>
      <c r="I273">
        <v>216</v>
      </c>
    </row>
    <row r="274" spans="1:11" x14ac:dyDescent="0.25">
      <c r="A274" t="s">
        <v>1010</v>
      </c>
      <c r="B274" s="1">
        <f>AVERAGE(1070,1260)</f>
        <v>1165</v>
      </c>
      <c r="C274" s="1">
        <v>1070</v>
      </c>
      <c r="D274" s="1">
        <v>1260</v>
      </c>
      <c r="F274">
        <v>139</v>
      </c>
      <c r="I274">
        <v>476</v>
      </c>
    </row>
    <row r="275" spans="1:11" x14ac:dyDescent="0.25">
      <c r="A275" t="s">
        <v>897</v>
      </c>
      <c r="B275" s="1">
        <v>1165</v>
      </c>
      <c r="C275" s="1">
        <v>1070</v>
      </c>
      <c r="D275" s="1">
        <v>1260</v>
      </c>
      <c r="F275">
        <v>139</v>
      </c>
      <c r="I275">
        <v>396</v>
      </c>
    </row>
    <row r="276" spans="1:11" s="2" customFormat="1" x14ac:dyDescent="0.25">
      <c r="A276" s="2" t="s">
        <v>306</v>
      </c>
      <c r="B276" s="3">
        <v>1165</v>
      </c>
      <c r="C276" s="3">
        <v>1070</v>
      </c>
      <c r="D276" s="3">
        <v>1260</v>
      </c>
      <c r="F276" s="2">
        <v>165</v>
      </c>
    </row>
    <row r="277" spans="1:11" x14ac:dyDescent="0.25">
      <c r="A277" t="s">
        <v>452</v>
      </c>
      <c r="B277" s="1">
        <f>AVERAGE(1070,1260)</f>
        <v>1165</v>
      </c>
      <c r="C277" s="1">
        <v>1070</v>
      </c>
      <c r="D277" s="1">
        <v>1260</v>
      </c>
      <c r="I277" s="2">
        <v>226</v>
      </c>
    </row>
    <row r="278" spans="1:11" x14ac:dyDescent="0.25">
      <c r="A278" t="s">
        <v>1011</v>
      </c>
      <c r="B278" s="1">
        <f>AVERAGE(1030,1300)</f>
        <v>1165</v>
      </c>
      <c r="C278" s="1">
        <v>1030</v>
      </c>
      <c r="D278" s="1">
        <v>1300</v>
      </c>
      <c r="I278" s="2">
        <v>387</v>
      </c>
    </row>
    <row r="279" spans="1:11" x14ac:dyDescent="0.25">
      <c r="A279" t="s">
        <v>535</v>
      </c>
      <c r="B279" s="1">
        <f>AVERAGE(1070,1260)</f>
        <v>1165</v>
      </c>
      <c r="C279" s="1">
        <v>1070</v>
      </c>
      <c r="D279" s="1">
        <v>1260</v>
      </c>
      <c r="I279" s="2">
        <v>164</v>
      </c>
      <c r="J279">
        <v>141</v>
      </c>
    </row>
    <row r="280" spans="1:11" x14ac:dyDescent="0.25">
      <c r="A280" t="s">
        <v>547</v>
      </c>
      <c r="B280" s="1">
        <f>AVERAGE(1070,1260)</f>
        <v>1165</v>
      </c>
      <c r="C280" s="1">
        <v>1070</v>
      </c>
      <c r="D280" s="1">
        <v>1260</v>
      </c>
      <c r="I280" s="2">
        <v>390</v>
      </c>
    </row>
    <row r="281" spans="1:11" x14ac:dyDescent="0.25">
      <c r="A281" t="s">
        <v>557</v>
      </c>
      <c r="B281" s="1">
        <f>AVERAGE(1070,1260)</f>
        <v>1165</v>
      </c>
      <c r="C281" s="1">
        <v>1070</v>
      </c>
      <c r="D281" s="1">
        <v>1260</v>
      </c>
      <c r="I281" s="2">
        <v>601</v>
      </c>
    </row>
    <row r="282" spans="1:11" x14ac:dyDescent="0.25">
      <c r="A282" t="s">
        <v>576</v>
      </c>
      <c r="B282" s="1">
        <f>AVERAGE(1030,1300)</f>
        <v>1165</v>
      </c>
      <c r="C282" s="1">
        <v>1030</v>
      </c>
      <c r="D282" s="1">
        <v>1300</v>
      </c>
      <c r="I282" s="2">
        <v>357</v>
      </c>
    </row>
    <row r="283" spans="1:11" x14ac:dyDescent="0.25">
      <c r="A283" t="s">
        <v>898</v>
      </c>
      <c r="B283" s="1">
        <f>AVERAGE(1030,1300)</f>
        <v>1165</v>
      </c>
      <c r="C283" s="1">
        <v>1030</v>
      </c>
      <c r="D283" s="1">
        <v>1300</v>
      </c>
    </row>
    <row r="284" spans="1:11" x14ac:dyDescent="0.25">
      <c r="A284" t="s">
        <v>269</v>
      </c>
      <c r="B284" s="1">
        <f>AVERAGE(1070,1260)</f>
        <v>1165</v>
      </c>
      <c r="C284" s="1">
        <v>1070</v>
      </c>
      <c r="D284" s="1">
        <v>1260</v>
      </c>
      <c r="I284">
        <v>274</v>
      </c>
      <c r="J284">
        <v>106</v>
      </c>
    </row>
    <row r="285" spans="1:11" x14ac:dyDescent="0.25">
      <c r="A285" t="s">
        <v>899</v>
      </c>
      <c r="B285" s="1">
        <f>AVERAGE(1010,1310)</f>
        <v>1160</v>
      </c>
      <c r="C285" s="1">
        <v>1010</v>
      </c>
      <c r="D285" s="1">
        <v>1310</v>
      </c>
      <c r="F285">
        <v>73</v>
      </c>
    </row>
    <row r="286" spans="1:11" x14ac:dyDescent="0.25">
      <c r="A286" t="s">
        <v>900</v>
      </c>
      <c r="B286" s="1">
        <f>AVERAGE(1050,1270)</f>
        <v>1160</v>
      </c>
      <c r="C286" s="1">
        <v>1050</v>
      </c>
      <c r="D286" s="1">
        <v>1270</v>
      </c>
      <c r="I286">
        <v>424</v>
      </c>
    </row>
    <row r="287" spans="1:11" x14ac:dyDescent="0.25">
      <c r="A287" t="s">
        <v>1012</v>
      </c>
      <c r="B287" s="1">
        <f>AVERAGE(1070,1250)</f>
        <v>1160</v>
      </c>
      <c r="C287" s="1">
        <v>1070</v>
      </c>
      <c r="D287" s="1">
        <v>1250</v>
      </c>
      <c r="I287">
        <v>501</v>
      </c>
      <c r="J287">
        <v>214</v>
      </c>
    </row>
    <row r="288" spans="1:11" x14ac:dyDescent="0.25">
      <c r="A288" t="s">
        <v>901</v>
      </c>
      <c r="B288" s="1">
        <f>AVERAGE(1070,1250)</f>
        <v>1160</v>
      </c>
      <c r="C288" s="1">
        <v>1070</v>
      </c>
      <c r="D288" s="1">
        <v>1250</v>
      </c>
      <c r="I288">
        <v>501</v>
      </c>
      <c r="J288">
        <v>129</v>
      </c>
      <c r="K288">
        <v>1149</v>
      </c>
    </row>
    <row r="289" spans="1:11" x14ac:dyDescent="0.25">
      <c r="A289" t="s">
        <v>56</v>
      </c>
      <c r="B289" s="1">
        <f>AVERAGE(1040,1270)</f>
        <v>1155</v>
      </c>
      <c r="C289" s="1">
        <v>1040</v>
      </c>
      <c r="D289" s="1">
        <v>1270</v>
      </c>
      <c r="E289">
        <v>58</v>
      </c>
      <c r="G289" s="1">
        <v>108</v>
      </c>
      <c r="H289" s="1">
        <v>251</v>
      </c>
      <c r="I289" s="1">
        <v>108</v>
      </c>
      <c r="J289" s="1">
        <v>199</v>
      </c>
      <c r="K289" s="1"/>
    </row>
    <row r="290" spans="1:11" x14ac:dyDescent="0.25">
      <c r="A290" t="s">
        <v>96</v>
      </c>
      <c r="B290" s="1">
        <f>AVERAGE(1050,1260)</f>
        <v>1155</v>
      </c>
      <c r="C290" s="1">
        <v>1050</v>
      </c>
      <c r="D290" s="1">
        <v>1260</v>
      </c>
      <c r="E290">
        <v>103</v>
      </c>
      <c r="H290">
        <v>251</v>
      </c>
      <c r="I290">
        <v>117</v>
      </c>
      <c r="J290">
        <v>122</v>
      </c>
    </row>
    <row r="291" spans="1:11" x14ac:dyDescent="0.25">
      <c r="A291" t="s">
        <v>902</v>
      </c>
      <c r="B291" s="1">
        <f>AVERAGE(1050,1260)</f>
        <v>1155</v>
      </c>
      <c r="C291" s="1">
        <v>1050</v>
      </c>
      <c r="D291" s="1">
        <v>1260</v>
      </c>
      <c r="I291">
        <v>239</v>
      </c>
      <c r="J291">
        <v>280</v>
      </c>
    </row>
    <row r="292" spans="1:11" x14ac:dyDescent="0.25">
      <c r="A292" t="s">
        <v>1259</v>
      </c>
      <c r="B292" s="1">
        <f>AVERAGE(1080,1230)</f>
        <v>1155</v>
      </c>
      <c r="C292" s="1">
        <v>1080</v>
      </c>
      <c r="D292" s="1">
        <v>1230</v>
      </c>
      <c r="I292">
        <v>601</v>
      </c>
      <c r="J292">
        <v>235</v>
      </c>
    </row>
    <row r="293" spans="1:11" x14ac:dyDescent="0.25">
      <c r="A293" t="s">
        <v>490</v>
      </c>
      <c r="B293" s="1">
        <f>AVERAGE(1080,1230)</f>
        <v>1155</v>
      </c>
      <c r="C293" s="1">
        <v>1080</v>
      </c>
      <c r="D293" s="1">
        <v>1230</v>
      </c>
      <c r="I293">
        <v>601</v>
      </c>
      <c r="J293">
        <v>330</v>
      </c>
    </row>
    <row r="294" spans="1:11" x14ac:dyDescent="0.25">
      <c r="A294" t="s">
        <v>634</v>
      </c>
      <c r="B294" s="1">
        <f>AVERAGE(1050,1260)</f>
        <v>1155</v>
      </c>
      <c r="C294" s="1">
        <v>1050</v>
      </c>
      <c r="D294" s="1">
        <v>1260</v>
      </c>
      <c r="I294">
        <v>127</v>
      </c>
    </row>
    <row r="295" spans="1:11" x14ac:dyDescent="0.25">
      <c r="A295" t="s">
        <v>1013</v>
      </c>
      <c r="B295" s="1">
        <f>AVERAGE(1015,1292)</f>
        <v>1153.5</v>
      </c>
      <c r="C295" s="1">
        <v>1015</v>
      </c>
      <c r="D295" s="1">
        <v>1292</v>
      </c>
      <c r="F295">
        <v>139</v>
      </c>
      <c r="I295">
        <v>413</v>
      </c>
    </row>
    <row r="296" spans="1:11" x14ac:dyDescent="0.25">
      <c r="A296" t="s">
        <v>903</v>
      </c>
      <c r="B296" s="1">
        <f>AVERAGE(1050,1250)</f>
        <v>1150</v>
      </c>
      <c r="C296" s="1">
        <v>1050</v>
      </c>
      <c r="D296" s="1">
        <v>1250</v>
      </c>
      <c r="E296">
        <v>138</v>
      </c>
      <c r="H296">
        <v>301</v>
      </c>
      <c r="I296">
        <v>274</v>
      </c>
      <c r="J296">
        <v>160</v>
      </c>
    </row>
    <row r="297" spans="1:11" x14ac:dyDescent="0.25">
      <c r="A297" t="s">
        <v>176</v>
      </c>
      <c r="B297" s="1">
        <f>AVERAGE(1070,1230)</f>
        <v>1150</v>
      </c>
      <c r="C297" s="1">
        <v>1070</v>
      </c>
      <c r="D297" s="1">
        <v>1230</v>
      </c>
      <c r="H297">
        <v>401</v>
      </c>
      <c r="I297">
        <v>501</v>
      </c>
      <c r="J297">
        <v>368</v>
      </c>
    </row>
    <row r="298" spans="1:11" x14ac:dyDescent="0.25">
      <c r="A298" t="s">
        <v>247</v>
      </c>
      <c r="B298" s="1">
        <f>AVERAGE(1050,1250)</f>
        <v>1150</v>
      </c>
      <c r="C298" s="1">
        <v>1050</v>
      </c>
      <c r="D298" s="1">
        <v>1250</v>
      </c>
      <c r="F298">
        <v>64</v>
      </c>
      <c r="I298">
        <v>194</v>
      </c>
    </row>
    <row r="299" spans="1:11" x14ac:dyDescent="0.25">
      <c r="A299" t="s">
        <v>1260</v>
      </c>
      <c r="B299" s="1">
        <f>AVERAGE(1040,1260)</f>
        <v>1150</v>
      </c>
      <c r="C299" s="1">
        <v>1040</v>
      </c>
      <c r="D299" s="1">
        <v>1260</v>
      </c>
      <c r="F299">
        <v>105</v>
      </c>
      <c r="I299">
        <v>209</v>
      </c>
    </row>
    <row r="300" spans="1:11" x14ac:dyDescent="0.25">
      <c r="A300" t="s">
        <v>904</v>
      </c>
      <c r="B300" s="1">
        <f>AVERAGE(1040,1260)</f>
        <v>1150</v>
      </c>
      <c r="C300" s="1">
        <v>1040</v>
      </c>
      <c r="D300" s="1">
        <v>1260</v>
      </c>
    </row>
    <row r="301" spans="1:11" x14ac:dyDescent="0.25">
      <c r="A301" t="s">
        <v>642</v>
      </c>
      <c r="B301" s="1">
        <f>AVERAGE(1040,1260)</f>
        <v>1150</v>
      </c>
      <c r="C301" s="1">
        <v>1040</v>
      </c>
      <c r="D301" s="1">
        <v>1260</v>
      </c>
      <c r="I301">
        <v>306</v>
      </c>
    </row>
    <row r="302" spans="1:11" x14ac:dyDescent="0.25">
      <c r="A302" t="s">
        <v>93</v>
      </c>
      <c r="B302" s="1">
        <f>AVERAGE(1030,1260)</f>
        <v>1145</v>
      </c>
      <c r="C302" s="1">
        <v>1030</v>
      </c>
      <c r="D302" s="1">
        <v>1260</v>
      </c>
      <c r="E302">
        <v>99</v>
      </c>
      <c r="H302">
        <v>301</v>
      </c>
      <c r="I302">
        <v>467</v>
      </c>
      <c r="J302">
        <v>122</v>
      </c>
    </row>
    <row r="303" spans="1:11" x14ac:dyDescent="0.25">
      <c r="A303" t="s">
        <v>98</v>
      </c>
      <c r="B303" s="1">
        <v>1145</v>
      </c>
      <c r="C303" s="1">
        <v>1030</v>
      </c>
      <c r="D303" s="1">
        <v>1260</v>
      </c>
      <c r="E303">
        <v>106</v>
      </c>
      <c r="H303">
        <v>301</v>
      </c>
      <c r="I303">
        <v>292</v>
      </c>
      <c r="J303">
        <v>175</v>
      </c>
    </row>
    <row r="304" spans="1:11" x14ac:dyDescent="0.25">
      <c r="A304" t="s">
        <v>100</v>
      </c>
      <c r="B304" s="1">
        <v>1145</v>
      </c>
      <c r="C304" s="1">
        <v>1030</v>
      </c>
      <c r="D304" s="1">
        <v>1260</v>
      </c>
      <c r="E304">
        <v>106</v>
      </c>
      <c r="H304">
        <v>351</v>
      </c>
      <c r="I304">
        <v>262</v>
      </c>
      <c r="J304">
        <v>61</v>
      </c>
    </row>
    <row r="305" spans="1:11" x14ac:dyDescent="0.25">
      <c r="A305" t="s">
        <v>905</v>
      </c>
      <c r="B305" s="1">
        <f>AVERAGE(1020,1270)</f>
        <v>1145</v>
      </c>
      <c r="C305" s="1">
        <v>1020</v>
      </c>
      <c r="D305" s="1">
        <v>1270</v>
      </c>
      <c r="E305">
        <v>129</v>
      </c>
      <c r="G305" s="1">
        <v>85</v>
      </c>
      <c r="H305" s="1">
        <v>126</v>
      </c>
      <c r="I305" s="1">
        <v>141</v>
      </c>
      <c r="J305" s="1">
        <v>166</v>
      </c>
      <c r="K305" s="1"/>
    </row>
    <row r="306" spans="1:11" x14ac:dyDescent="0.25">
      <c r="A306" t="s">
        <v>119</v>
      </c>
      <c r="B306" s="1">
        <f>AVERAGE(1030,1260)</f>
        <v>1145</v>
      </c>
      <c r="C306" s="1">
        <v>1030</v>
      </c>
      <c r="D306" s="1">
        <v>1260</v>
      </c>
      <c r="E306">
        <v>129</v>
      </c>
      <c r="H306">
        <v>201</v>
      </c>
      <c r="I306">
        <v>328</v>
      </c>
      <c r="J306">
        <v>308</v>
      </c>
    </row>
    <row r="307" spans="1:11" x14ac:dyDescent="0.25">
      <c r="A307" t="s">
        <v>120</v>
      </c>
      <c r="B307" s="1">
        <v>1145</v>
      </c>
      <c r="C307" s="1">
        <v>1030</v>
      </c>
      <c r="D307" s="1">
        <v>1260</v>
      </c>
      <c r="E307">
        <v>129</v>
      </c>
      <c r="I307">
        <v>360</v>
      </c>
      <c r="J307">
        <v>151</v>
      </c>
      <c r="K307">
        <v>1185</v>
      </c>
    </row>
    <row r="308" spans="1:11" x14ac:dyDescent="0.25">
      <c r="A308" t="s">
        <v>127</v>
      </c>
      <c r="B308" s="1">
        <v>1145</v>
      </c>
      <c r="C308" s="1">
        <v>1030</v>
      </c>
      <c r="D308" s="1">
        <v>1260</v>
      </c>
      <c r="E308">
        <v>145</v>
      </c>
      <c r="H308">
        <v>501</v>
      </c>
      <c r="I308">
        <v>413</v>
      </c>
      <c r="J308">
        <v>261</v>
      </c>
    </row>
    <row r="309" spans="1:11" x14ac:dyDescent="0.25">
      <c r="A309" t="s">
        <v>132</v>
      </c>
      <c r="B309" s="1">
        <v>1145</v>
      </c>
      <c r="C309" s="1">
        <v>1030</v>
      </c>
      <c r="D309" s="1">
        <v>1260</v>
      </c>
      <c r="E309">
        <v>149</v>
      </c>
      <c r="H309">
        <v>168</v>
      </c>
      <c r="I309">
        <v>268</v>
      </c>
      <c r="J309">
        <v>223</v>
      </c>
    </row>
    <row r="310" spans="1:11" x14ac:dyDescent="0.25">
      <c r="A310" t="s">
        <v>134</v>
      </c>
      <c r="B310" s="1">
        <f>AVERAGE(1070,1220)</f>
        <v>1145</v>
      </c>
      <c r="C310" s="1">
        <v>1070</v>
      </c>
      <c r="D310" s="1">
        <v>1220</v>
      </c>
      <c r="E310">
        <v>156</v>
      </c>
      <c r="I310">
        <v>468</v>
      </c>
    </row>
    <row r="311" spans="1:11" x14ac:dyDescent="0.25">
      <c r="A311" t="s">
        <v>1014</v>
      </c>
      <c r="B311" s="1">
        <v>1145</v>
      </c>
      <c r="C311" s="1">
        <v>1030</v>
      </c>
      <c r="D311" s="1">
        <v>1260</v>
      </c>
      <c r="E311">
        <v>161</v>
      </c>
      <c r="I311">
        <v>406</v>
      </c>
      <c r="J311">
        <v>194</v>
      </c>
    </row>
    <row r="312" spans="1:11" x14ac:dyDescent="0.25">
      <c r="A312" t="s">
        <v>1015</v>
      </c>
      <c r="B312" s="1">
        <f>AVERAGE(1030,1260)</f>
        <v>1145</v>
      </c>
      <c r="C312" s="1">
        <v>1030</v>
      </c>
      <c r="D312" s="1">
        <v>1260</v>
      </c>
      <c r="E312">
        <v>173</v>
      </c>
      <c r="H312">
        <v>601</v>
      </c>
      <c r="I312">
        <v>213</v>
      </c>
      <c r="J312">
        <v>321</v>
      </c>
    </row>
    <row r="313" spans="1:11" x14ac:dyDescent="0.25">
      <c r="A313" t="s">
        <v>266</v>
      </c>
      <c r="B313" s="1">
        <f>AVERAGE(1030,1260)</f>
        <v>1145</v>
      </c>
      <c r="C313" s="1">
        <v>1030</v>
      </c>
      <c r="D313" s="1">
        <v>1260</v>
      </c>
      <c r="F313">
        <v>99</v>
      </c>
      <c r="I313">
        <v>247</v>
      </c>
      <c r="J313">
        <v>86</v>
      </c>
    </row>
    <row r="314" spans="1:11" x14ac:dyDescent="0.25">
      <c r="A314" t="s">
        <v>906</v>
      </c>
      <c r="B314" s="1">
        <f>AVERAGE(1010,1280)</f>
        <v>1145</v>
      </c>
      <c r="C314" s="1">
        <v>1010</v>
      </c>
      <c r="D314" s="1">
        <v>1280</v>
      </c>
      <c r="F314">
        <v>105</v>
      </c>
      <c r="I314">
        <v>279</v>
      </c>
    </row>
    <row r="315" spans="1:11" x14ac:dyDescent="0.25">
      <c r="A315" t="s">
        <v>907</v>
      </c>
      <c r="B315" s="1">
        <f>AVERAGE(1060,1230)</f>
        <v>1145</v>
      </c>
      <c r="C315" s="1">
        <v>1060</v>
      </c>
      <c r="D315" s="1">
        <v>1230</v>
      </c>
      <c r="F315">
        <v>120</v>
      </c>
      <c r="I315">
        <v>226</v>
      </c>
    </row>
    <row r="316" spans="1:11" x14ac:dyDescent="0.25">
      <c r="A316" t="s">
        <v>279</v>
      </c>
      <c r="B316" s="1">
        <f>AVERAGE(1070,1220)</f>
        <v>1145</v>
      </c>
      <c r="C316" s="1">
        <v>1070</v>
      </c>
      <c r="D316" s="1">
        <v>1220</v>
      </c>
      <c r="F316">
        <v>124</v>
      </c>
      <c r="I316">
        <v>489</v>
      </c>
    </row>
    <row r="317" spans="1:11" x14ac:dyDescent="0.25">
      <c r="A317" t="s">
        <v>284</v>
      </c>
      <c r="B317" s="1">
        <f>AVERAGE(1030,1260)</f>
        <v>1145</v>
      </c>
      <c r="C317" s="1">
        <v>1030</v>
      </c>
      <c r="D317" s="1">
        <v>1260</v>
      </c>
      <c r="F317">
        <v>129</v>
      </c>
      <c r="I317">
        <v>268</v>
      </c>
      <c r="J317">
        <v>96</v>
      </c>
    </row>
    <row r="318" spans="1:11" x14ac:dyDescent="0.25">
      <c r="A318" t="s">
        <v>295</v>
      </c>
      <c r="B318" s="1">
        <v>1145</v>
      </c>
      <c r="C318" s="1">
        <v>1030</v>
      </c>
      <c r="D318" s="1">
        <v>1260</v>
      </c>
      <c r="F318">
        <v>148</v>
      </c>
      <c r="I318">
        <v>601</v>
      </c>
    </row>
    <row r="319" spans="1:11" x14ac:dyDescent="0.25">
      <c r="A319" t="s">
        <v>908</v>
      </c>
      <c r="B319" s="1">
        <f>AVERAGE(1030,1260)</f>
        <v>1145</v>
      </c>
      <c r="C319" s="1">
        <v>1030</v>
      </c>
      <c r="D319" s="1">
        <v>1260</v>
      </c>
      <c r="F319">
        <v>155</v>
      </c>
      <c r="I319">
        <v>322</v>
      </c>
    </row>
    <row r="320" spans="1:11" x14ac:dyDescent="0.25">
      <c r="A320" t="s">
        <v>1016</v>
      </c>
      <c r="B320" s="1">
        <f>AVERAGE(1040,1250)</f>
        <v>1145</v>
      </c>
      <c r="C320" s="1">
        <v>1040</v>
      </c>
      <c r="D320" s="1">
        <v>1250</v>
      </c>
      <c r="I320">
        <v>169</v>
      </c>
    </row>
    <row r="321" spans="1:11" x14ac:dyDescent="0.25">
      <c r="A321" t="s">
        <v>454</v>
      </c>
      <c r="B321" s="1">
        <f>AVERAGE(1050,1240)</f>
        <v>1145</v>
      </c>
      <c r="C321" s="1">
        <v>1050</v>
      </c>
      <c r="D321" s="1">
        <v>1240</v>
      </c>
      <c r="I321">
        <v>409</v>
      </c>
      <c r="J321">
        <v>141</v>
      </c>
    </row>
    <row r="322" spans="1:11" x14ac:dyDescent="0.25">
      <c r="A322" t="s">
        <v>457</v>
      </c>
      <c r="B322" s="1">
        <f>AVERAGE(1030,1260)</f>
        <v>1145</v>
      </c>
      <c r="C322" s="1">
        <v>1030</v>
      </c>
      <c r="D322" s="1">
        <v>1260</v>
      </c>
      <c r="I322">
        <v>443</v>
      </c>
    </row>
    <row r="323" spans="1:11" x14ac:dyDescent="0.25">
      <c r="A323" t="s">
        <v>461</v>
      </c>
      <c r="B323" s="1">
        <v>1145</v>
      </c>
      <c r="C323" s="1">
        <v>1030</v>
      </c>
      <c r="D323" s="1">
        <v>1260</v>
      </c>
      <c r="I323">
        <v>501</v>
      </c>
      <c r="J323">
        <v>146</v>
      </c>
    </row>
    <row r="324" spans="1:11" x14ac:dyDescent="0.25">
      <c r="A324" t="s">
        <v>464</v>
      </c>
      <c r="B324" s="1">
        <v>1145</v>
      </c>
      <c r="C324" s="1">
        <v>1030</v>
      </c>
      <c r="D324" s="1">
        <v>1260</v>
      </c>
      <c r="I324">
        <v>501</v>
      </c>
      <c r="J324">
        <v>183</v>
      </c>
    </row>
    <row r="325" spans="1:11" x14ac:dyDescent="0.25">
      <c r="A325" t="s">
        <v>537</v>
      </c>
      <c r="B325" s="1">
        <f>AVERAGE(1070,1220)</f>
        <v>1145</v>
      </c>
      <c r="C325" s="1">
        <v>1070</v>
      </c>
      <c r="D325" s="1">
        <v>1220</v>
      </c>
      <c r="I325">
        <v>220</v>
      </c>
      <c r="J325">
        <v>199</v>
      </c>
    </row>
    <row r="326" spans="1:11" x14ac:dyDescent="0.25">
      <c r="A326" t="s">
        <v>539</v>
      </c>
      <c r="B326" s="1">
        <f>AVERAGE(1030,1260)</f>
        <v>1145</v>
      </c>
      <c r="C326" s="1">
        <v>1030</v>
      </c>
      <c r="D326" s="1">
        <v>1260</v>
      </c>
      <c r="I326">
        <v>800</v>
      </c>
    </row>
    <row r="327" spans="1:11" x14ac:dyDescent="0.25">
      <c r="A327" t="s">
        <v>549</v>
      </c>
      <c r="B327" s="1">
        <v>1145</v>
      </c>
      <c r="C327" s="1">
        <v>1030</v>
      </c>
      <c r="D327" s="1">
        <v>1260</v>
      </c>
      <c r="I327">
        <v>501</v>
      </c>
      <c r="J327">
        <v>46</v>
      </c>
    </row>
    <row r="328" spans="1:11" x14ac:dyDescent="0.25">
      <c r="A328" t="s">
        <v>559</v>
      </c>
      <c r="B328" s="1">
        <f>AVERAGE(1070,1220)</f>
        <v>1145</v>
      </c>
      <c r="C328" s="1">
        <v>1070</v>
      </c>
      <c r="D328" s="1">
        <v>1220</v>
      </c>
      <c r="I328">
        <v>601</v>
      </c>
      <c r="J328">
        <v>183</v>
      </c>
    </row>
    <row r="329" spans="1:11" x14ac:dyDescent="0.25">
      <c r="A329" t="s">
        <v>635</v>
      </c>
      <c r="B329" s="1">
        <f>AVERAGE(1040,1250)</f>
        <v>1145</v>
      </c>
      <c r="C329" s="1">
        <v>1040</v>
      </c>
      <c r="D329" s="1">
        <v>1250</v>
      </c>
    </row>
    <row r="330" spans="1:11" x14ac:dyDescent="0.25">
      <c r="A330" t="s">
        <v>276</v>
      </c>
      <c r="B330" s="1">
        <f>AVERAGE(1030,1260)</f>
        <v>1145</v>
      </c>
      <c r="C330" s="1">
        <v>1030</v>
      </c>
      <c r="D330" s="1">
        <v>1260</v>
      </c>
      <c r="I330">
        <v>501</v>
      </c>
    </row>
    <row r="331" spans="1:11" x14ac:dyDescent="0.25">
      <c r="A331" t="s">
        <v>661</v>
      </c>
      <c r="B331" s="1">
        <f>AVERAGE(1030,1260)</f>
        <v>1145</v>
      </c>
      <c r="C331" s="1">
        <v>1030</v>
      </c>
      <c r="D331" s="1">
        <v>1260</v>
      </c>
      <c r="I331">
        <v>800</v>
      </c>
    </row>
    <row r="332" spans="1:11" x14ac:dyDescent="0.25">
      <c r="A332" t="s">
        <v>701</v>
      </c>
      <c r="B332" s="1">
        <f>AVERAGE(1030,1260)</f>
        <v>1145</v>
      </c>
      <c r="C332" s="1">
        <v>1030</v>
      </c>
      <c r="D332" s="1">
        <v>1260</v>
      </c>
      <c r="I332">
        <v>371</v>
      </c>
      <c r="J332">
        <v>160</v>
      </c>
    </row>
    <row r="333" spans="1:11" x14ac:dyDescent="0.25">
      <c r="A333" t="s">
        <v>569</v>
      </c>
      <c r="B333" s="1">
        <f>AVERAGE(1070,1220)</f>
        <v>1145</v>
      </c>
      <c r="C333" s="1">
        <v>1070</v>
      </c>
      <c r="D333" s="1">
        <v>1220</v>
      </c>
      <c r="I333">
        <v>800</v>
      </c>
    </row>
    <row r="334" spans="1:11" x14ac:dyDescent="0.25">
      <c r="A334" t="s">
        <v>1017</v>
      </c>
      <c r="B334" s="1">
        <f>AVERAGE(1030,1260)</f>
        <v>1145</v>
      </c>
      <c r="C334" s="1">
        <v>1030</v>
      </c>
      <c r="D334" s="1">
        <v>1260</v>
      </c>
      <c r="I334">
        <v>601</v>
      </c>
    </row>
    <row r="335" spans="1:11" x14ac:dyDescent="0.25">
      <c r="A335" t="s">
        <v>78</v>
      </c>
      <c r="B335" s="1">
        <f>AVERAGE(1000,1280)</f>
        <v>1140</v>
      </c>
      <c r="C335" s="1">
        <v>1000</v>
      </c>
      <c r="D335" s="1">
        <v>1280</v>
      </c>
      <c r="E335">
        <v>85</v>
      </c>
      <c r="G335" s="1">
        <v>89</v>
      </c>
      <c r="H335" s="1">
        <v>162</v>
      </c>
      <c r="I335" s="1">
        <v>286</v>
      </c>
      <c r="J335" s="1">
        <v>242</v>
      </c>
      <c r="K335" s="1"/>
    </row>
    <row r="336" spans="1:11" x14ac:dyDescent="0.25">
      <c r="A336" t="s">
        <v>909</v>
      </c>
      <c r="B336" s="1">
        <f>AVERAGE(1050,1230)</f>
        <v>1140</v>
      </c>
      <c r="C336" s="1">
        <v>1050</v>
      </c>
      <c r="D336" s="1">
        <v>1230</v>
      </c>
      <c r="E336">
        <v>135</v>
      </c>
      <c r="H336">
        <v>401</v>
      </c>
      <c r="I336">
        <v>257</v>
      </c>
      <c r="J336">
        <v>232</v>
      </c>
    </row>
    <row r="337" spans="1:10" x14ac:dyDescent="0.25">
      <c r="A337" t="s">
        <v>130</v>
      </c>
      <c r="B337" s="1">
        <f>AVERAGE(1030,1250)</f>
        <v>1140</v>
      </c>
      <c r="C337" s="1">
        <v>1030</v>
      </c>
      <c r="D337" s="1">
        <v>1250</v>
      </c>
      <c r="E337">
        <v>149</v>
      </c>
      <c r="H337">
        <v>501</v>
      </c>
      <c r="I337">
        <v>371</v>
      </c>
      <c r="J337">
        <v>175</v>
      </c>
    </row>
    <row r="338" spans="1:10" x14ac:dyDescent="0.25">
      <c r="A338" t="s">
        <v>160</v>
      </c>
      <c r="B338" s="1">
        <f>AVERAGE(1030,1250)</f>
        <v>1140</v>
      </c>
      <c r="C338" s="1">
        <v>1030</v>
      </c>
      <c r="D338" s="1">
        <v>1250</v>
      </c>
      <c r="E338">
        <v>189</v>
      </c>
      <c r="H338">
        <v>301</v>
      </c>
      <c r="I338">
        <v>390</v>
      </c>
      <c r="J338">
        <v>138</v>
      </c>
    </row>
    <row r="339" spans="1:10" x14ac:dyDescent="0.25">
      <c r="A339" t="s">
        <v>910</v>
      </c>
      <c r="B339" s="1">
        <f>AVERAGE(1050,1230)</f>
        <v>1140</v>
      </c>
      <c r="C339" s="1">
        <v>1050</v>
      </c>
      <c r="D339" s="1">
        <v>1230</v>
      </c>
      <c r="F339">
        <v>96</v>
      </c>
      <c r="I339">
        <v>172</v>
      </c>
    </row>
    <row r="340" spans="1:10" x14ac:dyDescent="0.25">
      <c r="A340" t="s">
        <v>326</v>
      </c>
      <c r="B340" s="1">
        <f>AVERAGE(1050,1230)</f>
        <v>1140</v>
      </c>
      <c r="C340" s="1">
        <v>1050</v>
      </c>
      <c r="D340" s="1">
        <v>1230</v>
      </c>
      <c r="I340">
        <v>375</v>
      </c>
    </row>
    <row r="341" spans="1:10" x14ac:dyDescent="0.25">
      <c r="A341" t="s">
        <v>469</v>
      </c>
      <c r="B341" s="1">
        <f>AVERAGE(1050,1230)</f>
        <v>1140</v>
      </c>
      <c r="C341" s="1">
        <v>1050</v>
      </c>
      <c r="D341" s="1">
        <v>1230</v>
      </c>
      <c r="I341">
        <v>800</v>
      </c>
      <c r="J341">
        <v>297</v>
      </c>
    </row>
    <row r="342" spans="1:10" x14ac:dyDescent="0.25">
      <c r="A342" t="s">
        <v>644</v>
      </c>
      <c r="B342" s="1">
        <f>AVERAGE(1030,1250)</f>
        <v>1140</v>
      </c>
      <c r="C342" s="1">
        <v>1030</v>
      </c>
      <c r="D342" s="1">
        <v>1250</v>
      </c>
      <c r="I342">
        <v>424</v>
      </c>
      <c r="J342">
        <v>271</v>
      </c>
    </row>
    <row r="343" spans="1:10" x14ac:dyDescent="0.25">
      <c r="A343" t="s">
        <v>245</v>
      </c>
      <c r="B343" s="1">
        <f>AVERAGE(1028,1250)</f>
        <v>1139</v>
      </c>
      <c r="C343" s="1">
        <v>1028</v>
      </c>
      <c r="D343" s="1">
        <v>1250</v>
      </c>
      <c r="F343">
        <v>61</v>
      </c>
    </row>
    <row r="344" spans="1:10" x14ac:dyDescent="0.25">
      <c r="A344" t="s">
        <v>911</v>
      </c>
      <c r="B344" s="1">
        <f>AVERAGE(1050,1220)</f>
        <v>1135</v>
      </c>
      <c r="C344" s="1">
        <v>1050</v>
      </c>
      <c r="D344" s="1">
        <v>1220</v>
      </c>
      <c r="E344">
        <v>116</v>
      </c>
      <c r="I344">
        <v>249</v>
      </c>
      <c r="J344">
        <v>194</v>
      </c>
    </row>
    <row r="345" spans="1:10" x14ac:dyDescent="0.25">
      <c r="A345" t="s">
        <v>298</v>
      </c>
      <c r="B345" s="1">
        <f>AVERAGE(1030,1240)</f>
        <v>1135</v>
      </c>
      <c r="C345" s="1">
        <v>1030</v>
      </c>
      <c r="D345" s="1">
        <v>1240</v>
      </c>
      <c r="F345">
        <v>148</v>
      </c>
      <c r="I345">
        <v>484</v>
      </c>
    </row>
    <row r="346" spans="1:10" x14ac:dyDescent="0.25">
      <c r="A346" t="s">
        <v>912</v>
      </c>
      <c r="B346" s="1">
        <f>AVERAGE(1050,1220)</f>
        <v>1135</v>
      </c>
      <c r="C346" s="1">
        <v>1050</v>
      </c>
      <c r="D346" s="1">
        <v>1220</v>
      </c>
      <c r="I346">
        <v>184</v>
      </c>
      <c r="J346">
        <v>88</v>
      </c>
    </row>
    <row r="347" spans="1:10" x14ac:dyDescent="0.25">
      <c r="A347" t="s">
        <v>456</v>
      </c>
      <c r="B347" s="1">
        <f>AVERAGE(1050,1220)</f>
        <v>1135</v>
      </c>
      <c r="C347" s="1">
        <v>1050</v>
      </c>
      <c r="D347" s="1">
        <v>1220</v>
      </c>
      <c r="I347">
        <v>601</v>
      </c>
      <c r="J347">
        <v>235</v>
      </c>
    </row>
    <row r="348" spans="1:10" x14ac:dyDescent="0.25">
      <c r="A348" t="s">
        <v>137</v>
      </c>
      <c r="B348" s="1">
        <f>AVERAGE(1030,1230)</f>
        <v>1130</v>
      </c>
      <c r="C348" s="1">
        <v>1030</v>
      </c>
      <c r="D348" s="1">
        <v>1230</v>
      </c>
      <c r="E348">
        <v>156</v>
      </c>
      <c r="I348">
        <v>601</v>
      </c>
      <c r="J348">
        <v>326</v>
      </c>
    </row>
    <row r="349" spans="1:10" x14ac:dyDescent="0.25">
      <c r="A349" t="s">
        <v>913</v>
      </c>
      <c r="B349" s="1">
        <f>AVERAGE(1030,1230)</f>
        <v>1130</v>
      </c>
      <c r="C349" s="1">
        <v>1030</v>
      </c>
      <c r="D349" s="1">
        <v>1230</v>
      </c>
      <c r="F349">
        <v>105</v>
      </c>
      <c r="I349">
        <v>158</v>
      </c>
    </row>
    <row r="350" spans="1:10" x14ac:dyDescent="0.25">
      <c r="A350" t="s">
        <v>308</v>
      </c>
      <c r="B350" s="1">
        <f>AVERAGE(1010,1250)</f>
        <v>1130</v>
      </c>
      <c r="C350" s="1">
        <v>1010</v>
      </c>
      <c r="D350" s="1">
        <v>1250</v>
      </c>
      <c r="F350">
        <v>165</v>
      </c>
    </row>
    <row r="351" spans="1:10" x14ac:dyDescent="0.25">
      <c r="A351" t="s">
        <v>639</v>
      </c>
      <c r="B351" s="1">
        <f>AVERAGE(1030,1230)</f>
        <v>1130</v>
      </c>
      <c r="C351" s="1">
        <v>1030</v>
      </c>
      <c r="D351" s="1">
        <v>1230</v>
      </c>
      <c r="I351">
        <v>343</v>
      </c>
    </row>
    <row r="352" spans="1:10" x14ac:dyDescent="0.25">
      <c r="A352" t="s">
        <v>741</v>
      </c>
      <c r="B352" s="1">
        <f>AVERAGE(920,1340)</f>
        <v>1130</v>
      </c>
      <c r="C352" s="1">
        <v>920</v>
      </c>
      <c r="D352" s="1">
        <v>1340</v>
      </c>
      <c r="I352">
        <v>800</v>
      </c>
    </row>
    <row r="353" spans="1:11" x14ac:dyDescent="0.25">
      <c r="A353" t="s">
        <v>113</v>
      </c>
      <c r="B353" s="1">
        <f>AVERAGE(1030,1220)</f>
        <v>1125</v>
      </c>
      <c r="C353" s="1">
        <v>1030</v>
      </c>
      <c r="D353" s="1">
        <v>1220</v>
      </c>
      <c r="E353">
        <v>121</v>
      </c>
      <c r="G353" s="1">
        <v>107</v>
      </c>
      <c r="H353" s="1">
        <v>351</v>
      </c>
      <c r="I353" s="1">
        <v>319</v>
      </c>
      <c r="J353" s="1">
        <v>332</v>
      </c>
      <c r="K353" s="1">
        <v>1125</v>
      </c>
    </row>
    <row r="354" spans="1:11" x14ac:dyDescent="0.25">
      <c r="A354" t="s">
        <v>141</v>
      </c>
      <c r="B354" s="1">
        <f>AVERAGE(1030,1220)</f>
        <v>1125</v>
      </c>
      <c r="C354" s="1">
        <v>1030</v>
      </c>
      <c r="D354" s="1">
        <v>1220</v>
      </c>
      <c r="E354">
        <v>161</v>
      </c>
      <c r="I354">
        <v>371</v>
      </c>
      <c r="J354">
        <v>332</v>
      </c>
      <c r="K354">
        <v>1113</v>
      </c>
    </row>
    <row r="355" spans="1:11" x14ac:dyDescent="0.25">
      <c r="A355" t="s">
        <v>914</v>
      </c>
      <c r="B355" s="1">
        <f>AVERAGE(1030,1220)</f>
        <v>1125</v>
      </c>
      <c r="C355" s="1">
        <v>1030</v>
      </c>
      <c r="D355" s="1">
        <v>1220</v>
      </c>
      <c r="F355">
        <v>99</v>
      </c>
      <c r="I355">
        <v>174</v>
      </c>
      <c r="J355">
        <v>116</v>
      </c>
    </row>
    <row r="356" spans="1:11" x14ac:dyDescent="0.25">
      <c r="A356" t="s">
        <v>1261</v>
      </c>
      <c r="B356" s="1">
        <v>1125</v>
      </c>
      <c r="C356" s="1">
        <v>1030</v>
      </c>
      <c r="D356" s="1">
        <v>1220</v>
      </c>
      <c r="F356">
        <v>105</v>
      </c>
      <c r="I356">
        <v>246</v>
      </c>
    </row>
    <row r="357" spans="1:11" x14ac:dyDescent="0.25">
      <c r="A357" t="s">
        <v>274</v>
      </c>
      <c r="B357" s="1">
        <f>AVERAGE(990,1260)</f>
        <v>1125</v>
      </c>
      <c r="C357" s="1">
        <v>990</v>
      </c>
      <c r="D357" s="1">
        <v>1260</v>
      </c>
      <c r="F357">
        <v>113</v>
      </c>
    </row>
    <row r="358" spans="1:11" x14ac:dyDescent="0.25">
      <c r="A358" t="s">
        <v>915</v>
      </c>
      <c r="B358" s="1">
        <f>AVERAGE(1020,1230)</f>
        <v>1125</v>
      </c>
      <c r="C358" s="1">
        <v>1020</v>
      </c>
      <c r="D358" s="1">
        <v>1230</v>
      </c>
      <c r="F358">
        <v>116</v>
      </c>
      <c r="I358">
        <v>172</v>
      </c>
      <c r="J358">
        <v>304</v>
      </c>
    </row>
    <row r="359" spans="1:11" x14ac:dyDescent="0.25">
      <c r="A359" t="s">
        <v>278</v>
      </c>
      <c r="B359" s="1">
        <f t="shared" ref="B359:B364" si="0">AVERAGE(1030,1220)</f>
        <v>1125</v>
      </c>
      <c r="C359" s="1">
        <v>1030</v>
      </c>
      <c r="D359" s="1">
        <v>1220</v>
      </c>
      <c r="F359">
        <v>123</v>
      </c>
      <c r="I359">
        <v>353</v>
      </c>
      <c r="J359">
        <v>194</v>
      </c>
    </row>
    <row r="360" spans="1:11" x14ac:dyDescent="0.25">
      <c r="A360" t="s">
        <v>280</v>
      </c>
      <c r="B360" s="1">
        <f t="shared" si="0"/>
        <v>1125</v>
      </c>
      <c r="C360" s="1">
        <v>1030</v>
      </c>
      <c r="D360" s="1">
        <v>1220</v>
      </c>
      <c r="F360">
        <v>124</v>
      </c>
      <c r="I360">
        <v>389</v>
      </c>
      <c r="J360">
        <v>361</v>
      </c>
    </row>
    <row r="361" spans="1:11" x14ac:dyDescent="0.25">
      <c r="A361" t="s">
        <v>1018</v>
      </c>
      <c r="B361" s="1">
        <f t="shared" si="0"/>
        <v>1125</v>
      </c>
      <c r="C361" s="1">
        <v>1030</v>
      </c>
      <c r="D361" s="1">
        <v>1220</v>
      </c>
      <c r="F361">
        <v>139</v>
      </c>
      <c r="I361">
        <v>264</v>
      </c>
    </row>
    <row r="362" spans="1:11" x14ac:dyDescent="0.25">
      <c r="A362" t="s">
        <v>356</v>
      </c>
      <c r="B362" s="1">
        <f t="shared" si="0"/>
        <v>1125</v>
      </c>
      <c r="C362" s="1">
        <v>1030</v>
      </c>
      <c r="D362" s="1">
        <v>1220</v>
      </c>
      <c r="I362">
        <v>424</v>
      </c>
      <c r="J362">
        <v>430</v>
      </c>
    </row>
    <row r="363" spans="1:11" x14ac:dyDescent="0.25">
      <c r="A363" t="s">
        <v>359</v>
      </c>
      <c r="B363" s="1">
        <f t="shared" si="0"/>
        <v>1125</v>
      </c>
      <c r="C363" s="1">
        <v>1030</v>
      </c>
      <c r="D363" s="1">
        <v>1220</v>
      </c>
      <c r="I363">
        <v>367</v>
      </c>
      <c r="K363">
        <v>1044</v>
      </c>
    </row>
    <row r="364" spans="1:11" x14ac:dyDescent="0.25">
      <c r="A364" t="s">
        <v>458</v>
      </c>
      <c r="B364" s="1">
        <f t="shared" si="0"/>
        <v>1125</v>
      </c>
      <c r="C364" s="1">
        <v>1030</v>
      </c>
      <c r="D364" s="1">
        <v>1220</v>
      </c>
      <c r="I364">
        <v>322</v>
      </c>
    </row>
    <row r="365" spans="1:11" x14ac:dyDescent="0.25">
      <c r="A365" t="s">
        <v>1019</v>
      </c>
      <c r="B365" s="1">
        <f>AVERAGE(990,1260)</f>
        <v>1125</v>
      </c>
      <c r="C365" s="1">
        <v>990</v>
      </c>
      <c r="D365" s="1">
        <v>1260</v>
      </c>
      <c r="I365">
        <v>800</v>
      </c>
    </row>
    <row r="366" spans="1:11" x14ac:dyDescent="0.25">
      <c r="A366" t="s">
        <v>538</v>
      </c>
      <c r="B366" s="1">
        <f>AVERAGE(1030,1220)</f>
        <v>1125</v>
      </c>
      <c r="C366" s="1">
        <v>1030</v>
      </c>
      <c r="D366" s="1">
        <v>1220</v>
      </c>
      <c r="I366">
        <v>264</v>
      </c>
      <c r="J366">
        <v>214</v>
      </c>
    </row>
    <row r="367" spans="1:11" x14ac:dyDescent="0.25">
      <c r="A367" t="s">
        <v>546</v>
      </c>
      <c r="B367" s="1">
        <v>1125</v>
      </c>
      <c r="C367" s="1">
        <v>1030</v>
      </c>
      <c r="D367" s="1">
        <v>1220</v>
      </c>
      <c r="I367">
        <v>601</v>
      </c>
    </row>
    <row r="368" spans="1:11" x14ac:dyDescent="0.25">
      <c r="A368" t="s">
        <v>1020</v>
      </c>
      <c r="B368" s="1">
        <v>1125</v>
      </c>
      <c r="C368" s="1">
        <v>1030</v>
      </c>
      <c r="D368" s="1">
        <v>1220</v>
      </c>
      <c r="I368">
        <v>401</v>
      </c>
    </row>
    <row r="369" spans="1:10" x14ac:dyDescent="0.25">
      <c r="A369" t="s">
        <v>562</v>
      </c>
      <c r="B369" s="1">
        <v>1125</v>
      </c>
      <c r="C369" s="1">
        <v>1030</v>
      </c>
      <c r="D369" s="1">
        <v>1220</v>
      </c>
      <c r="I369">
        <v>406</v>
      </c>
    </row>
    <row r="370" spans="1:10" x14ac:dyDescent="0.25">
      <c r="A370" t="s">
        <v>1021</v>
      </c>
      <c r="B370" s="1">
        <f>AVERAGE(1030,1220)</f>
        <v>1125</v>
      </c>
      <c r="C370" s="1">
        <v>1030</v>
      </c>
      <c r="D370" s="1">
        <v>1220</v>
      </c>
    </row>
    <row r="371" spans="1:10" x14ac:dyDescent="0.25">
      <c r="A371" t="s">
        <v>773</v>
      </c>
      <c r="B371" s="1">
        <f>AVERAGE(990,1260)</f>
        <v>1125</v>
      </c>
      <c r="C371" s="1">
        <v>990</v>
      </c>
      <c r="D371" s="1">
        <v>1260</v>
      </c>
      <c r="I371">
        <v>393</v>
      </c>
    </row>
    <row r="372" spans="1:10" x14ac:dyDescent="0.25">
      <c r="A372" t="s">
        <v>1262</v>
      </c>
      <c r="B372" s="1">
        <f>AVERAGE(1030,1220)</f>
        <v>1125</v>
      </c>
      <c r="C372" s="1">
        <v>1030</v>
      </c>
      <c r="D372" s="1">
        <v>1220</v>
      </c>
      <c r="I372">
        <v>453</v>
      </c>
    </row>
    <row r="373" spans="1:10" x14ac:dyDescent="0.25">
      <c r="A373" t="s">
        <v>815</v>
      </c>
      <c r="B373" s="1">
        <f>AVERAGE(1030,1220)</f>
        <v>1125</v>
      </c>
      <c r="C373" s="1">
        <v>1030</v>
      </c>
      <c r="D373" s="1">
        <v>1220</v>
      </c>
      <c r="I373">
        <v>346</v>
      </c>
    </row>
    <row r="374" spans="1:10" x14ac:dyDescent="0.25">
      <c r="A374" t="s">
        <v>775</v>
      </c>
      <c r="B374" s="1">
        <f>AVERAGE(C374:D374)</f>
        <v>1125</v>
      </c>
      <c r="C374" s="1">
        <v>1030</v>
      </c>
      <c r="D374" s="1">
        <v>1220</v>
      </c>
      <c r="I374">
        <v>501</v>
      </c>
    </row>
    <row r="375" spans="1:10" x14ac:dyDescent="0.25">
      <c r="A375" t="s">
        <v>1199</v>
      </c>
      <c r="B375" s="1">
        <f>AVERAGE(C375:D375)</f>
        <v>1125</v>
      </c>
      <c r="C375" s="1">
        <v>1030</v>
      </c>
      <c r="D375" s="1">
        <v>1220</v>
      </c>
    </row>
    <row r="376" spans="1:10" x14ac:dyDescent="0.25">
      <c r="A376" t="s">
        <v>916</v>
      </c>
      <c r="B376" s="1">
        <f>AVERAGE(1010,1230)</f>
        <v>1120</v>
      </c>
      <c r="C376" s="1">
        <v>1010</v>
      </c>
      <c r="D376" s="1">
        <v>1230</v>
      </c>
      <c r="E376">
        <v>121</v>
      </c>
      <c r="H376">
        <v>351</v>
      </c>
      <c r="I376">
        <v>160</v>
      </c>
      <c r="J376">
        <v>187</v>
      </c>
    </row>
    <row r="377" spans="1:10" x14ac:dyDescent="0.25">
      <c r="A377" t="s">
        <v>115</v>
      </c>
      <c r="B377" s="1">
        <f>AVERAGE(1020,1220)</f>
        <v>1120</v>
      </c>
      <c r="C377" s="1">
        <v>1020</v>
      </c>
      <c r="D377" s="1">
        <v>1220</v>
      </c>
      <c r="E377">
        <v>126</v>
      </c>
      <c r="I377">
        <v>292</v>
      </c>
    </row>
    <row r="378" spans="1:10" x14ac:dyDescent="0.25">
      <c r="A378" t="s">
        <v>1263</v>
      </c>
      <c r="B378" s="1">
        <f>AVERAGE(1020,1220)</f>
        <v>1120</v>
      </c>
      <c r="C378" s="1">
        <v>1020</v>
      </c>
      <c r="D378" s="1">
        <v>1220</v>
      </c>
      <c r="E378">
        <v>149</v>
      </c>
      <c r="I378">
        <v>278</v>
      </c>
    </row>
    <row r="379" spans="1:10" x14ac:dyDescent="0.25">
      <c r="A379" t="s">
        <v>139</v>
      </c>
      <c r="B379" s="1">
        <f>AVERAGE(1000,1240)</f>
        <v>1120</v>
      </c>
      <c r="C379" s="1">
        <v>1000</v>
      </c>
      <c r="D379" s="1">
        <v>1240</v>
      </c>
      <c r="E379">
        <v>161</v>
      </c>
      <c r="I379">
        <v>601</v>
      </c>
      <c r="J379">
        <v>343</v>
      </c>
    </row>
    <row r="380" spans="1:10" x14ac:dyDescent="0.25">
      <c r="A380" t="s">
        <v>917</v>
      </c>
      <c r="B380" s="1">
        <f>AVERAGE(1010,1230)</f>
        <v>1120</v>
      </c>
      <c r="C380" s="1">
        <v>1010</v>
      </c>
      <c r="D380" s="1">
        <v>1230</v>
      </c>
      <c r="F380">
        <v>165</v>
      </c>
      <c r="I380">
        <v>360</v>
      </c>
    </row>
    <row r="381" spans="1:10" x14ac:dyDescent="0.25">
      <c r="A381" t="s">
        <v>343</v>
      </c>
      <c r="B381" s="1">
        <f>AVERAGE(1030,1210)</f>
        <v>1120</v>
      </c>
      <c r="C381" s="1">
        <v>1030</v>
      </c>
      <c r="D381" s="1">
        <v>1210</v>
      </c>
      <c r="I381">
        <v>214</v>
      </c>
      <c r="J381">
        <v>297</v>
      </c>
    </row>
    <row r="382" spans="1:10" x14ac:dyDescent="0.25">
      <c r="A382" t="s">
        <v>372</v>
      </c>
      <c r="B382" s="1">
        <f>AVERAGE(1020,1220)</f>
        <v>1120</v>
      </c>
      <c r="C382" s="1">
        <v>1020</v>
      </c>
      <c r="D382" s="1">
        <v>1220</v>
      </c>
      <c r="I382">
        <v>401</v>
      </c>
    </row>
    <row r="383" spans="1:10" x14ac:dyDescent="0.25">
      <c r="A383" t="s">
        <v>640</v>
      </c>
      <c r="B383" s="1">
        <f>AVERAGE(1020,1220)</f>
        <v>1120</v>
      </c>
      <c r="C383" s="1">
        <v>1020</v>
      </c>
      <c r="D383" s="1">
        <v>1220</v>
      </c>
      <c r="I383">
        <v>417</v>
      </c>
    </row>
    <row r="384" spans="1:10" x14ac:dyDescent="0.25">
      <c r="A384" t="s">
        <v>918</v>
      </c>
      <c r="B384" s="1">
        <f>AVERAGE(1020,1215)</f>
        <v>1117.5</v>
      </c>
      <c r="C384" s="1">
        <v>1020</v>
      </c>
      <c r="D384" s="1">
        <v>1215</v>
      </c>
      <c r="I384">
        <v>360</v>
      </c>
    </row>
    <row r="385" spans="1:10" x14ac:dyDescent="0.25">
      <c r="A385" t="s">
        <v>102</v>
      </c>
      <c r="B385" s="1">
        <f>AVERAGE(990,1240)</f>
        <v>1115</v>
      </c>
      <c r="C385" s="1">
        <v>990</v>
      </c>
      <c r="D385" s="1">
        <v>1240</v>
      </c>
      <c r="E385">
        <v>106</v>
      </c>
      <c r="H385">
        <v>251</v>
      </c>
      <c r="I385">
        <v>286</v>
      </c>
      <c r="J385">
        <v>210</v>
      </c>
    </row>
    <row r="386" spans="1:10" x14ac:dyDescent="0.25">
      <c r="A386" t="s">
        <v>108</v>
      </c>
      <c r="B386" s="1">
        <f>AVERAGE(1010,1220)</f>
        <v>1115</v>
      </c>
      <c r="C386" s="1">
        <v>1010</v>
      </c>
      <c r="D386" s="1">
        <v>1220</v>
      </c>
      <c r="E386">
        <v>116</v>
      </c>
      <c r="G386" s="1">
        <v>81</v>
      </c>
      <c r="I386">
        <v>198</v>
      </c>
      <c r="J386">
        <v>315</v>
      </c>
    </row>
    <row r="387" spans="1:10" x14ac:dyDescent="0.25">
      <c r="A387" t="s">
        <v>919</v>
      </c>
      <c r="B387" s="1">
        <f>AVERAGE(990,1240)</f>
        <v>1115</v>
      </c>
      <c r="C387" s="1">
        <v>990</v>
      </c>
      <c r="D387" s="1">
        <v>1240</v>
      </c>
      <c r="E387">
        <v>135</v>
      </c>
      <c r="I387">
        <v>390</v>
      </c>
    </row>
    <row r="388" spans="1:10" x14ac:dyDescent="0.25">
      <c r="A388" t="s">
        <v>352</v>
      </c>
      <c r="B388" s="1">
        <f>AVERAGE(1000,1230)</f>
        <v>1115</v>
      </c>
      <c r="C388" s="1">
        <v>1000</v>
      </c>
      <c r="D388" s="1">
        <v>1230</v>
      </c>
      <c r="I388">
        <v>322</v>
      </c>
      <c r="J388">
        <v>183</v>
      </c>
    </row>
    <row r="389" spans="1:10" x14ac:dyDescent="0.25">
      <c r="A389" t="s">
        <v>700</v>
      </c>
      <c r="B389" s="1">
        <f>AVERAGE(1000,1230)</f>
        <v>1115</v>
      </c>
      <c r="C389" s="1">
        <v>1000</v>
      </c>
      <c r="D389" s="1">
        <v>1230</v>
      </c>
      <c r="I389">
        <v>243</v>
      </c>
    </row>
    <row r="390" spans="1:10" x14ac:dyDescent="0.25">
      <c r="A390" t="s">
        <v>1022</v>
      </c>
      <c r="B390" s="1">
        <f>AVERAGE(990,1240)</f>
        <v>1115</v>
      </c>
      <c r="C390" s="1">
        <v>990</v>
      </c>
      <c r="D390" s="1">
        <v>1240</v>
      </c>
    </row>
    <row r="391" spans="1:10" x14ac:dyDescent="0.25">
      <c r="A391" t="s">
        <v>118</v>
      </c>
      <c r="B391" s="1">
        <f>AVERAGE(1030,1190)</f>
        <v>1110</v>
      </c>
      <c r="C391" s="1">
        <v>1030</v>
      </c>
      <c r="D391" s="1">
        <v>1190</v>
      </c>
      <c r="E391">
        <v>129</v>
      </c>
      <c r="H391">
        <v>601</v>
      </c>
      <c r="I391">
        <v>489</v>
      </c>
      <c r="J391">
        <v>315</v>
      </c>
    </row>
    <row r="392" spans="1:10" x14ac:dyDescent="0.25">
      <c r="A392" t="s">
        <v>1023</v>
      </c>
      <c r="B392" s="1">
        <v>1110</v>
      </c>
      <c r="C392" s="1">
        <v>1030</v>
      </c>
      <c r="D392" s="1">
        <v>1190</v>
      </c>
      <c r="E392">
        <v>142</v>
      </c>
      <c r="I392">
        <v>393</v>
      </c>
      <c r="J392">
        <v>242</v>
      </c>
    </row>
    <row r="393" spans="1:10" x14ac:dyDescent="0.25">
      <c r="A393" t="s">
        <v>1024</v>
      </c>
      <c r="B393" s="1">
        <f>AVERAGE(1030,1190)</f>
        <v>1110</v>
      </c>
      <c r="C393" s="1">
        <v>1030</v>
      </c>
      <c r="D393" s="1">
        <v>1190</v>
      </c>
      <c r="E393">
        <v>149</v>
      </c>
      <c r="H393">
        <v>251</v>
      </c>
      <c r="I393">
        <v>111</v>
      </c>
      <c r="J393">
        <v>205</v>
      </c>
    </row>
    <row r="394" spans="1:10" x14ac:dyDescent="0.25">
      <c r="A394" t="s">
        <v>136</v>
      </c>
      <c r="B394" s="1">
        <f>AVERAGE(1010,1210)</f>
        <v>1110</v>
      </c>
      <c r="C394" s="1">
        <v>1010</v>
      </c>
      <c r="D394" s="1">
        <v>1210</v>
      </c>
      <c r="E394">
        <v>156</v>
      </c>
      <c r="H394">
        <v>501</v>
      </c>
      <c r="I394">
        <v>495</v>
      </c>
    </row>
    <row r="395" spans="1:10" x14ac:dyDescent="0.25">
      <c r="A395" t="s">
        <v>177</v>
      </c>
      <c r="B395" s="1">
        <f>AVERAGE(1040,1180)</f>
        <v>1110</v>
      </c>
      <c r="C395" s="1">
        <v>1040</v>
      </c>
      <c r="D395" s="1">
        <v>1180</v>
      </c>
      <c r="I395">
        <v>800</v>
      </c>
      <c r="J395">
        <v>417</v>
      </c>
    </row>
    <row r="396" spans="1:10" x14ac:dyDescent="0.25">
      <c r="A396" t="s">
        <v>249</v>
      </c>
      <c r="B396" s="1">
        <f>AVERAGE(1030,1190)</f>
        <v>1110</v>
      </c>
      <c r="C396" s="1">
        <v>1030</v>
      </c>
      <c r="D396" s="1">
        <v>1190</v>
      </c>
      <c r="F396">
        <v>69</v>
      </c>
      <c r="I396">
        <v>170</v>
      </c>
    </row>
    <row r="397" spans="1:10" x14ac:dyDescent="0.25">
      <c r="A397" t="s">
        <v>271</v>
      </c>
      <c r="B397" s="1">
        <f>AVERAGE(1005,1215)</f>
        <v>1110</v>
      </c>
      <c r="C397" s="1">
        <v>1005</v>
      </c>
      <c r="D397" s="1">
        <v>1215</v>
      </c>
      <c r="F397">
        <v>105</v>
      </c>
      <c r="I397">
        <v>322</v>
      </c>
    </row>
    <row r="398" spans="1:10" x14ac:dyDescent="0.25">
      <c r="A398" t="s">
        <v>297</v>
      </c>
      <c r="B398" s="1">
        <f>AVERAGE(1030,1190)</f>
        <v>1110</v>
      </c>
      <c r="C398" s="1">
        <v>1030</v>
      </c>
      <c r="D398" s="1">
        <v>1190</v>
      </c>
      <c r="F398">
        <v>148</v>
      </c>
      <c r="I398">
        <v>451</v>
      </c>
    </row>
    <row r="399" spans="1:10" x14ac:dyDescent="0.25">
      <c r="A399" t="s">
        <v>920</v>
      </c>
      <c r="B399" s="1">
        <f>AVERAGE(1020,1200)</f>
        <v>1110</v>
      </c>
      <c r="C399" s="1">
        <v>1020</v>
      </c>
      <c r="D399" s="1">
        <v>1200</v>
      </c>
      <c r="J399">
        <v>280</v>
      </c>
    </row>
    <row r="400" spans="1:10" x14ac:dyDescent="0.25">
      <c r="A400" t="s">
        <v>1264</v>
      </c>
      <c r="B400" s="1">
        <f>AVERAGE(1020,1200)</f>
        <v>1110</v>
      </c>
      <c r="C400" s="1">
        <v>1020</v>
      </c>
      <c r="D400" s="1">
        <v>1200</v>
      </c>
      <c r="I400">
        <v>387</v>
      </c>
      <c r="J400">
        <v>283</v>
      </c>
    </row>
    <row r="401" spans="1:11" x14ac:dyDescent="0.25">
      <c r="A401" t="s">
        <v>1025</v>
      </c>
      <c r="B401" s="1">
        <f>AVERAGE(1040,1180)</f>
        <v>1110</v>
      </c>
      <c r="C401" s="1">
        <v>1040</v>
      </c>
      <c r="D401" s="1">
        <v>1180</v>
      </c>
      <c r="I401">
        <v>601</v>
      </c>
      <c r="J401">
        <v>346</v>
      </c>
    </row>
    <row r="402" spans="1:11" x14ac:dyDescent="0.25">
      <c r="A402" t="s">
        <v>459</v>
      </c>
      <c r="B402" s="1">
        <f>AVERAGE(1010,1210)</f>
        <v>1110</v>
      </c>
      <c r="C402" s="1">
        <v>1010</v>
      </c>
      <c r="D402" s="1">
        <v>1210</v>
      </c>
      <c r="I402">
        <v>601</v>
      </c>
      <c r="J402">
        <v>261</v>
      </c>
    </row>
    <row r="403" spans="1:11" x14ac:dyDescent="0.25">
      <c r="A403" t="s">
        <v>544</v>
      </c>
      <c r="B403" s="1">
        <f>AVERAGE(1030,1190)</f>
        <v>1110</v>
      </c>
      <c r="C403" s="1">
        <v>1030</v>
      </c>
      <c r="D403" s="1">
        <v>1190</v>
      </c>
      <c r="I403">
        <v>377</v>
      </c>
    </row>
    <row r="404" spans="1:11" x14ac:dyDescent="0.25">
      <c r="A404" t="s">
        <v>560</v>
      </c>
      <c r="B404" s="1">
        <f>AVERAGE(1030,1190)</f>
        <v>1110</v>
      </c>
      <c r="C404" s="1">
        <v>1030</v>
      </c>
      <c r="D404" s="1">
        <v>1190</v>
      </c>
      <c r="I404">
        <v>601</v>
      </c>
      <c r="J404">
        <v>106</v>
      </c>
    </row>
    <row r="405" spans="1:11" x14ac:dyDescent="0.25">
      <c r="A405" t="s">
        <v>564</v>
      </c>
      <c r="B405" s="1">
        <v>1110</v>
      </c>
      <c r="C405" s="1">
        <v>1030</v>
      </c>
      <c r="D405" s="1">
        <v>1190</v>
      </c>
      <c r="I405">
        <v>601</v>
      </c>
    </row>
    <row r="406" spans="1:11" x14ac:dyDescent="0.25">
      <c r="A406" t="s">
        <v>638</v>
      </c>
      <c r="B406" s="1">
        <f>AVERAGE(1010,1210)</f>
        <v>1110</v>
      </c>
      <c r="C406" s="1">
        <v>1010</v>
      </c>
      <c r="D406" s="1">
        <v>1210</v>
      </c>
      <c r="I406">
        <v>203</v>
      </c>
    </row>
    <row r="407" spans="1:11" x14ac:dyDescent="0.25">
      <c r="A407" t="s">
        <v>921</v>
      </c>
      <c r="B407" s="1">
        <f>AVERAGE(1000,1220)</f>
        <v>1110</v>
      </c>
      <c r="C407" s="1">
        <v>1000</v>
      </c>
      <c r="D407" s="1">
        <v>1220</v>
      </c>
      <c r="I407">
        <v>305</v>
      </c>
    </row>
    <row r="408" spans="1:11" x14ac:dyDescent="0.25">
      <c r="A408" t="s">
        <v>705</v>
      </c>
      <c r="B408" s="1">
        <f>AVERAGE(1010,1210)</f>
        <v>1110</v>
      </c>
      <c r="C408" s="1">
        <v>1010</v>
      </c>
      <c r="D408" s="1">
        <v>1210</v>
      </c>
      <c r="I408">
        <v>495</v>
      </c>
      <c r="J408">
        <v>308</v>
      </c>
    </row>
    <row r="409" spans="1:11" x14ac:dyDescent="0.25">
      <c r="A409" t="s">
        <v>729</v>
      </c>
      <c r="B409" s="1">
        <f>AVERAGE(1030,1190)</f>
        <v>1110</v>
      </c>
      <c r="C409" s="1">
        <v>1030</v>
      </c>
      <c r="D409" s="1">
        <v>1190</v>
      </c>
    </row>
    <row r="410" spans="1:11" x14ac:dyDescent="0.25">
      <c r="A410" t="s">
        <v>831</v>
      </c>
      <c r="B410" s="1">
        <f>AVERAGE(1030,1190)</f>
        <v>1110</v>
      </c>
      <c r="C410" s="1">
        <v>1030</v>
      </c>
      <c r="D410" s="1">
        <v>1190</v>
      </c>
      <c r="I410">
        <v>800</v>
      </c>
    </row>
    <row r="411" spans="1:11" x14ac:dyDescent="0.25">
      <c r="A411" t="s">
        <v>292</v>
      </c>
      <c r="B411" s="1">
        <f>AVERAGE(980,1235)</f>
        <v>1107.5</v>
      </c>
      <c r="C411" s="1">
        <v>980</v>
      </c>
      <c r="D411" s="1">
        <v>1235</v>
      </c>
      <c r="F411">
        <v>139</v>
      </c>
      <c r="I411">
        <v>274</v>
      </c>
    </row>
    <row r="412" spans="1:11" x14ac:dyDescent="0.25">
      <c r="A412" t="s">
        <v>844</v>
      </c>
      <c r="B412" s="1">
        <f>AVERAGE(1010,1203)</f>
        <v>1106.5</v>
      </c>
      <c r="C412" s="1">
        <v>1010</v>
      </c>
      <c r="D412" s="1">
        <v>1203</v>
      </c>
      <c r="I412">
        <v>437</v>
      </c>
    </row>
    <row r="413" spans="1:11" x14ac:dyDescent="0.25">
      <c r="A413" t="s">
        <v>94</v>
      </c>
      <c r="B413" s="1">
        <f>AVERAGE(1000,1210)</f>
        <v>1105</v>
      </c>
      <c r="C413" s="1">
        <v>1000</v>
      </c>
      <c r="D413" s="1">
        <v>1210</v>
      </c>
      <c r="E413">
        <v>99</v>
      </c>
      <c r="I413">
        <v>443</v>
      </c>
      <c r="J413">
        <v>378</v>
      </c>
    </row>
    <row r="414" spans="1:11" x14ac:dyDescent="0.25">
      <c r="A414" t="s">
        <v>121</v>
      </c>
      <c r="B414" s="1">
        <f>AVERAGE(990,1220)</f>
        <v>1105</v>
      </c>
      <c r="C414" s="1">
        <v>990</v>
      </c>
      <c r="D414" s="1">
        <v>1220</v>
      </c>
      <c r="E414">
        <v>129</v>
      </c>
      <c r="H414">
        <v>201</v>
      </c>
      <c r="I414">
        <v>312</v>
      </c>
      <c r="J414">
        <v>228</v>
      </c>
    </row>
    <row r="415" spans="1:11" x14ac:dyDescent="0.25">
      <c r="A415" t="s">
        <v>922</v>
      </c>
      <c r="B415" s="1">
        <v>1105</v>
      </c>
      <c r="C415" s="1">
        <v>990</v>
      </c>
      <c r="D415" s="1">
        <v>1220</v>
      </c>
      <c r="E415">
        <v>142</v>
      </c>
      <c r="H415">
        <v>601</v>
      </c>
      <c r="I415">
        <v>355</v>
      </c>
      <c r="J415">
        <v>157</v>
      </c>
      <c r="K415">
        <v>1049</v>
      </c>
    </row>
    <row r="416" spans="1:11" x14ac:dyDescent="0.25">
      <c r="A416" t="s">
        <v>923</v>
      </c>
      <c r="B416" s="1">
        <v>1105</v>
      </c>
      <c r="C416" s="1">
        <v>990</v>
      </c>
      <c r="D416" s="1">
        <v>1220</v>
      </c>
      <c r="E416">
        <v>149</v>
      </c>
      <c r="I416">
        <v>328</v>
      </c>
      <c r="J416">
        <v>405</v>
      </c>
    </row>
    <row r="417" spans="1:10" x14ac:dyDescent="0.25">
      <c r="A417" t="s">
        <v>135</v>
      </c>
      <c r="B417" s="1">
        <f>AVERAGE(950,1260)</f>
        <v>1105</v>
      </c>
      <c r="C417" s="1">
        <v>950</v>
      </c>
      <c r="D417" s="1">
        <v>1260</v>
      </c>
      <c r="E417">
        <v>156</v>
      </c>
      <c r="H417">
        <v>601</v>
      </c>
      <c r="I417">
        <v>501</v>
      </c>
      <c r="J417">
        <v>304</v>
      </c>
    </row>
    <row r="418" spans="1:10" x14ac:dyDescent="0.25">
      <c r="A418" t="s">
        <v>138</v>
      </c>
      <c r="B418" s="1">
        <f>AVERAGE(1000,1210)</f>
        <v>1105</v>
      </c>
      <c r="C418" s="1">
        <v>1000</v>
      </c>
      <c r="D418" s="1">
        <v>1210</v>
      </c>
      <c r="E418">
        <v>156</v>
      </c>
      <c r="I418">
        <v>406</v>
      </c>
      <c r="J418">
        <v>332</v>
      </c>
    </row>
    <row r="419" spans="1:10" x14ac:dyDescent="0.25">
      <c r="A419" t="s">
        <v>1026</v>
      </c>
      <c r="B419" s="1">
        <f>AVERAGE(1000,1210)</f>
        <v>1105</v>
      </c>
      <c r="C419" s="1">
        <v>1000</v>
      </c>
      <c r="D419" s="1">
        <v>1210</v>
      </c>
      <c r="E419">
        <v>161</v>
      </c>
      <c r="I419">
        <v>501</v>
      </c>
      <c r="J419">
        <v>275</v>
      </c>
    </row>
    <row r="420" spans="1:10" x14ac:dyDescent="0.25">
      <c r="A420" t="s">
        <v>161</v>
      </c>
      <c r="B420" s="1">
        <f>AVERAGE(990,1220)</f>
        <v>1105</v>
      </c>
      <c r="C420" s="1">
        <v>990</v>
      </c>
      <c r="D420" s="1">
        <v>1220</v>
      </c>
      <c r="E420">
        <v>189</v>
      </c>
      <c r="I420">
        <v>401</v>
      </c>
      <c r="J420">
        <v>235</v>
      </c>
    </row>
    <row r="421" spans="1:10" x14ac:dyDescent="0.25">
      <c r="A421" t="s">
        <v>1027</v>
      </c>
      <c r="B421" s="1">
        <f>AVERAGE(990,1220)</f>
        <v>1105</v>
      </c>
      <c r="C421" s="1">
        <v>990</v>
      </c>
      <c r="D421" s="1">
        <v>1220</v>
      </c>
      <c r="H421">
        <v>501</v>
      </c>
      <c r="I421">
        <v>601</v>
      </c>
      <c r="J421">
        <v>261</v>
      </c>
    </row>
    <row r="422" spans="1:10" x14ac:dyDescent="0.25">
      <c r="A422" t="s">
        <v>1028</v>
      </c>
      <c r="B422" s="1">
        <f>AVERAGE(1000,1210)</f>
        <v>1105</v>
      </c>
      <c r="C422" s="1">
        <v>1000</v>
      </c>
      <c r="D422" s="1">
        <v>1210</v>
      </c>
      <c r="I422">
        <v>501</v>
      </c>
      <c r="J422">
        <v>332</v>
      </c>
    </row>
    <row r="423" spans="1:10" x14ac:dyDescent="0.25">
      <c r="A423" t="s">
        <v>267</v>
      </c>
      <c r="B423" s="1">
        <f>AVERAGE(990,1220)</f>
        <v>1105</v>
      </c>
      <c r="C423" s="1">
        <v>990</v>
      </c>
      <c r="D423" s="1">
        <v>1220</v>
      </c>
      <c r="F423">
        <v>99</v>
      </c>
      <c r="I423">
        <v>205</v>
      </c>
    </row>
    <row r="424" spans="1:10" x14ac:dyDescent="0.25">
      <c r="A424" t="s">
        <v>924</v>
      </c>
      <c r="B424" s="1">
        <f>AVERAGE(1000,1210)</f>
        <v>1105</v>
      </c>
      <c r="C424" s="1">
        <v>1000</v>
      </c>
      <c r="D424" s="1">
        <v>1210</v>
      </c>
      <c r="F424">
        <v>124</v>
      </c>
    </row>
    <row r="425" spans="1:10" x14ac:dyDescent="0.25">
      <c r="A425" t="s">
        <v>1029</v>
      </c>
      <c r="B425" s="1">
        <f>AVERAGE(1000,1210)</f>
        <v>1105</v>
      </c>
      <c r="C425" s="1">
        <v>1000</v>
      </c>
      <c r="D425" s="1">
        <v>1210</v>
      </c>
      <c r="F425">
        <v>129</v>
      </c>
      <c r="I425">
        <v>455</v>
      </c>
    </row>
    <row r="426" spans="1:10" x14ac:dyDescent="0.25">
      <c r="A426" t="s">
        <v>294</v>
      </c>
      <c r="B426" s="1">
        <f>AVERAGE(990,1220)</f>
        <v>1105</v>
      </c>
      <c r="C426" s="1">
        <v>990</v>
      </c>
      <c r="D426" s="1">
        <v>1220</v>
      </c>
      <c r="F426">
        <v>139</v>
      </c>
      <c r="I426">
        <v>501</v>
      </c>
    </row>
    <row r="427" spans="1:10" x14ac:dyDescent="0.25">
      <c r="A427" t="s">
        <v>301</v>
      </c>
      <c r="B427" s="1">
        <f>AVERAGE(990,1220)</f>
        <v>1105</v>
      </c>
      <c r="C427" s="1">
        <v>990</v>
      </c>
      <c r="D427" s="1">
        <v>1220</v>
      </c>
      <c r="F427">
        <v>155</v>
      </c>
      <c r="I427">
        <v>601</v>
      </c>
      <c r="J427">
        <v>88</v>
      </c>
    </row>
    <row r="428" spans="1:10" x14ac:dyDescent="0.25">
      <c r="A428" t="s">
        <v>303</v>
      </c>
      <c r="B428" s="1">
        <v>1105</v>
      </c>
      <c r="C428" s="1">
        <v>990</v>
      </c>
      <c r="D428" s="1">
        <v>1220</v>
      </c>
      <c r="F428">
        <v>159</v>
      </c>
      <c r="I428">
        <v>401</v>
      </c>
    </row>
    <row r="429" spans="1:10" x14ac:dyDescent="0.25">
      <c r="A429" t="s">
        <v>276</v>
      </c>
      <c r="B429" s="1">
        <v>1105</v>
      </c>
      <c r="C429" s="1">
        <v>990</v>
      </c>
      <c r="D429" s="1">
        <v>1220</v>
      </c>
      <c r="F429">
        <v>159</v>
      </c>
    </row>
    <row r="430" spans="1:10" x14ac:dyDescent="0.25">
      <c r="A430" t="s">
        <v>310</v>
      </c>
      <c r="B430" s="1">
        <v>1105</v>
      </c>
      <c r="C430" s="1">
        <v>990</v>
      </c>
      <c r="D430" s="1">
        <v>1220</v>
      </c>
      <c r="F430">
        <v>172</v>
      </c>
    </row>
    <row r="431" spans="1:10" x14ac:dyDescent="0.25">
      <c r="A431" t="s">
        <v>311</v>
      </c>
      <c r="B431" s="1">
        <v>1105</v>
      </c>
      <c r="C431" s="1">
        <v>990</v>
      </c>
      <c r="D431" s="1">
        <v>1220</v>
      </c>
      <c r="F431">
        <v>176</v>
      </c>
      <c r="I431">
        <v>495</v>
      </c>
    </row>
    <row r="432" spans="1:10" x14ac:dyDescent="0.25">
      <c r="A432" t="s">
        <v>314</v>
      </c>
      <c r="B432" s="1">
        <v>1105</v>
      </c>
      <c r="C432" s="1">
        <v>990</v>
      </c>
      <c r="D432" s="1">
        <v>1220</v>
      </c>
      <c r="F432">
        <v>178</v>
      </c>
      <c r="I432">
        <v>501</v>
      </c>
    </row>
    <row r="433" spans="1:11" x14ac:dyDescent="0.25">
      <c r="A433" t="s">
        <v>925</v>
      </c>
      <c r="B433" s="1">
        <f>AVERAGE(1020,1190)</f>
        <v>1105</v>
      </c>
      <c r="C433" s="1">
        <v>1020</v>
      </c>
      <c r="D433" s="1">
        <v>1190</v>
      </c>
      <c r="I433">
        <v>424</v>
      </c>
    </row>
    <row r="434" spans="1:11" x14ac:dyDescent="0.25">
      <c r="A434" t="s">
        <v>381</v>
      </c>
      <c r="B434" s="1">
        <f>AVERAGE(1020,1190)</f>
        <v>1105</v>
      </c>
      <c r="C434" s="1">
        <v>1020</v>
      </c>
      <c r="D434" s="1">
        <v>1190</v>
      </c>
      <c r="I434">
        <v>601</v>
      </c>
      <c r="J434">
        <v>332</v>
      </c>
      <c r="K434">
        <v>1076</v>
      </c>
    </row>
    <row r="435" spans="1:11" x14ac:dyDescent="0.25">
      <c r="A435" t="s">
        <v>926</v>
      </c>
      <c r="B435" s="1">
        <f>AVERAGE(980,1230)</f>
        <v>1105</v>
      </c>
      <c r="C435" s="1">
        <v>980</v>
      </c>
      <c r="D435" s="1">
        <v>1230</v>
      </c>
      <c r="H435">
        <v>601</v>
      </c>
      <c r="I435">
        <v>196</v>
      </c>
    </row>
    <row r="436" spans="1:11" x14ac:dyDescent="0.25">
      <c r="A436" t="s">
        <v>463</v>
      </c>
      <c r="B436" s="1">
        <f>AVERAGE(990,1220)</f>
        <v>1105</v>
      </c>
      <c r="C436" s="1">
        <v>990</v>
      </c>
      <c r="D436" s="1">
        <v>1220</v>
      </c>
      <c r="I436">
        <v>501</v>
      </c>
    </row>
    <row r="437" spans="1:11" x14ac:dyDescent="0.25">
      <c r="A437" t="s">
        <v>467</v>
      </c>
      <c r="B437" s="1">
        <v>1105</v>
      </c>
      <c r="C437" s="1">
        <v>990</v>
      </c>
      <c r="D437" s="1">
        <v>1220</v>
      </c>
      <c r="I437">
        <v>464</v>
      </c>
    </row>
    <row r="438" spans="1:11" x14ac:dyDescent="0.25">
      <c r="A438" t="s">
        <v>470</v>
      </c>
      <c r="B438" s="1">
        <v>1105</v>
      </c>
      <c r="C438" s="1">
        <v>990</v>
      </c>
      <c r="D438" s="1">
        <v>1220</v>
      </c>
      <c r="I438">
        <v>601</v>
      </c>
    </row>
    <row r="439" spans="1:11" x14ac:dyDescent="0.25">
      <c r="A439" t="s">
        <v>482</v>
      </c>
      <c r="B439" s="1">
        <f>AVERAGE(990,1220)</f>
        <v>1105</v>
      </c>
      <c r="C439" s="1">
        <v>990</v>
      </c>
      <c r="D439" s="1">
        <v>1220</v>
      </c>
      <c r="I439">
        <v>800</v>
      </c>
    </row>
    <row r="440" spans="1:11" x14ac:dyDescent="0.25">
      <c r="A440" t="s">
        <v>1030</v>
      </c>
      <c r="B440" s="1">
        <v>1105</v>
      </c>
      <c r="C440" s="1">
        <v>990</v>
      </c>
      <c r="D440" s="1">
        <v>1220</v>
      </c>
      <c r="I440">
        <v>800</v>
      </c>
      <c r="J440">
        <v>160</v>
      </c>
    </row>
    <row r="441" spans="1:11" x14ac:dyDescent="0.25">
      <c r="A441" t="s">
        <v>543</v>
      </c>
      <c r="B441" s="1">
        <f>AVERAGE(990,1220)</f>
        <v>1105</v>
      </c>
      <c r="C441" s="1">
        <v>990</v>
      </c>
      <c r="D441" s="1">
        <v>1220</v>
      </c>
      <c r="I441">
        <v>458</v>
      </c>
    </row>
    <row r="442" spans="1:11" x14ac:dyDescent="0.25">
      <c r="A442" t="s">
        <v>927</v>
      </c>
      <c r="B442" s="1">
        <f>AVERAGE(990,1220)</f>
        <v>1105</v>
      </c>
      <c r="C442" s="1">
        <v>990</v>
      </c>
      <c r="D442" s="1">
        <v>1220</v>
      </c>
      <c r="I442">
        <v>306</v>
      </c>
      <c r="J442">
        <v>122</v>
      </c>
    </row>
    <row r="443" spans="1:11" x14ac:dyDescent="0.25">
      <c r="A443" t="s">
        <v>554</v>
      </c>
      <c r="B443" s="1">
        <v>1105</v>
      </c>
      <c r="C443" s="1">
        <v>990</v>
      </c>
      <c r="D443" s="1">
        <v>1220</v>
      </c>
    </row>
    <row r="444" spans="1:11" s="2" customFormat="1" x14ac:dyDescent="0.25">
      <c r="A444" s="2" t="s">
        <v>1031</v>
      </c>
      <c r="B444" s="3">
        <v>1105</v>
      </c>
      <c r="C444" s="3">
        <v>990</v>
      </c>
      <c r="D444" s="3">
        <v>1220</v>
      </c>
      <c r="I444" s="2">
        <v>401</v>
      </c>
    </row>
    <row r="445" spans="1:11" x14ac:dyDescent="0.25">
      <c r="A445" t="s">
        <v>839</v>
      </c>
      <c r="B445" s="1">
        <v>1105</v>
      </c>
      <c r="C445" s="1">
        <v>990</v>
      </c>
      <c r="D445" s="1">
        <v>1220</v>
      </c>
    </row>
    <row r="446" spans="1:11" x14ac:dyDescent="0.25">
      <c r="A446" t="s">
        <v>643</v>
      </c>
      <c r="B446" s="1">
        <f>AVERAGE(990,1220)</f>
        <v>1105</v>
      </c>
      <c r="C446" s="1">
        <v>990</v>
      </c>
      <c r="D446" s="1">
        <v>1220</v>
      </c>
      <c r="I446">
        <v>501</v>
      </c>
      <c r="J446">
        <v>210</v>
      </c>
    </row>
    <row r="447" spans="1:11" x14ac:dyDescent="0.25">
      <c r="A447" t="s">
        <v>646</v>
      </c>
      <c r="B447" s="1">
        <f>AVERAGE(990,1220)</f>
        <v>1105</v>
      </c>
      <c r="C447" s="1">
        <v>990</v>
      </c>
      <c r="D447" s="1">
        <v>1220</v>
      </c>
      <c r="I447">
        <v>501</v>
      </c>
      <c r="J447">
        <v>129</v>
      </c>
    </row>
    <row r="448" spans="1:11" x14ac:dyDescent="0.25">
      <c r="A448" t="s">
        <v>107</v>
      </c>
      <c r="B448" s="1">
        <f>AVERAGE(1000,1210)</f>
        <v>1105</v>
      </c>
      <c r="C448" s="1">
        <v>1000</v>
      </c>
      <c r="D448" s="1">
        <v>1210</v>
      </c>
      <c r="I448">
        <v>348</v>
      </c>
    </row>
    <row r="449" spans="1:11" x14ac:dyDescent="0.25">
      <c r="A449" t="s">
        <v>723</v>
      </c>
      <c r="B449" s="1">
        <f>AVERAGE(990,1220)</f>
        <v>1105</v>
      </c>
      <c r="C449" s="1">
        <v>990</v>
      </c>
      <c r="D449" s="1">
        <v>1220</v>
      </c>
      <c r="I449">
        <v>501</v>
      </c>
    </row>
    <row r="450" spans="1:11" x14ac:dyDescent="0.25">
      <c r="A450" t="s">
        <v>1032</v>
      </c>
      <c r="B450" s="1">
        <f>AVERAGE(990,1220)</f>
        <v>1105</v>
      </c>
      <c r="C450" s="1">
        <v>990</v>
      </c>
      <c r="D450" s="1">
        <v>1220</v>
      </c>
      <c r="I450">
        <v>230</v>
      </c>
    </row>
    <row r="451" spans="1:11" x14ac:dyDescent="0.25">
      <c r="A451" t="s">
        <v>817</v>
      </c>
      <c r="B451" s="1">
        <f>AVERAGE(990,1220)</f>
        <v>1105</v>
      </c>
      <c r="C451" s="1">
        <v>990</v>
      </c>
      <c r="D451" s="1">
        <v>1220</v>
      </c>
      <c r="I451">
        <v>601</v>
      </c>
    </row>
    <row r="452" spans="1:11" x14ac:dyDescent="0.25">
      <c r="A452" t="s">
        <v>105</v>
      </c>
      <c r="B452" s="1">
        <f>AVERAGE(990,1210)</f>
        <v>1100</v>
      </c>
      <c r="C452" s="1">
        <v>990</v>
      </c>
      <c r="D452" s="1">
        <v>1210</v>
      </c>
      <c r="E452">
        <v>113</v>
      </c>
      <c r="H452">
        <v>198</v>
      </c>
      <c r="I452">
        <v>272</v>
      </c>
      <c r="J452">
        <v>242</v>
      </c>
    </row>
    <row r="453" spans="1:11" x14ac:dyDescent="0.25">
      <c r="A453" t="s">
        <v>128</v>
      </c>
      <c r="B453" s="1">
        <f>AVERAGE(990,1210)</f>
        <v>1100</v>
      </c>
      <c r="C453" s="1">
        <v>990</v>
      </c>
      <c r="D453" s="1">
        <v>1210</v>
      </c>
      <c r="E453">
        <v>145</v>
      </c>
      <c r="I453">
        <v>429</v>
      </c>
      <c r="J453">
        <v>297</v>
      </c>
    </row>
    <row r="454" spans="1:11" x14ac:dyDescent="0.25">
      <c r="A454" t="s">
        <v>131</v>
      </c>
      <c r="B454" s="1">
        <f>AVERAGE(1000,1200)</f>
        <v>1100</v>
      </c>
      <c r="C454" s="1">
        <v>1000</v>
      </c>
      <c r="D454" s="1">
        <v>1200</v>
      </c>
      <c r="E454">
        <v>149</v>
      </c>
      <c r="H454">
        <v>401</v>
      </c>
      <c r="I454">
        <v>377</v>
      </c>
      <c r="J454">
        <v>248</v>
      </c>
      <c r="K454">
        <v>1133</v>
      </c>
    </row>
    <row r="455" spans="1:11" x14ac:dyDescent="0.25">
      <c r="A455" t="s">
        <v>273</v>
      </c>
      <c r="B455" s="1">
        <f>AVERAGE(1000,1200)</f>
        <v>1100</v>
      </c>
      <c r="C455" s="1">
        <v>1000</v>
      </c>
      <c r="D455" s="1">
        <v>1200</v>
      </c>
      <c r="F455">
        <v>113</v>
      </c>
      <c r="I455">
        <v>243</v>
      </c>
    </row>
    <row r="456" spans="1:11" x14ac:dyDescent="0.25">
      <c r="A456" t="s">
        <v>1033</v>
      </c>
      <c r="B456" s="1">
        <f>AVERAGE(1000,1200)</f>
        <v>1100</v>
      </c>
      <c r="C456" s="1">
        <v>1000</v>
      </c>
      <c r="D456" s="1">
        <v>1200</v>
      </c>
      <c r="F456">
        <v>113</v>
      </c>
      <c r="I456">
        <v>209</v>
      </c>
    </row>
    <row r="457" spans="1:11" x14ac:dyDescent="0.25">
      <c r="A457" t="s">
        <v>285</v>
      </c>
      <c r="B457" s="1">
        <f>AVERAGE(950,1250)</f>
        <v>1100</v>
      </c>
      <c r="C457" s="1">
        <v>950</v>
      </c>
      <c r="D457" s="1">
        <v>1250</v>
      </c>
      <c r="F457">
        <v>129</v>
      </c>
    </row>
    <row r="458" spans="1:11" x14ac:dyDescent="0.25">
      <c r="A458" t="s">
        <v>299</v>
      </c>
      <c r="B458" s="1">
        <f>AVERAGE(1000,1200)</f>
        <v>1100</v>
      </c>
      <c r="C458" s="1">
        <v>1000</v>
      </c>
      <c r="D458" s="1">
        <v>1200</v>
      </c>
      <c r="F458">
        <v>148</v>
      </c>
      <c r="I458">
        <v>476</v>
      </c>
    </row>
    <row r="459" spans="1:11" x14ac:dyDescent="0.25">
      <c r="A459" t="s">
        <v>928</v>
      </c>
      <c r="B459" s="1">
        <f>AVERAGE(1020,1180)</f>
        <v>1100</v>
      </c>
      <c r="C459" s="1">
        <v>1020</v>
      </c>
      <c r="D459" s="1">
        <v>1180</v>
      </c>
      <c r="I459">
        <v>335</v>
      </c>
    </row>
    <row r="460" spans="1:11" x14ac:dyDescent="0.25">
      <c r="A460" t="s">
        <v>363</v>
      </c>
      <c r="B460" s="1">
        <f>AVERAGE(1000,1200)</f>
        <v>1100</v>
      </c>
      <c r="C460" s="1">
        <v>1000</v>
      </c>
      <c r="D460" s="1">
        <v>1200</v>
      </c>
      <c r="I460">
        <v>500</v>
      </c>
    </row>
    <row r="461" spans="1:11" x14ac:dyDescent="0.25">
      <c r="A461" t="s">
        <v>368</v>
      </c>
      <c r="B461" s="1">
        <f>AVERAGE(1020,1180)</f>
        <v>1100</v>
      </c>
      <c r="C461" s="1">
        <v>1020</v>
      </c>
      <c r="D461" s="1">
        <v>1180</v>
      </c>
      <c r="I461">
        <v>601</v>
      </c>
      <c r="J461">
        <v>315</v>
      </c>
    </row>
    <row r="462" spans="1:11" x14ac:dyDescent="0.25">
      <c r="A462" t="s">
        <v>495</v>
      </c>
      <c r="B462" s="1">
        <f>AVERAGE(1010,1190)</f>
        <v>1100</v>
      </c>
      <c r="C462" s="1">
        <v>1010</v>
      </c>
      <c r="D462" s="1">
        <v>1190</v>
      </c>
    </row>
    <row r="463" spans="1:11" x14ac:dyDescent="0.25">
      <c r="A463" t="s">
        <v>1034</v>
      </c>
      <c r="B463" s="1">
        <f>AVERAGE(980,1220)</f>
        <v>1100</v>
      </c>
      <c r="C463" s="1">
        <v>980</v>
      </c>
      <c r="D463" s="1">
        <v>1220</v>
      </c>
      <c r="I463">
        <v>286</v>
      </c>
      <c r="J463">
        <v>261</v>
      </c>
    </row>
    <row r="464" spans="1:11" x14ac:dyDescent="0.25">
      <c r="A464" t="s">
        <v>650</v>
      </c>
      <c r="B464" s="1">
        <f>AVERAGE(990,1210)</f>
        <v>1100</v>
      </c>
      <c r="C464" s="1">
        <v>990</v>
      </c>
      <c r="D464" s="1">
        <v>1210</v>
      </c>
      <c r="I464">
        <v>319</v>
      </c>
    </row>
    <row r="465" spans="1:11" x14ac:dyDescent="0.25">
      <c r="A465" t="s">
        <v>929</v>
      </c>
      <c r="B465" s="1">
        <f>AVERAGE(970,1220)</f>
        <v>1095</v>
      </c>
      <c r="C465" s="1">
        <v>970</v>
      </c>
      <c r="D465" s="1">
        <v>1220</v>
      </c>
      <c r="E465">
        <v>121</v>
      </c>
      <c r="H465">
        <v>161</v>
      </c>
      <c r="I465">
        <v>179</v>
      </c>
      <c r="J465">
        <v>180</v>
      </c>
    </row>
    <row r="466" spans="1:11" x14ac:dyDescent="0.25">
      <c r="A466" t="s">
        <v>116</v>
      </c>
      <c r="B466" s="1">
        <f>AVERAGE(1010,1180)</f>
        <v>1095</v>
      </c>
      <c r="C466" s="1">
        <v>1010</v>
      </c>
      <c r="D466" s="1">
        <v>1180</v>
      </c>
      <c r="E466">
        <v>126</v>
      </c>
      <c r="H466">
        <v>501</v>
      </c>
      <c r="I466">
        <v>257</v>
      </c>
      <c r="J466">
        <v>283</v>
      </c>
    </row>
    <row r="467" spans="1:11" x14ac:dyDescent="0.25">
      <c r="A467" t="s">
        <v>124</v>
      </c>
      <c r="B467" s="1">
        <f>AVERAGE(970,1220)</f>
        <v>1095</v>
      </c>
      <c r="C467" s="1">
        <v>970</v>
      </c>
      <c r="D467" s="1">
        <v>1220</v>
      </c>
      <c r="E467">
        <v>138</v>
      </c>
      <c r="H467">
        <v>301</v>
      </c>
      <c r="I467">
        <v>306</v>
      </c>
      <c r="J467">
        <v>106</v>
      </c>
    </row>
    <row r="468" spans="1:11" x14ac:dyDescent="0.25">
      <c r="A468" t="s">
        <v>272</v>
      </c>
      <c r="B468" s="1">
        <f>AVERAGE(970,1220)</f>
        <v>1095</v>
      </c>
      <c r="C468" s="1">
        <v>970</v>
      </c>
      <c r="D468" s="1">
        <v>1220</v>
      </c>
      <c r="F468">
        <v>112</v>
      </c>
    </row>
    <row r="469" spans="1:11" x14ac:dyDescent="0.25">
      <c r="A469" t="s">
        <v>930</v>
      </c>
      <c r="B469" s="1">
        <f>AVERAGE(970,1220)</f>
        <v>1095</v>
      </c>
      <c r="C469" s="1">
        <v>970</v>
      </c>
      <c r="D469" s="1">
        <v>1220</v>
      </c>
      <c r="F469">
        <v>172</v>
      </c>
      <c r="I469">
        <v>501</v>
      </c>
    </row>
    <row r="470" spans="1:11" x14ac:dyDescent="0.25">
      <c r="A470" t="s">
        <v>345</v>
      </c>
      <c r="B470" s="1">
        <f>AVERAGE(1000,1190)</f>
        <v>1095</v>
      </c>
      <c r="C470" s="1">
        <v>1000</v>
      </c>
      <c r="D470" s="1">
        <v>1190</v>
      </c>
      <c r="I470">
        <v>203</v>
      </c>
      <c r="J470">
        <v>253</v>
      </c>
    </row>
    <row r="471" spans="1:11" x14ac:dyDescent="0.25">
      <c r="A471" t="s">
        <v>358</v>
      </c>
      <c r="B471" s="1">
        <f>AVERAGE(990,1200)</f>
        <v>1095</v>
      </c>
      <c r="C471" s="1">
        <v>990</v>
      </c>
      <c r="D471" s="1">
        <v>1200</v>
      </c>
      <c r="I471">
        <v>601</v>
      </c>
      <c r="J471">
        <v>103</v>
      </c>
      <c r="K471">
        <v>1044</v>
      </c>
    </row>
    <row r="472" spans="1:11" x14ac:dyDescent="0.25">
      <c r="A472" t="s">
        <v>931</v>
      </c>
      <c r="B472" s="1">
        <f>AVERAGE(1020,1170)</f>
        <v>1095</v>
      </c>
      <c r="C472" s="1">
        <v>1020</v>
      </c>
      <c r="D472" s="1">
        <v>1170</v>
      </c>
      <c r="I472">
        <v>501</v>
      </c>
      <c r="J472">
        <v>339</v>
      </c>
    </row>
    <row r="473" spans="1:11" x14ac:dyDescent="0.25">
      <c r="A473" t="s">
        <v>727</v>
      </c>
      <c r="B473" s="1">
        <f>AVERAGE(1010,1180)</f>
        <v>1095</v>
      </c>
      <c r="C473" s="1">
        <v>1010</v>
      </c>
      <c r="D473" s="1">
        <v>1180</v>
      </c>
      <c r="I473">
        <v>601</v>
      </c>
    </row>
    <row r="474" spans="1:11" x14ac:dyDescent="0.25">
      <c r="A474" t="s">
        <v>1035</v>
      </c>
      <c r="B474" s="1">
        <f>AVERAGE(990,1200)</f>
        <v>1095</v>
      </c>
      <c r="C474" s="1">
        <v>990</v>
      </c>
      <c r="D474" s="1">
        <v>1200</v>
      </c>
      <c r="I474">
        <v>377</v>
      </c>
    </row>
    <row r="475" spans="1:11" x14ac:dyDescent="0.25">
      <c r="A475" t="s">
        <v>1036</v>
      </c>
      <c r="B475" s="1">
        <f>AVERAGE(990,1190)</f>
        <v>1090</v>
      </c>
      <c r="C475" s="1">
        <v>990</v>
      </c>
      <c r="D475" s="1">
        <v>1190</v>
      </c>
      <c r="E475">
        <v>168</v>
      </c>
      <c r="I475">
        <v>501</v>
      </c>
      <c r="J475">
        <v>187</v>
      </c>
      <c r="K475">
        <v>1036</v>
      </c>
    </row>
    <row r="476" spans="1:11" x14ac:dyDescent="0.25">
      <c r="A476" t="s">
        <v>145</v>
      </c>
      <c r="B476" s="1">
        <v>1090</v>
      </c>
      <c r="C476" s="1">
        <v>990</v>
      </c>
      <c r="D476" s="1">
        <v>1190</v>
      </c>
      <c r="E476">
        <v>168</v>
      </c>
      <c r="H476">
        <v>501</v>
      </c>
      <c r="I476">
        <v>601</v>
      </c>
      <c r="J476">
        <v>160</v>
      </c>
    </row>
    <row r="477" spans="1:11" x14ac:dyDescent="0.25">
      <c r="A477" t="s">
        <v>146</v>
      </c>
      <c r="B477" s="1">
        <v>1090</v>
      </c>
      <c r="C477" s="1">
        <v>990</v>
      </c>
      <c r="D477" s="1">
        <v>1190</v>
      </c>
      <c r="E477">
        <v>168</v>
      </c>
      <c r="I477">
        <v>377</v>
      </c>
      <c r="J477">
        <v>228</v>
      </c>
    </row>
    <row r="478" spans="1:11" x14ac:dyDescent="0.25">
      <c r="A478" t="s">
        <v>1037</v>
      </c>
      <c r="B478" s="1">
        <v>1090</v>
      </c>
      <c r="C478" s="1">
        <v>990</v>
      </c>
      <c r="D478" s="1">
        <v>1190</v>
      </c>
      <c r="E478">
        <v>181</v>
      </c>
      <c r="I478">
        <v>601</v>
      </c>
      <c r="J478">
        <v>223</v>
      </c>
      <c r="K478">
        <v>1114</v>
      </c>
    </row>
    <row r="479" spans="1:11" x14ac:dyDescent="0.25">
      <c r="A479" t="s">
        <v>167</v>
      </c>
      <c r="B479" s="1">
        <f>AVERAGE(990,1190)</f>
        <v>1090</v>
      </c>
      <c r="C479" s="1">
        <v>990</v>
      </c>
      <c r="D479" s="1">
        <v>1190</v>
      </c>
      <c r="E479">
        <v>194</v>
      </c>
      <c r="H479">
        <v>401</v>
      </c>
      <c r="I479">
        <v>800</v>
      </c>
      <c r="J479">
        <v>350</v>
      </c>
    </row>
    <row r="480" spans="1:11" x14ac:dyDescent="0.25">
      <c r="A480" t="s">
        <v>170</v>
      </c>
      <c r="B480" s="1">
        <v>1090</v>
      </c>
      <c r="C480" s="1">
        <v>990</v>
      </c>
      <c r="D480" s="1">
        <v>1190</v>
      </c>
      <c r="E480">
        <v>201</v>
      </c>
      <c r="I480">
        <v>800</v>
      </c>
      <c r="J480">
        <v>361</v>
      </c>
    </row>
    <row r="481" spans="1:11" x14ac:dyDescent="0.25">
      <c r="A481" t="s">
        <v>1038</v>
      </c>
      <c r="B481" s="1">
        <f>AVERAGE(990,1190)</f>
        <v>1090</v>
      </c>
      <c r="C481" s="1">
        <v>990</v>
      </c>
      <c r="D481" s="1">
        <v>1190</v>
      </c>
      <c r="I481">
        <v>800</v>
      </c>
    </row>
    <row r="482" spans="1:11" x14ac:dyDescent="0.25">
      <c r="A482" t="s">
        <v>198</v>
      </c>
      <c r="B482" s="1">
        <v>1090</v>
      </c>
      <c r="C482" s="1">
        <v>990</v>
      </c>
      <c r="D482" s="1">
        <v>1190</v>
      </c>
      <c r="I482">
        <v>501</v>
      </c>
      <c r="K482">
        <v>1135</v>
      </c>
    </row>
    <row r="483" spans="1:11" x14ac:dyDescent="0.25">
      <c r="A483" t="s">
        <v>932</v>
      </c>
      <c r="B483" s="1">
        <f>AVERAGE(990,1190)</f>
        <v>1090</v>
      </c>
      <c r="C483" s="1">
        <v>990</v>
      </c>
      <c r="D483" s="1">
        <v>1190</v>
      </c>
      <c r="I483">
        <v>800</v>
      </c>
      <c r="J483">
        <v>315</v>
      </c>
      <c r="K483">
        <v>1077</v>
      </c>
    </row>
    <row r="484" spans="1:11" x14ac:dyDescent="0.25">
      <c r="A484" t="s">
        <v>281</v>
      </c>
      <c r="B484" s="1">
        <f>AVERAGE(980,1200)</f>
        <v>1090</v>
      </c>
      <c r="C484" s="1">
        <v>980</v>
      </c>
      <c r="D484" s="1">
        <v>1200</v>
      </c>
      <c r="F484">
        <v>124</v>
      </c>
      <c r="I484">
        <v>166</v>
      </c>
    </row>
    <row r="485" spans="1:11" x14ac:dyDescent="0.25">
      <c r="A485" t="s">
        <v>290</v>
      </c>
      <c r="B485" s="1">
        <f>AVERAGE(990,1190)</f>
        <v>1090</v>
      </c>
      <c r="C485" s="1">
        <v>990</v>
      </c>
      <c r="D485" s="1">
        <v>1190</v>
      </c>
      <c r="F485">
        <v>139</v>
      </c>
      <c r="I485">
        <v>395</v>
      </c>
    </row>
    <row r="486" spans="1:11" x14ac:dyDescent="0.25">
      <c r="A486" t="s">
        <v>1039</v>
      </c>
      <c r="B486" s="1">
        <f>AVERAGE(990,1190)</f>
        <v>1090</v>
      </c>
      <c r="C486" s="1">
        <v>990</v>
      </c>
      <c r="D486" s="1">
        <v>1190</v>
      </c>
      <c r="F486">
        <v>159</v>
      </c>
      <c r="I486">
        <v>371</v>
      </c>
    </row>
    <row r="487" spans="1:11" x14ac:dyDescent="0.25">
      <c r="A487" t="s">
        <v>1040</v>
      </c>
      <c r="B487" s="1">
        <v>1090</v>
      </c>
      <c r="C487" s="1">
        <v>990</v>
      </c>
      <c r="D487" s="1">
        <v>1190</v>
      </c>
      <c r="F487">
        <v>164</v>
      </c>
      <c r="I487">
        <v>417</v>
      </c>
    </row>
    <row r="488" spans="1:11" x14ac:dyDescent="0.25">
      <c r="A488" t="s">
        <v>329</v>
      </c>
      <c r="B488" s="1">
        <f>AVERAGE(990,1190)</f>
        <v>1090</v>
      </c>
      <c r="C488" s="1">
        <v>990</v>
      </c>
      <c r="D488" s="1">
        <v>1190</v>
      </c>
      <c r="I488">
        <v>601</v>
      </c>
    </row>
    <row r="489" spans="1:11" x14ac:dyDescent="0.25">
      <c r="A489" t="s">
        <v>357</v>
      </c>
      <c r="B489" s="1">
        <f>AVERAGE(980,1200)</f>
        <v>1090</v>
      </c>
      <c r="C489" s="1">
        <v>980</v>
      </c>
      <c r="D489" s="1">
        <v>1200</v>
      </c>
      <c r="I489">
        <v>367</v>
      </c>
      <c r="J489">
        <v>175</v>
      </c>
    </row>
    <row r="490" spans="1:11" x14ac:dyDescent="0.25">
      <c r="A490" t="s">
        <v>933</v>
      </c>
      <c r="B490" s="1">
        <f>AVERAGE(1000,1180)</f>
        <v>1090</v>
      </c>
      <c r="C490" s="1">
        <v>1000</v>
      </c>
      <c r="D490" s="1">
        <v>1180</v>
      </c>
      <c r="I490">
        <v>601</v>
      </c>
    </row>
    <row r="491" spans="1:11" x14ac:dyDescent="0.25">
      <c r="A491" t="s">
        <v>491</v>
      </c>
      <c r="B491" s="1">
        <f>AVERAGE(990,1190)</f>
        <v>1090</v>
      </c>
      <c r="C491" s="1">
        <v>990</v>
      </c>
      <c r="D491" s="1">
        <v>1190</v>
      </c>
      <c r="I491">
        <v>800</v>
      </c>
      <c r="J491">
        <v>297</v>
      </c>
    </row>
    <row r="492" spans="1:11" x14ac:dyDescent="0.25">
      <c r="A492" t="s">
        <v>1200</v>
      </c>
      <c r="B492" s="1">
        <f>AVERAGE(990,1190)</f>
        <v>1090</v>
      </c>
      <c r="C492" s="1">
        <v>990</v>
      </c>
      <c r="D492" s="1">
        <v>1190</v>
      </c>
    </row>
    <row r="493" spans="1:11" x14ac:dyDescent="0.25">
      <c r="A493" t="s">
        <v>542</v>
      </c>
      <c r="B493" s="1">
        <f>AVERAGE(990,1190)</f>
        <v>1090</v>
      </c>
      <c r="C493" s="1">
        <v>990</v>
      </c>
      <c r="D493" s="1">
        <v>1190</v>
      </c>
      <c r="I493">
        <v>360</v>
      </c>
    </row>
    <row r="494" spans="1:11" x14ac:dyDescent="0.25">
      <c r="A494" t="s">
        <v>551</v>
      </c>
      <c r="B494" s="1">
        <v>1090</v>
      </c>
      <c r="C494" s="1">
        <v>990</v>
      </c>
      <c r="D494" s="1">
        <v>1190</v>
      </c>
      <c r="I494">
        <v>409</v>
      </c>
      <c r="J494">
        <v>253</v>
      </c>
    </row>
    <row r="495" spans="1:11" x14ac:dyDescent="0.25">
      <c r="A495" t="s">
        <v>552</v>
      </c>
      <c r="B495" s="1">
        <v>1090</v>
      </c>
      <c r="C495" s="1">
        <v>990</v>
      </c>
      <c r="D495" s="1">
        <v>1190</v>
      </c>
      <c r="I495">
        <v>501</v>
      </c>
    </row>
    <row r="496" spans="1:11" x14ac:dyDescent="0.25">
      <c r="A496" t="s">
        <v>553</v>
      </c>
      <c r="B496" s="1">
        <v>1090</v>
      </c>
      <c r="C496" s="1">
        <v>990</v>
      </c>
      <c r="D496" s="1">
        <v>1190</v>
      </c>
      <c r="I496">
        <v>601</v>
      </c>
      <c r="J496">
        <v>247</v>
      </c>
    </row>
    <row r="497" spans="1:10" x14ac:dyDescent="0.25">
      <c r="A497" t="s">
        <v>568</v>
      </c>
      <c r="B497" s="1">
        <f>AVERAGE(990,1190)</f>
        <v>1090</v>
      </c>
      <c r="C497" s="1">
        <v>990</v>
      </c>
      <c r="D497" s="1">
        <v>1190</v>
      </c>
      <c r="I497">
        <v>601</v>
      </c>
    </row>
    <row r="498" spans="1:10" x14ac:dyDescent="0.25">
      <c r="A498" t="s">
        <v>1041</v>
      </c>
      <c r="B498" s="1">
        <v>1090</v>
      </c>
      <c r="C498" s="1">
        <v>990</v>
      </c>
      <c r="D498" s="1">
        <v>1190</v>
      </c>
      <c r="I498">
        <v>188</v>
      </c>
    </row>
    <row r="499" spans="1:10" x14ac:dyDescent="0.25">
      <c r="A499" t="s">
        <v>569</v>
      </c>
      <c r="B499" s="1">
        <v>1090</v>
      </c>
      <c r="C499" s="1">
        <v>990</v>
      </c>
      <c r="D499" s="1">
        <v>1190</v>
      </c>
      <c r="I499">
        <v>800</v>
      </c>
    </row>
    <row r="500" spans="1:10" x14ac:dyDescent="0.25">
      <c r="A500" t="s">
        <v>570</v>
      </c>
      <c r="B500" s="1">
        <v>1090</v>
      </c>
      <c r="C500" s="1">
        <v>990</v>
      </c>
      <c r="D500" s="1">
        <v>1190</v>
      </c>
    </row>
    <row r="501" spans="1:10" x14ac:dyDescent="0.25">
      <c r="A501" t="s">
        <v>586</v>
      </c>
      <c r="B501" s="1">
        <f>AVERAGE(990,1190)</f>
        <v>1090</v>
      </c>
      <c r="C501" s="1">
        <v>990</v>
      </c>
      <c r="D501" s="1">
        <v>1190</v>
      </c>
      <c r="I501">
        <v>800</v>
      </c>
      <c r="J501">
        <v>283</v>
      </c>
    </row>
    <row r="502" spans="1:10" x14ac:dyDescent="0.25">
      <c r="A502" t="s">
        <v>1042</v>
      </c>
      <c r="B502" s="1">
        <f>AVERAGE(990,1190)</f>
        <v>1090</v>
      </c>
      <c r="C502" s="1">
        <v>990</v>
      </c>
      <c r="D502" s="1">
        <v>1190</v>
      </c>
      <c r="I502">
        <v>800</v>
      </c>
      <c r="J502">
        <v>278</v>
      </c>
    </row>
    <row r="503" spans="1:10" x14ac:dyDescent="0.25">
      <c r="A503" t="s">
        <v>1265</v>
      </c>
      <c r="B503" s="1">
        <f>AVERAGE(990,1190)</f>
        <v>1090</v>
      </c>
      <c r="C503" s="1">
        <v>990</v>
      </c>
      <c r="D503" s="1">
        <v>1190</v>
      </c>
      <c r="I503">
        <v>601</v>
      </c>
    </row>
    <row r="504" spans="1:10" x14ac:dyDescent="0.25">
      <c r="A504" t="s">
        <v>1043</v>
      </c>
      <c r="B504" s="1">
        <v>1090</v>
      </c>
      <c r="C504" s="1">
        <v>990</v>
      </c>
      <c r="D504" s="1">
        <v>1190</v>
      </c>
      <c r="I504">
        <v>800</v>
      </c>
    </row>
    <row r="505" spans="1:10" x14ac:dyDescent="0.25">
      <c r="A505" t="s">
        <v>777</v>
      </c>
      <c r="B505" s="1">
        <f>AVERAGE(990,1190)</f>
        <v>1090</v>
      </c>
      <c r="C505" s="1">
        <v>990</v>
      </c>
      <c r="D505" s="1">
        <v>1190</v>
      </c>
      <c r="I505">
        <v>501</v>
      </c>
    </row>
    <row r="506" spans="1:10" x14ac:dyDescent="0.25">
      <c r="A506" t="s">
        <v>779</v>
      </c>
      <c r="B506" s="1">
        <v>1090</v>
      </c>
      <c r="C506" s="1">
        <v>990</v>
      </c>
      <c r="D506" s="1">
        <v>1190</v>
      </c>
      <c r="I506">
        <v>447</v>
      </c>
    </row>
    <row r="507" spans="1:10" x14ac:dyDescent="0.25">
      <c r="A507" t="s">
        <v>781</v>
      </c>
      <c r="B507" s="1">
        <v>1090</v>
      </c>
      <c r="C507" s="1">
        <v>990</v>
      </c>
      <c r="D507" s="1">
        <v>1190</v>
      </c>
      <c r="I507">
        <v>464</v>
      </c>
    </row>
    <row r="508" spans="1:10" x14ac:dyDescent="0.25">
      <c r="A508" t="s">
        <v>1266</v>
      </c>
      <c r="B508" s="1">
        <f>AVERAGE(990,1190)</f>
        <v>1090</v>
      </c>
      <c r="C508" s="1">
        <v>990</v>
      </c>
      <c r="D508" s="1">
        <v>1190</v>
      </c>
      <c r="I508">
        <v>345</v>
      </c>
    </row>
    <row r="509" spans="1:10" x14ac:dyDescent="0.25">
      <c r="A509" t="s">
        <v>365</v>
      </c>
      <c r="B509" s="1">
        <f>AVERAGE(1000,1178)</f>
        <v>1089</v>
      </c>
      <c r="C509" s="1">
        <v>1000</v>
      </c>
      <c r="D509" s="1">
        <v>1178</v>
      </c>
      <c r="I509">
        <v>476</v>
      </c>
    </row>
    <row r="510" spans="1:10" x14ac:dyDescent="0.25">
      <c r="A510" t="s">
        <v>1044</v>
      </c>
      <c r="B510" s="1">
        <f>AVERAGE(980,1190)</f>
        <v>1085</v>
      </c>
      <c r="C510" s="1">
        <v>980</v>
      </c>
      <c r="D510" s="1">
        <v>1190</v>
      </c>
      <c r="E510">
        <v>145</v>
      </c>
      <c r="I510">
        <v>104</v>
      </c>
    </row>
    <row r="511" spans="1:10" x14ac:dyDescent="0.25">
      <c r="A511" t="s">
        <v>144</v>
      </c>
      <c r="B511" s="1">
        <f>AVERAGE(950,1220)</f>
        <v>1085</v>
      </c>
      <c r="C511" s="1">
        <v>950</v>
      </c>
      <c r="D511" s="1">
        <v>1220</v>
      </c>
      <c r="E511">
        <v>168</v>
      </c>
      <c r="I511">
        <v>335</v>
      </c>
    </row>
    <row r="512" spans="1:10" x14ac:dyDescent="0.25">
      <c r="A512" t="s">
        <v>1045</v>
      </c>
      <c r="B512" s="1">
        <f>AVERAGE(970,1200)</f>
        <v>1085</v>
      </c>
      <c r="C512" s="1">
        <v>970</v>
      </c>
      <c r="D512" s="1">
        <v>1200</v>
      </c>
      <c r="E512">
        <v>168</v>
      </c>
      <c r="H512">
        <v>201</v>
      </c>
      <c r="I512">
        <v>319</v>
      </c>
      <c r="J512">
        <v>201</v>
      </c>
    </row>
    <row r="513" spans="1:11" x14ac:dyDescent="0.25">
      <c r="A513" t="s">
        <v>147</v>
      </c>
      <c r="B513" s="1">
        <f>AVERAGE(980,1190)</f>
        <v>1085</v>
      </c>
      <c r="C513" s="1">
        <v>980</v>
      </c>
      <c r="D513" s="1">
        <v>1190</v>
      </c>
      <c r="E513">
        <v>173</v>
      </c>
      <c r="I513">
        <v>360</v>
      </c>
      <c r="J513">
        <v>332</v>
      </c>
    </row>
    <row r="514" spans="1:11" x14ac:dyDescent="0.25">
      <c r="A514" t="s">
        <v>171</v>
      </c>
      <c r="B514" s="1">
        <f>AVERAGE(1000,1170)</f>
        <v>1085</v>
      </c>
      <c r="C514" s="1">
        <v>1000</v>
      </c>
      <c r="D514" s="1">
        <v>1170</v>
      </c>
      <c r="E514">
        <v>201</v>
      </c>
      <c r="I514">
        <v>501</v>
      </c>
      <c r="J514">
        <v>315</v>
      </c>
    </row>
    <row r="515" spans="1:11" x14ac:dyDescent="0.25">
      <c r="A515" t="s">
        <v>287</v>
      </c>
      <c r="B515" s="1">
        <f>AVERAGE(970,1200)</f>
        <v>1085</v>
      </c>
      <c r="C515" s="1">
        <v>970</v>
      </c>
      <c r="D515" s="1">
        <v>1200</v>
      </c>
      <c r="F515">
        <v>133</v>
      </c>
    </row>
    <row r="516" spans="1:11" x14ac:dyDescent="0.25">
      <c r="A516" t="s">
        <v>288</v>
      </c>
      <c r="B516" s="1">
        <f>AVERAGE(980,1190)</f>
        <v>1085</v>
      </c>
      <c r="C516" s="1">
        <v>980</v>
      </c>
      <c r="D516" s="1">
        <v>1190</v>
      </c>
      <c r="F516">
        <v>133</v>
      </c>
      <c r="I516">
        <v>409</v>
      </c>
    </row>
    <row r="517" spans="1:11" x14ac:dyDescent="0.25">
      <c r="A517" t="s">
        <v>1201</v>
      </c>
      <c r="B517" s="1">
        <f>AVERAGE(950,1220)</f>
        <v>1085</v>
      </c>
      <c r="C517" s="1">
        <v>950</v>
      </c>
      <c r="D517" s="1">
        <v>1220</v>
      </c>
    </row>
    <row r="518" spans="1:11" x14ac:dyDescent="0.25">
      <c r="A518" t="s">
        <v>350</v>
      </c>
      <c r="B518" s="1">
        <f>AVERAGE(990,1180)</f>
        <v>1085</v>
      </c>
      <c r="C518" s="1">
        <v>990</v>
      </c>
      <c r="D518" s="1">
        <v>1180</v>
      </c>
      <c r="I518">
        <v>489</v>
      </c>
    </row>
    <row r="519" spans="1:11" x14ac:dyDescent="0.25">
      <c r="A519" t="s">
        <v>411</v>
      </c>
      <c r="B519" s="1">
        <f>AVERAGE(1010,1160)</f>
        <v>1085</v>
      </c>
      <c r="C519" s="1">
        <v>1010</v>
      </c>
      <c r="D519" s="1">
        <v>1160</v>
      </c>
    </row>
    <row r="520" spans="1:11" x14ac:dyDescent="0.25">
      <c r="A520" t="s">
        <v>556</v>
      </c>
      <c r="B520" s="1">
        <f>AVERAGE(950,1220)</f>
        <v>1085</v>
      </c>
      <c r="C520" s="1">
        <v>950</v>
      </c>
      <c r="D520" s="1">
        <v>1220</v>
      </c>
      <c r="I520">
        <v>601</v>
      </c>
    </row>
    <row r="521" spans="1:11" x14ac:dyDescent="0.25">
      <c r="A521" t="s">
        <v>563</v>
      </c>
      <c r="B521" s="1">
        <v>1085</v>
      </c>
      <c r="C521" s="1">
        <v>950</v>
      </c>
      <c r="D521" s="1">
        <v>1220</v>
      </c>
    </row>
    <row r="522" spans="1:11" x14ac:dyDescent="0.25">
      <c r="A522" t="s">
        <v>934</v>
      </c>
      <c r="B522" s="1">
        <f>AVERAGE(950,1220)</f>
        <v>1085</v>
      </c>
      <c r="C522" s="1">
        <v>950</v>
      </c>
      <c r="D522" s="1">
        <v>1220</v>
      </c>
      <c r="I522">
        <v>800</v>
      </c>
    </row>
    <row r="523" spans="1:11" x14ac:dyDescent="0.25">
      <c r="A523" t="s">
        <v>679</v>
      </c>
      <c r="B523" s="1">
        <f>AVERAGE(910,1260)</f>
        <v>1085</v>
      </c>
      <c r="C523" s="1">
        <v>910</v>
      </c>
      <c r="D523" s="1">
        <v>1260</v>
      </c>
    </row>
    <row r="524" spans="1:11" x14ac:dyDescent="0.25">
      <c r="A524" t="s">
        <v>1046</v>
      </c>
      <c r="B524" s="1">
        <f>AVERAGE(980,1190)</f>
        <v>1085</v>
      </c>
      <c r="C524" s="1">
        <v>980</v>
      </c>
      <c r="D524" s="1">
        <v>1190</v>
      </c>
      <c r="I524">
        <v>501</v>
      </c>
    </row>
    <row r="525" spans="1:11" x14ac:dyDescent="0.25">
      <c r="A525" t="s">
        <v>126</v>
      </c>
      <c r="B525" s="1">
        <f>AVERAGE(990,1170)</f>
        <v>1080</v>
      </c>
      <c r="C525" s="1">
        <v>990</v>
      </c>
      <c r="D525" s="1">
        <v>1170</v>
      </c>
      <c r="E525">
        <v>142</v>
      </c>
      <c r="I525">
        <v>353</v>
      </c>
    </row>
    <row r="526" spans="1:11" x14ac:dyDescent="0.25">
      <c r="A526" t="s">
        <v>203</v>
      </c>
      <c r="B526" s="1">
        <f>AVERAGE(960,1200)</f>
        <v>1080</v>
      </c>
      <c r="C526" s="1">
        <v>960</v>
      </c>
      <c r="D526" s="1">
        <v>1200</v>
      </c>
      <c r="H526">
        <v>501</v>
      </c>
      <c r="I526">
        <v>501</v>
      </c>
      <c r="J526">
        <v>283</v>
      </c>
      <c r="K526">
        <v>1083</v>
      </c>
    </row>
    <row r="527" spans="1:11" x14ac:dyDescent="0.25">
      <c r="A527" t="s">
        <v>1047</v>
      </c>
      <c r="B527" s="1">
        <f>AVERAGE(980,1180)</f>
        <v>1080</v>
      </c>
      <c r="C527" s="1">
        <v>980</v>
      </c>
      <c r="D527" s="1">
        <v>1180</v>
      </c>
      <c r="F527">
        <v>171</v>
      </c>
      <c r="I527">
        <v>800</v>
      </c>
      <c r="K527">
        <v>1092</v>
      </c>
    </row>
    <row r="528" spans="1:11" x14ac:dyDescent="0.25">
      <c r="A528" t="s">
        <v>349</v>
      </c>
      <c r="B528" s="1">
        <f>AVERAGE(970,1190)</f>
        <v>1080</v>
      </c>
      <c r="C528" s="1">
        <v>970</v>
      </c>
      <c r="D528" s="1">
        <v>1190</v>
      </c>
      <c r="I528">
        <v>230</v>
      </c>
      <c r="J528">
        <v>429</v>
      </c>
    </row>
    <row r="529" spans="1:11" x14ac:dyDescent="0.25">
      <c r="A529" t="s">
        <v>380</v>
      </c>
      <c r="B529" s="1">
        <f>AVERAGE(990,1170)</f>
        <v>1080</v>
      </c>
      <c r="C529" s="1">
        <v>990</v>
      </c>
      <c r="D529" s="1">
        <v>1170</v>
      </c>
      <c r="I529">
        <v>501</v>
      </c>
      <c r="J529">
        <v>308</v>
      </c>
    </row>
    <row r="530" spans="1:11" x14ac:dyDescent="0.25">
      <c r="A530" t="s">
        <v>398</v>
      </c>
      <c r="B530" s="1">
        <f>AVERAGE(980,1180)</f>
        <v>1080</v>
      </c>
      <c r="C530" s="1">
        <v>980</v>
      </c>
      <c r="D530" s="1">
        <v>1180</v>
      </c>
      <c r="I530">
        <v>601</v>
      </c>
      <c r="J530">
        <v>321</v>
      </c>
    </row>
    <row r="531" spans="1:11" x14ac:dyDescent="0.25">
      <c r="A531" t="s">
        <v>1048</v>
      </c>
      <c r="B531" s="1">
        <f>AVERAGE(970,1190)</f>
        <v>1080</v>
      </c>
      <c r="C531" s="1">
        <v>970</v>
      </c>
      <c r="D531" s="1">
        <v>1190</v>
      </c>
      <c r="I531">
        <v>377</v>
      </c>
      <c r="J531">
        <v>444</v>
      </c>
      <c r="K531">
        <v>1027</v>
      </c>
    </row>
    <row r="532" spans="1:11" x14ac:dyDescent="0.25">
      <c r="A532" t="s">
        <v>502</v>
      </c>
      <c r="B532" s="1">
        <f>AVERAGE(990,1170)</f>
        <v>1080</v>
      </c>
      <c r="C532" s="1">
        <v>990</v>
      </c>
      <c r="D532" s="1">
        <v>1170</v>
      </c>
      <c r="I532">
        <v>800</v>
      </c>
      <c r="J532">
        <v>343</v>
      </c>
    </row>
    <row r="533" spans="1:11" x14ac:dyDescent="0.25">
      <c r="A533" t="s">
        <v>652</v>
      </c>
      <c r="B533" s="1">
        <f>AVERAGE(950,1210)</f>
        <v>1080</v>
      </c>
      <c r="C533" s="1">
        <v>950</v>
      </c>
      <c r="D533" s="1">
        <v>1210</v>
      </c>
      <c r="I533">
        <v>800</v>
      </c>
    </row>
    <row r="534" spans="1:11" x14ac:dyDescent="0.25">
      <c r="A534" t="s">
        <v>1202</v>
      </c>
      <c r="B534" s="1">
        <f>AVERAGE(1067,1084)</f>
        <v>1075.5</v>
      </c>
      <c r="C534" s="1">
        <v>1067</v>
      </c>
      <c r="D534" s="1">
        <v>1084</v>
      </c>
      <c r="I534">
        <v>601</v>
      </c>
    </row>
    <row r="535" spans="1:11" x14ac:dyDescent="0.25">
      <c r="A535" t="s">
        <v>935</v>
      </c>
      <c r="B535" s="1">
        <f>AVERAGE(980,1170)</f>
        <v>1075</v>
      </c>
      <c r="C535" s="1">
        <v>980</v>
      </c>
      <c r="D535" s="1">
        <v>1170</v>
      </c>
      <c r="E535">
        <v>173</v>
      </c>
      <c r="I535">
        <v>601</v>
      </c>
      <c r="J535">
        <v>294</v>
      </c>
    </row>
    <row r="536" spans="1:11" x14ac:dyDescent="0.25">
      <c r="A536" t="s">
        <v>168</v>
      </c>
      <c r="B536" s="1">
        <f>AVERAGE(960,1190)</f>
        <v>1075</v>
      </c>
      <c r="C536" s="1">
        <v>960</v>
      </c>
      <c r="D536" s="1">
        <v>1190</v>
      </c>
      <c r="E536">
        <v>194</v>
      </c>
      <c r="I536">
        <v>330</v>
      </c>
    </row>
    <row r="537" spans="1:11" x14ac:dyDescent="0.25">
      <c r="A537" t="s">
        <v>282</v>
      </c>
      <c r="B537" s="1">
        <f>AVERAGE(970,1180)</f>
        <v>1075</v>
      </c>
      <c r="C537" s="1">
        <v>970</v>
      </c>
      <c r="D537" s="1">
        <v>1180</v>
      </c>
      <c r="F537">
        <v>124</v>
      </c>
      <c r="I537">
        <v>455</v>
      </c>
    </row>
    <row r="538" spans="1:11" x14ac:dyDescent="0.25">
      <c r="A538" t="s">
        <v>1049</v>
      </c>
      <c r="B538" s="1">
        <f>AVERAGE(980,1170)</f>
        <v>1075</v>
      </c>
      <c r="C538" s="1">
        <v>980</v>
      </c>
      <c r="D538" s="1">
        <v>1170</v>
      </c>
      <c r="I538">
        <v>434</v>
      </c>
      <c r="J538">
        <v>283</v>
      </c>
    </row>
    <row r="539" spans="1:11" x14ac:dyDescent="0.25">
      <c r="A539" t="s">
        <v>367</v>
      </c>
      <c r="B539" s="1">
        <f>AVERAGE(980,1170)</f>
        <v>1075</v>
      </c>
      <c r="C539" s="1">
        <v>980</v>
      </c>
      <c r="D539" s="1">
        <v>1170</v>
      </c>
      <c r="I539">
        <v>434</v>
      </c>
      <c r="J539">
        <v>129</v>
      </c>
    </row>
    <row r="540" spans="1:11" x14ac:dyDescent="0.25">
      <c r="A540" t="s">
        <v>383</v>
      </c>
      <c r="B540" s="1">
        <f>AVERAGE(980,1170)</f>
        <v>1075</v>
      </c>
      <c r="C540" s="1">
        <v>980</v>
      </c>
      <c r="D540" s="1">
        <v>1170</v>
      </c>
      <c r="I540">
        <v>338</v>
      </c>
      <c r="K540">
        <v>1085</v>
      </c>
    </row>
    <row r="541" spans="1:11" x14ac:dyDescent="0.25">
      <c r="A541" t="s">
        <v>936</v>
      </c>
      <c r="B541" s="1">
        <f>AVERAGE(970,1180)</f>
        <v>1075</v>
      </c>
      <c r="C541" s="1">
        <v>970</v>
      </c>
      <c r="D541" s="1">
        <v>1180</v>
      </c>
      <c r="I541">
        <v>601</v>
      </c>
    </row>
    <row r="542" spans="1:11" x14ac:dyDescent="0.25">
      <c r="A542" t="s">
        <v>1203</v>
      </c>
      <c r="B542" s="1">
        <f>AVERAGE(970,1180)</f>
        <v>1075</v>
      </c>
      <c r="C542" s="1">
        <v>970</v>
      </c>
      <c r="D542" s="1">
        <v>1180</v>
      </c>
      <c r="I542">
        <v>601</v>
      </c>
    </row>
    <row r="543" spans="1:11" x14ac:dyDescent="0.25">
      <c r="A543" t="s">
        <v>702</v>
      </c>
      <c r="B543" s="1">
        <f>AVERAGE(980,1170)</f>
        <v>1075</v>
      </c>
      <c r="C543" s="1">
        <v>980</v>
      </c>
      <c r="D543" s="1">
        <v>1170</v>
      </c>
      <c r="I543">
        <v>501</v>
      </c>
    </row>
    <row r="544" spans="1:11" x14ac:dyDescent="0.25">
      <c r="A544" t="s">
        <v>724</v>
      </c>
      <c r="B544" s="1">
        <f>AVERAGE(980,1170)</f>
        <v>1075</v>
      </c>
      <c r="C544" s="1">
        <v>980</v>
      </c>
      <c r="D544" s="1">
        <v>1170</v>
      </c>
      <c r="I544">
        <v>484</v>
      </c>
      <c r="J544">
        <v>223</v>
      </c>
    </row>
    <row r="545" spans="1:11" x14ac:dyDescent="0.25">
      <c r="A545" t="s">
        <v>275</v>
      </c>
      <c r="B545" s="1">
        <f>AVERAGE(938,1210)</f>
        <v>1074</v>
      </c>
      <c r="C545" s="1">
        <v>938</v>
      </c>
      <c r="D545" s="1">
        <v>1210</v>
      </c>
      <c r="F545">
        <v>116</v>
      </c>
    </row>
    <row r="546" spans="1:11" x14ac:dyDescent="0.25">
      <c r="A546" t="s">
        <v>293</v>
      </c>
      <c r="B546" s="1">
        <f>AVERAGE(918,1223)</f>
        <v>1070.5</v>
      </c>
      <c r="C546" s="1">
        <v>918</v>
      </c>
      <c r="D546" s="1">
        <v>1223</v>
      </c>
      <c r="F546">
        <v>139</v>
      </c>
    </row>
    <row r="547" spans="1:11" x14ac:dyDescent="0.25">
      <c r="A547" t="s">
        <v>151</v>
      </c>
      <c r="B547" s="1">
        <f>AVERAGE(950,1190)</f>
        <v>1070</v>
      </c>
      <c r="C547" s="1">
        <v>950</v>
      </c>
      <c r="D547" s="1">
        <v>1190</v>
      </c>
      <c r="E547">
        <v>173</v>
      </c>
      <c r="I547">
        <v>601</v>
      </c>
      <c r="J547">
        <v>358</v>
      </c>
    </row>
    <row r="548" spans="1:11" x14ac:dyDescent="0.25">
      <c r="A548" t="s">
        <v>156</v>
      </c>
      <c r="B548" s="1">
        <f>AVERAGE(950,1190)</f>
        <v>1070</v>
      </c>
      <c r="C548" s="1">
        <v>950</v>
      </c>
      <c r="D548" s="1">
        <v>1190</v>
      </c>
      <c r="E548">
        <v>181</v>
      </c>
    </row>
    <row r="549" spans="1:11" x14ac:dyDescent="0.25">
      <c r="A549" t="s">
        <v>169</v>
      </c>
      <c r="B549" s="1">
        <v>1070</v>
      </c>
      <c r="C549" s="1">
        <v>950</v>
      </c>
      <c r="D549" s="1">
        <v>1190</v>
      </c>
      <c r="E549">
        <v>194</v>
      </c>
      <c r="I549">
        <v>800</v>
      </c>
      <c r="J549">
        <v>238</v>
      </c>
    </row>
    <row r="550" spans="1:11" x14ac:dyDescent="0.25">
      <c r="A550" t="s">
        <v>1050</v>
      </c>
      <c r="B550" s="1">
        <v>1070</v>
      </c>
      <c r="C550" s="1">
        <v>950</v>
      </c>
      <c r="D550" s="1">
        <v>1190</v>
      </c>
      <c r="I550">
        <v>601</v>
      </c>
    </row>
    <row r="551" spans="1:11" x14ac:dyDescent="0.25">
      <c r="A551" t="s">
        <v>184</v>
      </c>
      <c r="B551" s="1">
        <f>AVERAGE(950,1190)</f>
        <v>1070</v>
      </c>
      <c r="C551" s="1">
        <v>950</v>
      </c>
      <c r="D551" s="1">
        <v>1190</v>
      </c>
      <c r="I551">
        <v>335</v>
      </c>
      <c r="J551">
        <v>445</v>
      </c>
    </row>
    <row r="552" spans="1:11" x14ac:dyDescent="0.25">
      <c r="A552" t="s">
        <v>185</v>
      </c>
      <c r="B552" s="1">
        <f>AVERAGE(950,1190)</f>
        <v>1070</v>
      </c>
      <c r="C552" s="1">
        <v>950</v>
      </c>
      <c r="D552" s="1">
        <v>1190</v>
      </c>
      <c r="H552">
        <v>801</v>
      </c>
      <c r="I552">
        <v>601</v>
      </c>
      <c r="J552">
        <v>280</v>
      </c>
    </row>
    <row r="553" spans="1:11" x14ac:dyDescent="0.25">
      <c r="A553" t="s">
        <v>845</v>
      </c>
      <c r="B553" s="1">
        <f>AVERAGE(990,1150)</f>
        <v>1070</v>
      </c>
      <c r="C553" s="1">
        <v>990</v>
      </c>
      <c r="D553" s="1">
        <v>1150</v>
      </c>
      <c r="I553">
        <v>800</v>
      </c>
      <c r="J553">
        <v>446</v>
      </c>
      <c r="K553">
        <v>994</v>
      </c>
    </row>
    <row r="554" spans="1:11" x14ac:dyDescent="0.25">
      <c r="A554" t="s">
        <v>197</v>
      </c>
      <c r="B554" s="1">
        <f>AVERAGE(950,1190)</f>
        <v>1070</v>
      </c>
      <c r="C554" s="1">
        <v>950</v>
      </c>
      <c r="D554" s="1">
        <v>1190</v>
      </c>
      <c r="I554">
        <v>501</v>
      </c>
      <c r="J554">
        <v>387</v>
      </c>
    </row>
    <row r="555" spans="1:11" x14ac:dyDescent="0.25">
      <c r="A555" t="s">
        <v>199</v>
      </c>
      <c r="B555" s="1">
        <v>1070</v>
      </c>
      <c r="C555" s="1">
        <v>950</v>
      </c>
      <c r="D555" s="1">
        <v>1190</v>
      </c>
      <c r="I555">
        <v>800</v>
      </c>
      <c r="J555">
        <v>297</v>
      </c>
    </row>
    <row r="556" spans="1:11" x14ac:dyDescent="0.25">
      <c r="A556" t="s">
        <v>201</v>
      </c>
      <c r="B556" s="1">
        <v>1070</v>
      </c>
      <c r="C556" s="1">
        <v>990</v>
      </c>
      <c r="D556" s="1">
        <v>1150</v>
      </c>
      <c r="I556">
        <v>800</v>
      </c>
      <c r="J556">
        <v>394</v>
      </c>
    </row>
    <row r="557" spans="1:11" x14ac:dyDescent="0.25">
      <c r="A557" t="s">
        <v>937</v>
      </c>
      <c r="B557" s="1">
        <v>1070</v>
      </c>
      <c r="C557" s="1">
        <v>950</v>
      </c>
      <c r="D557" s="1">
        <v>1190</v>
      </c>
      <c r="I557">
        <v>601</v>
      </c>
    </row>
    <row r="558" spans="1:11" x14ac:dyDescent="0.25">
      <c r="A558" t="s">
        <v>1051</v>
      </c>
      <c r="B558" s="1">
        <f>AVERAGE(990,1150)</f>
        <v>1070</v>
      </c>
      <c r="C558" s="1">
        <v>990</v>
      </c>
      <c r="D558" s="1">
        <v>1150</v>
      </c>
      <c r="I558">
        <v>800</v>
      </c>
      <c r="J558">
        <v>283</v>
      </c>
    </row>
    <row r="559" spans="1:11" x14ac:dyDescent="0.25">
      <c r="A559" t="s">
        <v>315</v>
      </c>
      <c r="B559" s="1">
        <f>AVERAGE(950,1190)</f>
        <v>1070</v>
      </c>
      <c r="C559" s="1">
        <v>950</v>
      </c>
      <c r="D559" s="1">
        <v>1190</v>
      </c>
      <c r="F559">
        <v>178</v>
      </c>
      <c r="I559">
        <v>357</v>
      </c>
    </row>
    <row r="560" spans="1:11" x14ac:dyDescent="0.25">
      <c r="A560" t="s">
        <v>317</v>
      </c>
      <c r="B560" s="1">
        <v>1070</v>
      </c>
      <c r="C560" s="1">
        <v>950</v>
      </c>
      <c r="D560" s="1">
        <v>1190</v>
      </c>
    </row>
    <row r="561" spans="1:10" x14ac:dyDescent="0.25">
      <c r="A561" t="s">
        <v>938</v>
      </c>
      <c r="B561" s="1">
        <f>AVERAGE(950,1190)</f>
        <v>1070</v>
      </c>
      <c r="C561" s="1">
        <v>950</v>
      </c>
      <c r="D561" s="1">
        <v>1190</v>
      </c>
      <c r="I561">
        <v>396</v>
      </c>
    </row>
    <row r="562" spans="1:10" x14ac:dyDescent="0.25">
      <c r="A562" t="s">
        <v>382</v>
      </c>
      <c r="B562" s="1">
        <f>AVERAGE(960,1180)</f>
        <v>1070</v>
      </c>
      <c r="C562" s="1">
        <v>960</v>
      </c>
      <c r="D562" s="1">
        <v>1180</v>
      </c>
      <c r="I562">
        <v>289</v>
      </c>
    </row>
    <row r="563" spans="1:10" x14ac:dyDescent="0.25">
      <c r="A563" t="s">
        <v>386</v>
      </c>
      <c r="B563" s="1">
        <f>AVERAGE(980,1160)</f>
        <v>1070</v>
      </c>
      <c r="C563" s="1">
        <v>980</v>
      </c>
      <c r="D563" s="1">
        <v>1160</v>
      </c>
      <c r="I563">
        <v>601</v>
      </c>
    </row>
    <row r="564" spans="1:10" x14ac:dyDescent="0.25">
      <c r="A564" t="s">
        <v>468</v>
      </c>
      <c r="B564" s="1">
        <f>AVERAGE(950,1190)</f>
        <v>1070</v>
      </c>
      <c r="C564" s="1">
        <v>950</v>
      </c>
      <c r="D564" s="1">
        <v>1190</v>
      </c>
      <c r="I564">
        <v>800</v>
      </c>
      <c r="J564">
        <v>241</v>
      </c>
    </row>
    <row r="565" spans="1:10" x14ac:dyDescent="0.25">
      <c r="A565" t="s">
        <v>476</v>
      </c>
      <c r="B565" s="1">
        <v>1070</v>
      </c>
      <c r="C565" s="1">
        <v>950</v>
      </c>
      <c r="D565" s="1">
        <v>1190</v>
      </c>
      <c r="I565">
        <v>800</v>
      </c>
      <c r="J565">
        <v>308</v>
      </c>
    </row>
    <row r="566" spans="1:10" x14ac:dyDescent="0.25">
      <c r="A566" t="s">
        <v>1052</v>
      </c>
      <c r="B566" s="1">
        <f>AVERAGE(940,1200)</f>
        <v>1070</v>
      </c>
      <c r="C566" s="1">
        <v>940</v>
      </c>
      <c r="D566" s="1">
        <v>1200</v>
      </c>
    </row>
    <row r="567" spans="1:10" x14ac:dyDescent="0.25">
      <c r="A567" t="s">
        <v>479</v>
      </c>
      <c r="B567" s="1">
        <v>1070</v>
      </c>
      <c r="C567" s="1">
        <v>950</v>
      </c>
      <c r="D567" s="1">
        <v>1190</v>
      </c>
      <c r="I567">
        <v>800</v>
      </c>
    </row>
    <row r="568" spans="1:10" x14ac:dyDescent="0.25">
      <c r="A568" t="s">
        <v>494</v>
      </c>
      <c r="B568" s="1">
        <f>AVERAGE(990,1150)</f>
        <v>1070</v>
      </c>
      <c r="C568" s="1">
        <v>990</v>
      </c>
      <c r="D568" s="1">
        <v>1150</v>
      </c>
      <c r="I568">
        <v>800</v>
      </c>
      <c r="J568">
        <v>358</v>
      </c>
    </row>
    <row r="569" spans="1:10" x14ac:dyDescent="0.25">
      <c r="A569" t="s">
        <v>501</v>
      </c>
      <c r="B569" s="1">
        <f>AVERAGE(950,1190)</f>
        <v>1070</v>
      </c>
      <c r="C569" s="1">
        <v>950</v>
      </c>
      <c r="D569" s="1">
        <v>1190</v>
      </c>
      <c r="I569">
        <v>800</v>
      </c>
      <c r="J569">
        <v>447</v>
      </c>
    </row>
    <row r="570" spans="1:10" x14ac:dyDescent="0.25">
      <c r="A570" t="s">
        <v>565</v>
      </c>
      <c r="B570" s="1">
        <f>AVERAGE(990,1150)</f>
        <v>1070</v>
      </c>
      <c r="C570" s="1">
        <v>990</v>
      </c>
      <c r="D570" s="1">
        <v>1150</v>
      </c>
      <c r="I570">
        <v>601</v>
      </c>
    </row>
    <row r="571" spans="1:10" x14ac:dyDescent="0.25">
      <c r="A571" t="s">
        <v>574</v>
      </c>
      <c r="B571" s="1">
        <f>AVERAGE(950,1190)</f>
        <v>1070</v>
      </c>
      <c r="C571" s="1">
        <v>950</v>
      </c>
      <c r="D571" s="1">
        <v>1190</v>
      </c>
      <c r="I571">
        <v>800</v>
      </c>
    </row>
    <row r="572" spans="1:10" x14ac:dyDescent="0.25">
      <c r="A572" t="s">
        <v>575</v>
      </c>
      <c r="B572" s="1">
        <v>1070</v>
      </c>
      <c r="C572" s="1">
        <v>950</v>
      </c>
      <c r="D572" s="1">
        <v>1190</v>
      </c>
      <c r="I572">
        <v>601</v>
      </c>
    </row>
    <row r="573" spans="1:10" x14ac:dyDescent="0.25">
      <c r="A573" t="s">
        <v>580</v>
      </c>
      <c r="B573" s="1">
        <f>AVERAGE(990,1150)</f>
        <v>1070</v>
      </c>
      <c r="C573" s="1">
        <v>990</v>
      </c>
      <c r="D573" s="1">
        <v>1150</v>
      </c>
      <c r="I573">
        <v>601</v>
      </c>
      <c r="J573">
        <v>253</v>
      </c>
    </row>
    <row r="574" spans="1:10" x14ac:dyDescent="0.25">
      <c r="A574" t="s">
        <v>584</v>
      </c>
      <c r="B574" s="1">
        <v>1070</v>
      </c>
      <c r="C574" s="1">
        <v>990</v>
      </c>
      <c r="D574" s="1">
        <v>1150</v>
      </c>
      <c r="I574">
        <v>800</v>
      </c>
      <c r="J574">
        <v>180</v>
      </c>
    </row>
    <row r="575" spans="1:10" x14ac:dyDescent="0.25">
      <c r="A575" t="s">
        <v>587</v>
      </c>
      <c r="B575" s="1">
        <f>AVERAGE(950,1190)</f>
        <v>1070</v>
      </c>
      <c r="C575" s="1">
        <v>950</v>
      </c>
      <c r="D575" s="1">
        <v>1190</v>
      </c>
      <c r="I575">
        <v>601</v>
      </c>
    </row>
    <row r="576" spans="1:10" x14ac:dyDescent="0.25">
      <c r="A576" t="s">
        <v>589</v>
      </c>
      <c r="B576" s="1">
        <v>1070</v>
      </c>
      <c r="C576" s="1">
        <v>950</v>
      </c>
      <c r="D576" s="1">
        <v>1190</v>
      </c>
    </row>
    <row r="577" spans="1:11" x14ac:dyDescent="0.25">
      <c r="A577" t="s">
        <v>596</v>
      </c>
      <c r="B577" s="1">
        <v>1070</v>
      </c>
      <c r="C577" s="1">
        <v>990</v>
      </c>
      <c r="D577" s="1">
        <v>1150</v>
      </c>
      <c r="I577">
        <v>800</v>
      </c>
      <c r="J577">
        <v>118</v>
      </c>
    </row>
    <row r="578" spans="1:11" x14ac:dyDescent="0.25">
      <c r="A578" t="s">
        <v>618</v>
      </c>
      <c r="B578" s="1">
        <f>AVERAGE(990,1150)</f>
        <v>1070</v>
      </c>
      <c r="C578" s="1">
        <v>990</v>
      </c>
      <c r="D578" s="1">
        <v>1150</v>
      </c>
    </row>
    <row r="579" spans="1:11" x14ac:dyDescent="0.25">
      <c r="A579" t="s">
        <v>1267</v>
      </c>
      <c r="B579" s="1">
        <f>AVERAGE(950,1190)</f>
        <v>1070</v>
      </c>
      <c r="C579" s="1">
        <v>950</v>
      </c>
      <c r="D579" s="1">
        <v>1190</v>
      </c>
      <c r="I579">
        <v>800</v>
      </c>
    </row>
    <row r="580" spans="1:11" x14ac:dyDescent="0.25">
      <c r="A580" t="s">
        <v>651</v>
      </c>
      <c r="B580" s="1">
        <f>AVERAGE(940,1200)</f>
        <v>1070</v>
      </c>
      <c r="C580" s="1">
        <v>940</v>
      </c>
      <c r="D580" s="1">
        <v>1200</v>
      </c>
      <c r="I580">
        <v>601</v>
      </c>
    </row>
    <row r="581" spans="1:11" x14ac:dyDescent="0.25">
      <c r="A581" t="s">
        <v>1053</v>
      </c>
      <c r="B581" s="1">
        <f>AVERAGE(950,1190)</f>
        <v>1070</v>
      </c>
      <c r="C581" s="1">
        <v>950</v>
      </c>
      <c r="D581" s="1">
        <v>1190</v>
      </c>
      <c r="I581">
        <v>501</v>
      </c>
    </row>
    <row r="582" spans="1:11" x14ac:dyDescent="0.25">
      <c r="A582" t="s">
        <v>667</v>
      </c>
      <c r="B582" s="1">
        <f>AVERAGE(990,1150)</f>
        <v>1070</v>
      </c>
      <c r="C582" s="1">
        <v>990</v>
      </c>
      <c r="D582" s="1">
        <v>1150</v>
      </c>
      <c r="I582">
        <v>800</v>
      </c>
    </row>
    <row r="583" spans="1:11" x14ac:dyDescent="0.25">
      <c r="A583" t="s">
        <v>670</v>
      </c>
      <c r="B583" s="1">
        <f>AVERAGE(950,1190)</f>
        <v>1070</v>
      </c>
      <c r="C583" s="1">
        <v>950</v>
      </c>
      <c r="D583" s="1">
        <v>1190</v>
      </c>
      <c r="I583">
        <v>800</v>
      </c>
    </row>
    <row r="584" spans="1:11" x14ac:dyDescent="0.25">
      <c r="A584" t="s">
        <v>706</v>
      </c>
      <c r="B584" s="1">
        <f>AVERAGE(950,1190)</f>
        <v>1070</v>
      </c>
      <c r="C584" s="1">
        <v>950</v>
      </c>
      <c r="D584" s="1">
        <v>1190</v>
      </c>
      <c r="I584">
        <v>601</v>
      </c>
    </row>
    <row r="585" spans="1:11" x14ac:dyDescent="0.25">
      <c r="A585" t="s">
        <v>726</v>
      </c>
      <c r="B585" s="1">
        <f>AVERAGE(950,1190)</f>
        <v>1070</v>
      </c>
      <c r="C585" s="1">
        <v>950</v>
      </c>
      <c r="D585" s="1">
        <v>1190</v>
      </c>
    </row>
    <row r="586" spans="1:11" x14ac:dyDescent="0.25">
      <c r="A586" t="s">
        <v>1054</v>
      </c>
      <c r="B586" s="1">
        <v>1070</v>
      </c>
      <c r="C586" s="1">
        <v>950</v>
      </c>
      <c r="D586" s="1">
        <v>1190</v>
      </c>
      <c r="I586">
        <v>800</v>
      </c>
    </row>
    <row r="587" spans="1:11" x14ac:dyDescent="0.25">
      <c r="A587" t="s">
        <v>567</v>
      </c>
      <c r="B587" s="1">
        <f>AVERAGE(960,1180)</f>
        <v>1070</v>
      </c>
      <c r="C587" s="1">
        <v>960</v>
      </c>
      <c r="D587" s="1">
        <v>1180</v>
      </c>
      <c r="I587">
        <v>800</v>
      </c>
    </row>
    <row r="588" spans="1:11" x14ac:dyDescent="0.25">
      <c r="A588" t="s">
        <v>1055</v>
      </c>
      <c r="B588" s="1">
        <f>AVERAGE(950,1190)</f>
        <v>1070</v>
      </c>
      <c r="C588" s="1">
        <v>950</v>
      </c>
      <c r="D588" s="1">
        <v>1190</v>
      </c>
    </row>
    <row r="589" spans="1:11" x14ac:dyDescent="0.25">
      <c r="A589" t="s">
        <v>795</v>
      </c>
      <c r="B589" s="1">
        <f>AVERAGE(950,1190)</f>
        <v>1070</v>
      </c>
      <c r="C589" s="1">
        <v>950</v>
      </c>
      <c r="D589" s="1">
        <v>1190</v>
      </c>
      <c r="I589">
        <v>800</v>
      </c>
    </row>
    <row r="590" spans="1:11" x14ac:dyDescent="0.25">
      <c r="A590" t="s">
        <v>807</v>
      </c>
      <c r="B590" s="1">
        <f>AVERAGE(950,1190)</f>
        <v>1070</v>
      </c>
      <c r="C590" s="1">
        <v>950</v>
      </c>
      <c r="D590" s="1">
        <v>1190</v>
      </c>
    </row>
    <row r="591" spans="1:11" x14ac:dyDescent="0.25">
      <c r="A591" t="s">
        <v>818</v>
      </c>
      <c r="B591" s="1">
        <f>AVERAGE(940,1200)</f>
        <v>1070</v>
      </c>
      <c r="C591" s="1">
        <v>940</v>
      </c>
      <c r="D591" s="1">
        <v>1200</v>
      </c>
      <c r="I591">
        <v>501</v>
      </c>
    </row>
    <row r="592" spans="1:11" x14ac:dyDescent="0.25">
      <c r="A592" t="s">
        <v>1056</v>
      </c>
      <c r="B592" s="1">
        <f>AVERAGE(960,1170)</f>
        <v>1065</v>
      </c>
      <c r="C592" s="1">
        <v>960</v>
      </c>
      <c r="D592" s="1">
        <v>1170</v>
      </c>
      <c r="I592">
        <v>437</v>
      </c>
      <c r="J592">
        <v>407</v>
      </c>
      <c r="K592">
        <v>1048</v>
      </c>
    </row>
    <row r="593" spans="1:11" x14ac:dyDescent="0.25">
      <c r="A593" t="s">
        <v>178</v>
      </c>
      <c r="B593" s="1">
        <f>AVERAGE(960,1170)</f>
        <v>1065</v>
      </c>
      <c r="C593" s="1">
        <v>960</v>
      </c>
      <c r="D593" s="1">
        <v>1170</v>
      </c>
      <c r="H593">
        <v>351</v>
      </c>
      <c r="I593">
        <v>601</v>
      </c>
      <c r="J593">
        <v>326</v>
      </c>
    </row>
    <row r="594" spans="1:11" x14ac:dyDescent="0.25">
      <c r="A594" t="s">
        <v>204</v>
      </c>
      <c r="B594" s="1">
        <f>AVERAGE(950,1180)</f>
        <v>1065</v>
      </c>
      <c r="C594" s="1">
        <v>950</v>
      </c>
      <c r="D594" s="1">
        <v>1180</v>
      </c>
      <c r="H594">
        <v>401</v>
      </c>
      <c r="I594">
        <v>601</v>
      </c>
      <c r="K594">
        <v>1064</v>
      </c>
    </row>
    <row r="595" spans="1:11" x14ac:dyDescent="0.25">
      <c r="A595" t="s">
        <v>465</v>
      </c>
      <c r="B595" s="1">
        <f>AVERAGE(980,1150)</f>
        <v>1065</v>
      </c>
      <c r="C595" s="1">
        <v>980</v>
      </c>
      <c r="D595" s="1">
        <v>1150</v>
      </c>
      <c r="I595">
        <v>601</v>
      </c>
      <c r="J595">
        <v>412</v>
      </c>
    </row>
    <row r="596" spans="1:11" x14ac:dyDescent="0.25">
      <c r="A596" t="s">
        <v>1057</v>
      </c>
      <c r="B596" s="1">
        <f>AVERAGE(910,1220)</f>
        <v>1065</v>
      </c>
      <c r="C596" s="1">
        <v>910</v>
      </c>
      <c r="D596" s="1">
        <v>1220</v>
      </c>
      <c r="I596">
        <v>437</v>
      </c>
    </row>
    <row r="597" spans="1:11" x14ac:dyDescent="0.25">
      <c r="A597" t="s">
        <v>1204</v>
      </c>
      <c r="B597" s="1">
        <f>AVERAGE(840,1290)</f>
        <v>1065</v>
      </c>
      <c r="C597" s="1">
        <v>840</v>
      </c>
      <c r="D597" s="1">
        <v>1290</v>
      </c>
    </row>
    <row r="598" spans="1:11" x14ac:dyDescent="0.25">
      <c r="A598" t="s">
        <v>677</v>
      </c>
      <c r="B598" s="1">
        <f>AVERAGE(960,1170)</f>
        <v>1065</v>
      </c>
      <c r="C598" s="1">
        <v>960</v>
      </c>
      <c r="D598" s="1">
        <v>1170</v>
      </c>
      <c r="I598">
        <v>601</v>
      </c>
    </row>
    <row r="599" spans="1:11" x14ac:dyDescent="0.25">
      <c r="A599" t="s">
        <v>804</v>
      </c>
      <c r="B599" s="1">
        <f>AVERAGE(910,1220)</f>
        <v>1065</v>
      </c>
      <c r="C599" s="1">
        <v>910</v>
      </c>
      <c r="D599" s="1">
        <v>1220</v>
      </c>
    </row>
    <row r="600" spans="1:11" x14ac:dyDescent="0.25">
      <c r="A600" t="s">
        <v>1058</v>
      </c>
      <c r="B600" s="1">
        <f>AVERAGE(950,1180)</f>
        <v>1065</v>
      </c>
      <c r="C600" s="1">
        <v>950</v>
      </c>
      <c r="D600" s="1">
        <v>1180</v>
      </c>
      <c r="I600">
        <v>800</v>
      </c>
    </row>
    <row r="601" spans="1:11" x14ac:dyDescent="0.25">
      <c r="A601" t="s">
        <v>1268</v>
      </c>
      <c r="B601" s="1">
        <f>AVERAGE(920,1200)</f>
        <v>1060</v>
      </c>
      <c r="C601" s="1">
        <v>920</v>
      </c>
      <c r="D601" s="1">
        <v>1200</v>
      </c>
    </row>
    <row r="602" spans="1:11" x14ac:dyDescent="0.25">
      <c r="A602" t="s">
        <v>362</v>
      </c>
      <c r="B602" s="1">
        <f>AVERAGE(970,1150)</f>
        <v>1060</v>
      </c>
      <c r="C602" s="1">
        <v>970</v>
      </c>
      <c r="D602" s="1">
        <v>1150</v>
      </c>
      <c r="I602">
        <v>501</v>
      </c>
    </row>
    <row r="603" spans="1:11" x14ac:dyDescent="0.25">
      <c r="A603" t="s">
        <v>384</v>
      </c>
      <c r="B603" s="1">
        <f>AVERAGE(930,1190)</f>
        <v>1060</v>
      </c>
      <c r="C603" s="1">
        <v>930</v>
      </c>
      <c r="D603" s="1">
        <v>1190</v>
      </c>
      <c r="I603">
        <v>501</v>
      </c>
    </row>
    <row r="604" spans="1:11" x14ac:dyDescent="0.25">
      <c r="A604" t="s">
        <v>389</v>
      </c>
      <c r="B604" s="1">
        <f>AVERAGE(960,1160)</f>
        <v>1060</v>
      </c>
      <c r="C604" s="1">
        <v>960</v>
      </c>
      <c r="D604" s="1">
        <v>1160</v>
      </c>
      <c r="I604">
        <v>385</v>
      </c>
    </row>
    <row r="605" spans="1:11" x14ac:dyDescent="0.25">
      <c r="A605" t="s">
        <v>1059</v>
      </c>
      <c r="B605" s="1">
        <f>AVERAGE(960,1160)</f>
        <v>1060</v>
      </c>
      <c r="C605" s="1">
        <v>960</v>
      </c>
      <c r="D605" s="1">
        <v>1160</v>
      </c>
    </row>
    <row r="606" spans="1:11" x14ac:dyDescent="0.25">
      <c r="A606" t="s">
        <v>1060</v>
      </c>
      <c r="B606" s="1">
        <f>AVERAGE(930,1190)</f>
        <v>1060</v>
      </c>
      <c r="C606" s="1">
        <v>930</v>
      </c>
      <c r="D606" s="1">
        <v>1190</v>
      </c>
      <c r="I606">
        <v>489</v>
      </c>
      <c r="J606">
        <v>343</v>
      </c>
      <c r="K606">
        <v>1066</v>
      </c>
    </row>
    <row r="607" spans="1:11" x14ac:dyDescent="0.25">
      <c r="A607" t="s">
        <v>1061</v>
      </c>
      <c r="B607" s="1">
        <f>AVERAGE(960,1160)</f>
        <v>1060</v>
      </c>
      <c r="C607" s="1">
        <v>960</v>
      </c>
      <c r="D607" s="1">
        <v>1160</v>
      </c>
      <c r="I607">
        <v>251</v>
      </c>
    </row>
    <row r="608" spans="1:11" x14ac:dyDescent="0.25">
      <c r="A608" t="s">
        <v>1269</v>
      </c>
      <c r="B608" s="1">
        <f>AVERAGE(930,1190)</f>
        <v>1060</v>
      </c>
      <c r="C608" s="1">
        <v>930</v>
      </c>
      <c r="D608" s="1">
        <v>1190</v>
      </c>
      <c r="I608">
        <v>484</v>
      </c>
    </row>
    <row r="609" spans="1:11" x14ac:dyDescent="0.25">
      <c r="A609" t="s">
        <v>1062</v>
      </c>
      <c r="B609" s="1">
        <f>AVERAGE(950,1170)</f>
        <v>1060</v>
      </c>
      <c r="C609" s="1">
        <v>950</v>
      </c>
      <c r="D609" s="1">
        <v>1170</v>
      </c>
      <c r="I609">
        <v>601</v>
      </c>
    </row>
    <row r="610" spans="1:11" x14ac:dyDescent="0.25">
      <c r="A610" t="s">
        <v>114</v>
      </c>
      <c r="B610" s="1">
        <f>AVERAGE(960,1158)</f>
        <v>1059</v>
      </c>
      <c r="C610" s="1">
        <v>960</v>
      </c>
      <c r="D610" s="1">
        <v>1158</v>
      </c>
      <c r="E610">
        <v>126</v>
      </c>
      <c r="I610">
        <v>198</v>
      </c>
    </row>
    <row r="611" spans="1:11" x14ac:dyDescent="0.25">
      <c r="A611" t="s">
        <v>678</v>
      </c>
      <c r="B611" s="1">
        <f>AVERAGE(960,1158)</f>
        <v>1059</v>
      </c>
      <c r="C611" s="1">
        <v>960</v>
      </c>
      <c r="D611" s="1">
        <v>1158</v>
      </c>
      <c r="I611">
        <v>601</v>
      </c>
    </row>
    <row r="612" spans="1:11" x14ac:dyDescent="0.25">
      <c r="A612" t="s">
        <v>188</v>
      </c>
      <c r="B612" s="1">
        <f>AVERAGE(940,1170)</f>
        <v>1055</v>
      </c>
      <c r="C612" s="1">
        <v>940</v>
      </c>
      <c r="D612" s="1">
        <v>1170</v>
      </c>
    </row>
    <row r="613" spans="1:11" x14ac:dyDescent="0.25">
      <c r="A613" t="s">
        <v>1063</v>
      </c>
      <c r="B613" s="1">
        <f>AVERAGE(950,1160)</f>
        <v>1055</v>
      </c>
      <c r="C613" s="1">
        <v>950</v>
      </c>
      <c r="D613" s="1">
        <v>1160</v>
      </c>
      <c r="I613">
        <v>460</v>
      </c>
      <c r="J613">
        <v>438</v>
      </c>
    </row>
    <row r="614" spans="1:11" x14ac:dyDescent="0.25">
      <c r="A614" t="s">
        <v>939</v>
      </c>
      <c r="B614" s="1">
        <f>AVERAGE(940,1170)</f>
        <v>1055</v>
      </c>
      <c r="C614" s="1">
        <v>940</v>
      </c>
      <c r="D614" s="1">
        <v>1170</v>
      </c>
      <c r="F614">
        <v>133</v>
      </c>
      <c r="I614">
        <v>283</v>
      </c>
    </row>
    <row r="615" spans="1:11" x14ac:dyDescent="0.25">
      <c r="A615" t="s">
        <v>354</v>
      </c>
      <c r="B615" s="1">
        <f>AVERAGE(930,1180)</f>
        <v>1055</v>
      </c>
      <c r="C615" s="1">
        <v>930</v>
      </c>
      <c r="D615" s="1">
        <v>1180</v>
      </c>
      <c r="I615">
        <v>495</v>
      </c>
    </row>
    <row r="616" spans="1:11" x14ac:dyDescent="0.25">
      <c r="A616" t="s">
        <v>1064</v>
      </c>
      <c r="B616" s="1">
        <f>AVERAGE(970,1140)</f>
        <v>1055</v>
      </c>
      <c r="C616" s="1">
        <v>970</v>
      </c>
      <c r="D616" s="1">
        <v>1140</v>
      </c>
      <c r="I616">
        <v>451</v>
      </c>
    </row>
    <row r="617" spans="1:11" x14ac:dyDescent="0.25">
      <c r="A617" t="s">
        <v>366</v>
      </c>
      <c r="B617" s="1">
        <f>AVERAGE(970,1140)</f>
        <v>1055</v>
      </c>
      <c r="C617" s="1">
        <v>970</v>
      </c>
      <c r="D617" s="1">
        <v>1140</v>
      </c>
      <c r="I617">
        <v>205</v>
      </c>
    </row>
    <row r="618" spans="1:11" x14ac:dyDescent="0.25">
      <c r="A618" t="s">
        <v>376</v>
      </c>
      <c r="B618" s="1">
        <f>AVERAGE(960,1150)</f>
        <v>1055</v>
      </c>
      <c r="C618" s="1">
        <v>960</v>
      </c>
      <c r="D618" s="1">
        <v>1150</v>
      </c>
      <c r="I618">
        <v>501</v>
      </c>
      <c r="J618">
        <v>384</v>
      </c>
    </row>
    <row r="619" spans="1:11" x14ac:dyDescent="0.25">
      <c r="A619" t="s">
        <v>940</v>
      </c>
      <c r="B619" s="1">
        <f>AVERAGE(980,1130)</f>
        <v>1055</v>
      </c>
      <c r="C619" s="1">
        <v>980</v>
      </c>
      <c r="D619" s="1">
        <v>1130</v>
      </c>
      <c r="I619">
        <v>500</v>
      </c>
      <c r="J619">
        <v>374</v>
      </c>
    </row>
    <row r="620" spans="1:11" x14ac:dyDescent="0.25">
      <c r="A620" t="s">
        <v>1065</v>
      </c>
      <c r="B620" s="1">
        <f>AVERAGE(950,1160)</f>
        <v>1055</v>
      </c>
      <c r="C620" s="1">
        <v>950</v>
      </c>
      <c r="D620" s="1">
        <v>1160</v>
      </c>
      <c r="I620">
        <v>413</v>
      </c>
    </row>
    <row r="621" spans="1:11" s="2" customFormat="1" x14ac:dyDescent="0.25">
      <c r="A621" s="2" t="s">
        <v>1066</v>
      </c>
      <c r="B621" s="3">
        <f>AVERAGE(820,1290)</f>
        <v>1055</v>
      </c>
      <c r="C621" s="3">
        <v>820</v>
      </c>
      <c r="D621" s="3">
        <v>1290</v>
      </c>
      <c r="I621" s="2">
        <v>377</v>
      </c>
      <c r="J621" s="2">
        <v>356</v>
      </c>
    </row>
    <row r="622" spans="1:11" x14ac:dyDescent="0.25">
      <c r="A622" t="s">
        <v>489</v>
      </c>
      <c r="B622" s="1">
        <f>AVERAGE(925,1180)</f>
        <v>1052.5</v>
      </c>
      <c r="C622" s="1">
        <v>925</v>
      </c>
      <c r="D622" s="1">
        <v>1180</v>
      </c>
      <c r="I622" s="2">
        <v>800</v>
      </c>
    </row>
    <row r="623" spans="1:11" x14ac:dyDescent="0.25">
      <c r="A623" t="s">
        <v>148</v>
      </c>
      <c r="B623" s="1">
        <f>AVERAGE(950,1150)</f>
        <v>1050</v>
      </c>
      <c r="C623" s="1">
        <v>950</v>
      </c>
      <c r="D623" s="1">
        <v>1150</v>
      </c>
      <c r="E623">
        <v>173</v>
      </c>
      <c r="I623" s="2">
        <v>800</v>
      </c>
      <c r="J623">
        <v>354</v>
      </c>
      <c r="K623">
        <v>1112</v>
      </c>
    </row>
    <row r="624" spans="1:11" x14ac:dyDescent="0.25">
      <c r="A624" t="s">
        <v>153</v>
      </c>
      <c r="B624" s="1">
        <v>1050</v>
      </c>
      <c r="C624" s="1">
        <v>950</v>
      </c>
      <c r="D624" s="1">
        <v>1150</v>
      </c>
      <c r="E624">
        <v>181</v>
      </c>
      <c r="I624" s="2">
        <v>501</v>
      </c>
    </row>
    <row r="625" spans="1:11" x14ac:dyDescent="0.25">
      <c r="A625" t="s">
        <v>155</v>
      </c>
      <c r="B625" s="1">
        <v>1050</v>
      </c>
      <c r="C625" s="1">
        <v>950</v>
      </c>
      <c r="D625" s="1">
        <v>1150</v>
      </c>
      <c r="E625">
        <v>181</v>
      </c>
      <c r="I625" s="2">
        <v>501</v>
      </c>
      <c r="J625">
        <v>308</v>
      </c>
    </row>
    <row r="626" spans="1:11" x14ac:dyDescent="0.25">
      <c r="A626" t="s">
        <v>165</v>
      </c>
      <c r="B626" s="1">
        <f>AVERAGE(950,1150)</f>
        <v>1050</v>
      </c>
      <c r="C626" s="1">
        <v>950</v>
      </c>
      <c r="D626" s="1">
        <v>1150</v>
      </c>
      <c r="E626">
        <v>194</v>
      </c>
      <c r="H626">
        <v>501</v>
      </c>
      <c r="I626" s="2">
        <v>800</v>
      </c>
      <c r="J626" s="2">
        <v>326</v>
      </c>
      <c r="K626" s="2">
        <v>1089</v>
      </c>
    </row>
    <row r="627" spans="1:11" x14ac:dyDescent="0.25">
      <c r="A627" t="s">
        <v>172</v>
      </c>
      <c r="B627" s="1">
        <v>1050</v>
      </c>
      <c r="C627" s="1">
        <v>950</v>
      </c>
      <c r="D627" s="1">
        <v>1150</v>
      </c>
      <c r="I627" s="2">
        <v>501</v>
      </c>
      <c r="J627">
        <v>346</v>
      </c>
    </row>
    <row r="628" spans="1:11" x14ac:dyDescent="0.25">
      <c r="A628" t="s">
        <v>941</v>
      </c>
      <c r="B628" s="1">
        <f>AVERAGE(940,1160)</f>
        <v>1050</v>
      </c>
      <c r="C628" s="1">
        <v>940</v>
      </c>
      <c r="D628" s="1">
        <v>1160</v>
      </c>
      <c r="H628">
        <v>401</v>
      </c>
      <c r="I628" s="2">
        <v>601</v>
      </c>
      <c r="J628">
        <v>368</v>
      </c>
    </row>
    <row r="629" spans="1:11" x14ac:dyDescent="0.25">
      <c r="A629" t="s">
        <v>1205</v>
      </c>
      <c r="B629" s="1">
        <f>AVERAGE(910,1190)</f>
        <v>1050</v>
      </c>
      <c r="C629" s="1">
        <v>910</v>
      </c>
      <c r="D629" s="1">
        <v>1190</v>
      </c>
      <c r="H629">
        <v>601</v>
      </c>
      <c r="I629" s="2">
        <v>601</v>
      </c>
      <c r="J629">
        <v>294</v>
      </c>
    </row>
    <row r="630" spans="1:11" x14ac:dyDescent="0.25">
      <c r="A630" t="s">
        <v>1067</v>
      </c>
      <c r="B630" s="1">
        <f>AVERAGE(950,1150)</f>
        <v>1050</v>
      </c>
      <c r="C630" s="1">
        <v>950</v>
      </c>
      <c r="D630" s="1">
        <v>1150</v>
      </c>
      <c r="H630">
        <v>251</v>
      </c>
      <c r="I630" s="2">
        <v>241</v>
      </c>
    </row>
    <row r="631" spans="1:11" x14ac:dyDescent="0.25">
      <c r="A631" t="s">
        <v>206</v>
      </c>
      <c r="B631" s="1">
        <f>AVERAGE(910,1190)</f>
        <v>1050</v>
      </c>
      <c r="C631" s="1">
        <v>910</v>
      </c>
      <c r="D631" s="1">
        <v>1190</v>
      </c>
      <c r="H631">
        <v>351</v>
      </c>
      <c r="I631" s="2">
        <v>301</v>
      </c>
      <c r="J631">
        <v>384</v>
      </c>
    </row>
    <row r="632" spans="1:11" x14ac:dyDescent="0.25">
      <c r="A632" t="s">
        <v>302</v>
      </c>
      <c r="B632" s="1">
        <f>AVERAGE(950,1150)</f>
        <v>1050</v>
      </c>
      <c r="C632" s="1">
        <v>950</v>
      </c>
      <c r="D632" s="1">
        <v>1150</v>
      </c>
      <c r="F632">
        <v>155</v>
      </c>
      <c r="I632" s="2">
        <v>377</v>
      </c>
    </row>
    <row r="633" spans="1:11" x14ac:dyDescent="0.25">
      <c r="A633" t="s">
        <v>307</v>
      </c>
      <c r="B633" s="1">
        <f>AVERAGE(950,1150)</f>
        <v>1050</v>
      </c>
      <c r="C633" s="1">
        <v>950</v>
      </c>
      <c r="D633" s="1">
        <v>1150</v>
      </c>
      <c r="F633">
        <v>165</v>
      </c>
      <c r="I633" s="2">
        <v>429</v>
      </c>
    </row>
    <row r="634" spans="1:11" x14ac:dyDescent="0.25">
      <c r="A634" t="s">
        <v>1068</v>
      </c>
      <c r="B634" s="1">
        <f>AVERAGE(950,1150)</f>
        <v>1050</v>
      </c>
      <c r="C634" s="1">
        <v>950</v>
      </c>
      <c r="D634" s="1">
        <v>1150</v>
      </c>
      <c r="I634" s="2">
        <v>800</v>
      </c>
    </row>
    <row r="635" spans="1:11" x14ac:dyDescent="0.25">
      <c r="A635" t="s">
        <v>364</v>
      </c>
      <c r="B635" s="1">
        <f>AVERAGE(950,1150)</f>
        <v>1050</v>
      </c>
      <c r="C635" s="1">
        <v>950</v>
      </c>
      <c r="D635" s="1">
        <v>1150</v>
      </c>
      <c r="I635" s="2">
        <v>501</v>
      </c>
    </row>
    <row r="636" spans="1:11" x14ac:dyDescent="0.25">
      <c r="A636" t="s">
        <v>374</v>
      </c>
      <c r="B636" s="1">
        <f>AVERAGE(940,1160)</f>
        <v>1050</v>
      </c>
      <c r="C636" s="1">
        <v>940</v>
      </c>
      <c r="D636" s="1">
        <v>1160</v>
      </c>
      <c r="I636" s="2">
        <v>501</v>
      </c>
    </row>
    <row r="637" spans="1:11" x14ac:dyDescent="0.25">
      <c r="A637" t="s">
        <v>385</v>
      </c>
      <c r="B637" s="1">
        <f>AVERAGE(950,1150)</f>
        <v>1050</v>
      </c>
      <c r="C637" s="1">
        <v>950</v>
      </c>
      <c r="D637" s="1">
        <v>1150</v>
      </c>
      <c r="I637" s="2">
        <v>416</v>
      </c>
    </row>
    <row r="638" spans="1:11" x14ac:dyDescent="0.25">
      <c r="A638" t="s">
        <v>390</v>
      </c>
      <c r="B638" s="1">
        <f>AVERAGE(950,1150)</f>
        <v>1050</v>
      </c>
      <c r="C638" s="1">
        <v>950</v>
      </c>
      <c r="D638" s="1">
        <v>1150</v>
      </c>
      <c r="I638" s="2">
        <v>343</v>
      </c>
      <c r="J638">
        <v>157</v>
      </c>
    </row>
    <row r="639" spans="1:11" x14ac:dyDescent="0.25">
      <c r="A639" t="s">
        <v>1069</v>
      </c>
      <c r="B639" s="1">
        <f>AVERAGE(950,1150)</f>
        <v>1050</v>
      </c>
      <c r="C639" s="1">
        <v>950</v>
      </c>
      <c r="D639" s="1">
        <v>1150</v>
      </c>
      <c r="I639" s="2">
        <v>310</v>
      </c>
      <c r="J639">
        <v>387</v>
      </c>
    </row>
    <row r="640" spans="1:11" x14ac:dyDescent="0.25">
      <c r="A640" t="s">
        <v>942</v>
      </c>
      <c r="B640" s="1">
        <f>AVERAGE(930,1170)</f>
        <v>1050</v>
      </c>
      <c r="C640" s="1">
        <v>930</v>
      </c>
      <c r="D640" s="1">
        <v>1170</v>
      </c>
      <c r="I640" s="2">
        <v>601</v>
      </c>
      <c r="J640">
        <v>297</v>
      </c>
    </row>
    <row r="641" spans="1:10" x14ac:dyDescent="0.25">
      <c r="A641" t="s">
        <v>488</v>
      </c>
      <c r="B641" s="1">
        <f>AVERAGE(950,1150)</f>
        <v>1050</v>
      </c>
      <c r="C641" s="1">
        <v>950</v>
      </c>
      <c r="D641" s="1">
        <v>1150</v>
      </c>
      <c r="I641" s="2">
        <v>601</v>
      </c>
    </row>
    <row r="642" spans="1:10" x14ac:dyDescent="0.25">
      <c r="A642" t="s">
        <v>1070</v>
      </c>
      <c r="B642" s="1">
        <v>1050</v>
      </c>
      <c r="C642" s="1">
        <v>950</v>
      </c>
      <c r="D642" s="1">
        <v>1150</v>
      </c>
      <c r="I642" s="2">
        <v>800</v>
      </c>
      <c r="J642">
        <v>407</v>
      </c>
    </row>
    <row r="643" spans="1:10" x14ac:dyDescent="0.25">
      <c r="A643" t="s">
        <v>503</v>
      </c>
      <c r="B643" s="1">
        <v>1050</v>
      </c>
      <c r="C643" s="1">
        <v>950</v>
      </c>
      <c r="D643" s="1">
        <v>1150</v>
      </c>
      <c r="I643" s="2">
        <v>800</v>
      </c>
      <c r="J643">
        <v>387</v>
      </c>
    </row>
    <row r="644" spans="1:10" x14ac:dyDescent="0.25">
      <c r="A644" t="s">
        <v>513</v>
      </c>
      <c r="B644" s="1">
        <f>AVERAGE(950,1150)</f>
        <v>1050</v>
      </c>
      <c r="C644" s="1">
        <v>950</v>
      </c>
      <c r="D644" s="1">
        <v>1150</v>
      </c>
      <c r="I644" s="2">
        <v>800</v>
      </c>
    </row>
    <row r="645" spans="1:10" x14ac:dyDescent="0.25">
      <c r="A645" t="s">
        <v>1071</v>
      </c>
      <c r="B645" s="1">
        <v>1050</v>
      </c>
      <c r="C645" s="1">
        <v>950</v>
      </c>
      <c r="D645" s="1">
        <v>1150</v>
      </c>
    </row>
    <row r="646" spans="1:10" x14ac:dyDescent="0.25">
      <c r="A646" t="s">
        <v>1206</v>
      </c>
      <c r="B646" s="1">
        <f>AVERAGE(990,1110)</f>
        <v>1050</v>
      </c>
      <c r="C646" s="1">
        <v>990</v>
      </c>
      <c r="D646" s="1">
        <v>1110</v>
      </c>
      <c r="I646">
        <v>800</v>
      </c>
    </row>
    <row r="647" spans="1:10" x14ac:dyDescent="0.25">
      <c r="A647" t="s">
        <v>1072</v>
      </c>
      <c r="B647" s="1">
        <f>AVERAGE(910,1190)</f>
        <v>1050</v>
      </c>
      <c r="C647" s="1">
        <v>910</v>
      </c>
      <c r="D647" s="1">
        <v>1190</v>
      </c>
      <c r="I647">
        <v>800</v>
      </c>
      <c r="J647">
        <v>456</v>
      </c>
    </row>
    <row r="648" spans="1:10" x14ac:dyDescent="0.25">
      <c r="A648" t="s">
        <v>561</v>
      </c>
      <c r="B648" s="1">
        <f>AVERAGE(950,1150)</f>
        <v>1050</v>
      </c>
      <c r="C648" s="1">
        <v>950</v>
      </c>
      <c r="D648" s="1">
        <v>1150</v>
      </c>
      <c r="I648">
        <v>429</v>
      </c>
    </row>
    <row r="649" spans="1:10" x14ac:dyDescent="0.25">
      <c r="A649" t="s">
        <v>571</v>
      </c>
      <c r="B649" s="1">
        <v>1050</v>
      </c>
      <c r="C649" s="1">
        <v>950</v>
      </c>
      <c r="D649" s="1">
        <v>1150</v>
      </c>
      <c r="I649">
        <v>601</v>
      </c>
      <c r="J649">
        <v>278</v>
      </c>
    </row>
    <row r="650" spans="1:10" x14ac:dyDescent="0.25">
      <c r="A650" t="s">
        <v>1073</v>
      </c>
      <c r="B650" s="1">
        <v>1050</v>
      </c>
      <c r="C650" s="1">
        <v>950</v>
      </c>
      <c r="D650" s="1">
        <v>1150</v>
      </c>
      <c r="I650">
        <v>501</v>
      </c>
    </row>
    <row r="651" spans="1:10" x14ac:dyDescent="0.25">
      <c r="A651" t="s">
        <v>577</v>
      </c>
      <c r="B651" s="1">
        <f>AVERAGE(910,1190)</f>
        <v>1050</v>
      </c>
      <c r="C651" s="1">
        <v>910</v>
      </c>
      <c r="D651" s="1">
        <v>1190</v>
      </c>
      <c r="I651">
        <v>601</v>
      </c>
    </row>
    <row r="652" spans="1:10" x14ac:dyDescent="0.25">
      <c r="A652" t="s">
        <v>579</v>
      </c>
      <c r="B652" s="1">
        <v>1050</v>
      </c>
      <c r="C652" s="1">
        <v>950</v>
      </c>
      <c r="D652" s="1">
        <v>1150</v>
      </c>
      <c r="I652">
        <v>601</v>
      </c>
      <c r="J652">
        <v>194</v>
      </c>
    </row>
    <row r="653" spans="1:10" x14ac:dyDescent="0.25">
      <c r="A653" t="s">
        <v>1074</v>
      </c>
      <c r="B653" s="1">
        <v>1050</v>
      </c>
      <c r="C653" s="1">
        <v>950</v>
      </c>
      <c r="D653" s="1">
        <v>1150</v>
      </c>
      <c r="I653">
        <v>601</v>
      </c>
    </row>
    <row r="654" spans="1:10" x14ac:dyDescent="0.25">
      <c r="A654" t="s">
        <v>1075</v>
      </c>
      <c r="B654" s="1">
        <v>1050</v>
      </c>
      <c r="C654" s="1">
        <v>950</v>
      </c>
      <c r="D654" s="1">
        <v>1150</v>
      </c>
      <c r="I654">
        <v>501</v>
      </c>
    </row>
    <row r="655" spans="1:10" x14ac:dyDescent="0.25">
      <c r="A655" t="s">
        <v>590</v>
      </c>
      <c r="B655" s="1">
        <v>1050</v>
      </c>
      <c r="C655" s="1">
        <v>950</v>
      </c>
      <c r="D655" s="1">
        <v>1150</v>
      </c>
      <c r="I655">
        <v>601</v>
      </c>
    </row>
    <row r="656" spans="1:10" x14ac:dyDescent="0.25">
      <c r="A656" t="s">
        <v>592</v>
      </c>
      <c r="B656" s="1">
        <v>1050</v>
      </c>
      <c r="C656" s="1">
        <v>950</v>
      </c>
      <c r="D656" s="1">
        <v>1150</v>
      </c>
      <c r="I656">
        <v>601</v>
      </c>
    </row>
    <row r="657" spans="1:11" x14ac:dyDescent="0.25">
      <c r="A657" t="s">
        <v>598</v>
      </c>
      <c r="B657" s="1">
        <v>1050</v>
      </c>
      <c r="C657" s="1">
        <v>950</v>
      </c>
      <c r="D657" s="1">
        <v>1150</v>
      </c>
      <c r="I657">
        <v>800</v>
      </c>
      <c r="J657">
        <v>187</v>
      </c>
    </row>
    <row r="658" spans="1:11" x14ac:dyDescent="0.25">
      <c r="A658" t="s">
        <v>603</v>
      </c>
      <c r="B658" s="1">
        <v>1050</v>
      </c>
      <c r="C658" s="1">
        <v>950</v>
      </c>
      <c r="D658" s="1">
        <v>1150</v>
      </c>
    </row>
    <row r="659" spans="1:11" x14ac:dyDescent="0.25">
      <c r="A659" t="s">
        <v>607</v>
      </c>
      <c r="B659" s="1">
        <v>1050</v>
      </c>
      <c r="C659" s="1">
        <v>950</v>
      </c>
      <c r="D659" s="1">
        <v>1150</v>
      </c>
      <c r="I659">
        <v>601</v>
      </c>
    </row>
    <row r="660" spans="1:11" x14ac:dyDescent="0.25">
      <c r="A660" t="s">
        <v>609</v>
      </c>
      <c r="B660" s="1">
        <v>1050</v>
      </c>
      <c r="C660" s="1">
        <v>950</v>
      </c>
      <c r="D660" s="1">
        <v>1150</v>
      </c>
      <c r="I660">
        <v>800</v>
      </c>
      <c r="J660">
        <v>257</v>
      </c>
    </row>
    <row r="661" spans="1:11" x14ac:dyDescent="0.25">
      <c r="A661" t="s">
        <v>616</v>
      </c>
      <c r="B661" s="1">
        <v>1050</v>
      </c>
      <c r="C661" s="1">
        <v>950</v>
      </c>
      <c r="D661" s="1">
        <v>1150</v>
      </c>
      <c r="I661">
        <v>800</v>
      </c>
    </row>
    <row r="662" spans="1:11" x14ac:dyDescent="0.25">
      <c r="A662" t="s">
        <v>1270</v>
      </c>
      <c r="B662" s="1">
        <f>AVERAGE(950,1150)</f>
        <v>1050</v>
      </c>
      <c r="C662" s="1">
        <v>950</v>
      </c>
      <c r="D662" s="1">
        <v>1150</v>
      </c>
      <c r="I662">
        <v>800</v>
      </c>
    </row>
    <row r="663" spans="1:11" x14ac:dyDescent="0.25">
      <c r="A663" t="s">
        <v>645</v>
      </c>
      <c r="B663" s="1">
        <f>AVERAGE(950,1150)</f>
        <v>1050</v>
      </c>
      <c r="C663" s="1">
        <v>950</v>
      </c>
      <c r="D663" s="1">
        <v>1150</v>
      </c>
      <c r="I663">
        <v>495</v>
      </c>
    </row>
    <row r="664" spans="1:11" x14ac:dyDescent="0.25">
      <c r="A664" t="s">
        <v>653</v>
      </c>
      <c r="B664" s="1">
        <f>AVERAGE(940,1160)</f>
        <v>1050</v>
      </c>
      <c r="C664" s="1">
        <v>940</v>
      </c>
      <c r="D664" s="1">
        <v>1160</v>
      </c>
      <c r="I664">
        <v>473</v>
      </c>
      <c r="J664">
        <v>118</v>
      </c>
      <c r="K664">
        <v>1159</v>
      </c>
    </row>
    <row r="665" spans="1:11" x14ac:dyDescent="0.25">
      <c r="A665" t="s">
        <v>656</v>
      </c>
      <c r="B665" s="1">
        <f>AVERAGE(950,1150)</f>
        <v>1050</v>
      </c>
      <c r="C665" s="1">
        <v>950</v>
      </c>
      <c r="D665" s="1">
        <v>1150</v>
      </c>
      <c r="I665">
        <v>601</v>
      </c>
    </row>
    <row r="666" spans="1:11" x14ac:dyDescent="0.25">
      <c r="A666" t="s">
        <v>1076</v>
      </c>
      <c r="B666" s="1">
        <v>1050</v>
      </c>
      <c r="C666" s="1">
        <v>950</v>
      </c>
      <c r="D666" s="1">
        <v>1150</v>
      </c>
      <c r="I666">
        <v>601</v>
      </c>
    </row>
    <row r="667" spans="1:11" x14ac:dyDescent="0.25">
      <c r="A667" t="s">
        <v>704</v>
      </c>
      <c r="B667" s="1">
        <f>AVERAGE(940,1160)</f>
        <v>1050</v>
      </c>
      <c r="C667" s="1">
        <v>940</v>
      </c>
      <c r="D667" s="1">
        <v>1160</v>
      </c>
      <c r="I667">
        <v>601</v>
      </c>
    </row>
    <row r="668" spans="1:11" x14ac:dyDescent="0.25">
      <c r="A668" t="s">
        <v>710</v>
      </c>
      <c r="B668" s="1">
        <f>AVERAGE(930,1170)</f>
        <v>1050</v>
      </c>
      <c r="C668" s="1">
        <v>930</v>
      </c>
      <c r="D668" s="1">
        <v>1170</v>
      </c>
      <c r="I668">
        <v>601</v>
      </c>
    </row>
    <row r="669" spans="1:11" x14ac:dyDescent="0.25">
      <c r="A669" t="s">
        <v>731</v>
      </c>
      <c r="B669" s="1">
        <f>AVERAGE(950,1150)</f>
        <v>1050</v>
      </c>
      <c r="C669" s="1">
        <v>950</v>
      </c>
      <c r="D669" s="1">
        <v>1150</v>
      </c>
    </row>
    <row r="670" spans="1:11" x14ac:dyDescent="0.25">
      <c r="A670" t="s">
        <v>736</v>
      </c>
      <c r="B670" s="1">
        <f>AVERAGE(950,1150)</f>
        <v>1050</v>
      </c>
      <c r="C670" s="1">
        <v>950</v>
      </c>
      <c r="D670" s="1">
        <v>1150</v>
      </c>
    </row>
    <row r="671" spans="1:11" x14ac:dyDescent="0.25">
      <c r="A671" t="s">
        <v>742</v>
      </c>
      <c r="B671" s="1">
        <v>1050</v>
      </c>
      <c r="C671" s="1">
        <v>950</v>
      </c>
      <c r="D671" s="1">
        <v>1150</v>
      </c>
      <c r="I671">
        <v>601</v>
      </c>
    </row>
    <row r="672" spans="1:11" x14ac:dyDescent="0.25">
      <c r="A672" t="s">
        <v>1077</v>
      </c>
      <c r="B672" s="1">
        <v>1050</v>
      </c>
      <c r="C672" s="1">
        <v>950</v>
      </c>
      <c r="D672" s="1">
        <v>1150</v>
      </c>
      <c r="I672">
        <v>601</v>
      </c>
      <c r="J672">
        <v>356</v>
      </c>
    </row>
    <row r="673" spans="1:10" x14ac:dyDescent="0.25">
      <c r="A673" t="s">
        <v>1078</v>
      </c>
      <c r="B673" s="1">
        <f>AVERAGE(950,1150)</f>
        <v>1050</v>
      </c>
      <c r="C673" s="1">
        <v>950</v>
      </c>
      <c r="D673" s="1">
        <v>1150</v>
      </c>
    </row>
    <row r="674" spans="1:10" x14ac:dyDescent="0.25">
      <c r="A674" t="s">
        <v>1079</v>
      </c>
      <c r="B674" s="1">
        <f>AVERAGE(950,1150)</f>
        <v>1050</v>
      </c>
      <c r="C674" s="1">
        <v>950</v>
      </c>
      <c r="D674" s="1">
        <v>1150</v>
      </c>
    </row>
    <row r="675" spans="1:10" x14ac:dyDescent="0.25">
      <c r="A675" t="s">
        <v>776</v>
      </c>
      <c r="B675" s="1">
        <v>1050</v>
      </c>
      <c r="C675" s="1">
        <v>950</v>
      </c>
      <c r="D675" s="1">
        <v>1150</v>
      </c>
    </row>
    <row r="676" spans="1:10" x14ac:dyDescent="0.25">
      <c r="A676" t="s">
        <v>1080</v>
      </c>
      <c r="B676" s="1">
        <v>1050</v>
      </c>
      <c r="C676" s="1">
        <v>950</v>
      </c>
      <c r="D676" s="1">
        <v>1150</v>
      </c>
      <c r="I676">
        <v>385</v>
      </c>
    </row>
    <row r="677" spans="1:10" x14ac:dyDescent="0.25">
      <c r="A677" t="s">
        <v>1081</v>
      </c>
      <c r="B677" s="1">
        <v>1050</v>
      </c>
      <c r="C677" s="1">
        <v>950</v>
      </c>
      <c r="D677" s="1">
        <v>1150</v>
      </c>
      <c r="I677">
        <v>460</v>
      </c>
    </row>
    <row r="678" spans="1:10" x14ac:dyDescent="0.25">
      <c r="A678" t="s">
        <v>785</v>
      </c>
      <c r="B678" s="1">
        <v>1050</v>
      </c>
      <c r="C678" s="1">
        <v>950</v>
      </c>
      <c r="D678" s="1">
        <v>1150</v>
      </c>
      <c r="I678">
        <v>800</v>
      </c>
    </row>
    <row r="679" spans="1:10" x14ac:dyDescent="0.25">
      <c r="A679" t="s">
        <v>786</v>
      </c>
      <c r="B679" s="1">
        <f>AVERAGE(910,1190)</f>
        <v>1050</v>
      </c>
      <c r="C679" s="1">
        <v>910</v>
      </c>
      <c r="D679" s="1">
        <v>1190</v>
      </c>
    </row>
    <row r="680" spans="1:10" x14ac:dyDescent="0.25">
      <c r="A680" t="s">
        <v>782</v>
      </c>
      <c r="B680" s="1">
        <f>AVERAGE(C680:D680)</f>
        <v>1050</v>
      </c>
      <c r="C680" s="1">
        <v>910</v>
      </c>
      <c r="D680" s="1">
        <v>1190</v>
      </c>
      <c r="I680">
        <v>601</v>
      </c>
    </row>
    <row r="681" spans="1:10" x14ac:dyDescent="0.25">
      <c r="A681" t="s">
        <v>789</v>
      </c>
      <c r="B681" s="1">
        <v>1050</v>
      </c>
      <c r="C681" s="1">
        <v>950</v>
      </c>
      <c r="D681" s="1">
        <v>1150</v>
      </c>
      <c r="I681">
        <v>434</v>
      </c>
    </row>
    <row r="682" spans="1:10" x14ac:dyDescent="0.25">
      <c r="A682" t="s">
        <v>793</v>
      </c>
      <c r="B682" s="1">
        <v>1050</v>
      </c>
      <c r="C682" s="1">
        <v>910</v>
      </c>
      <c r="D682" s="1">
        <v>1190</v>
      </c>
    </row>
    <row r="683" spans="1:10" x14ac:dyDescent="0.25">
      <c r="A683" t="s">
        <v>1082</v>
      </c>
      <c r="B683" s="1">
        <f>AVERAGE(990,1110)</f>
        <v>1050</v>
      </c>
      <c r="C683" s="1">
        <v>990</v>
      </c>
      <c r="D683" s="1">
        <v>1110</v>
      </c>
      <c r="I683">
        <v>800</v>
      </c>
    </row>
    <row r="684" spans="1:10" x14ac:dyDescent="0.25">
      <c r="A684" t="s">
        <v>1083</v>
      </c>
      <c r="B684" s="1">
        <f>AVERAGE(910,1190)</f>
        <v>1050</v>
      </c>
      <c r="C684" s="1">
        <v>910</v>
      </c>
      <c r="D684" s="1">
        <v>1190</v>
      </c>
      <c r="I684">
        <v>601</v>
      </c>
    </row>
    <row r="685" spans="1:10" x14ac:dyDescent="0.25">
      <c r="A685" t="s">
        <v>802</v>
      </c>
      <c r="B685" s="1">
        <v>1050</v>
      </c>
      <c r="C685" s="1">
        <v>910</v>
      </c>
      <c r="D685" s="1">
        <v>1190</v>
      </c>
    </row>
    <row r="686" spans="1:10" x14ac:dyDescent="0.25">
      <c r="A686" t="s">
        <v>808</v>
      </c>
      <c r="B686" s="1">
        <v>1050</v>
      </c>
      <c r="C686" s="1">
        <v>910</v>
      </c>
      <c r="D686" s="1">
        <v>1190</v>
      </c>
      <c r="I686">
        <v>800</v>
      </c>
    </row>
    <row r="687" spans="1:10" x14ac:dyDescent="0.25">
      <c r="A687" t="s">
        <v>1207</v>
      </c>
      <c r="B687" s="1">
        <f>AVERAGE(950,1150)</f>
        <v>1050</v>
      </c>
      <c r="C687" s="1">
        <v>950</v>
      </c>
      <c r="D687" s="1">
        <v>1150</v>
      </c>
      <c r="I687">
        <v>800</v>
      </c>
    </row>
    <row r="688" spans="1:10" x14ac:dyDescent="0.25">
      <c r="A688" t="s">
        <v>1271</v>
      </c>
      <c r="B688" s="1">
        <f>AVERAGE(950,1150)</f>
        <v>1050</v>
      </c>
      <c r="C688" s="1">
        <v>950</v>
      </c>
      <c r="D688" s="1">
        <v>1150</v>
      </c>
      <c r="J688">
        <v>404</v>
      </c>
    </row>
    <row r="689" spans="1:10" x14ac:dyDescent="0.25">
      <c r="A689" t="s">
        <v>149</v>
      </c>
      <c r="B689" s="1">
        <f>AVERAGE(940,1150)</f>
        <v>1045</v>
      </c>
      <c r="C689" s="1">
        <v>940</v>
      </c>
      <c r="D689" s="1">
        <v>1150</v>
      </c>
      <c r="E689">
        <v>173</v>
      </c>
      <c r="I689">
        <v>322</v>
      </c>
      <c r="J689">
        <v>412</v>
      </c>
    </row>
    <row r="690" spans="1:10" x14ac:dyDescent="0.25">
      <c r="A690" t="s">
        <v>175</v>
      </c>
      <c r="B690" s="1">
        <f>AVERAGE(960,1130)</f>
        <v>1045</v>
      </c>
      <c r="C690" s="1">
        <v>960</v>
      </c>
      <c r="D690" s="1">
        <v>1130</v>
      </c>
      <c r="H690">
        <v>601</v>
      </c>
      <c r="I690">
        <v>601</v>
      </c>
      <c r="J690">
        <v>232</v>
      </c>
    </row>
    <row r="691" spans="1:10" x14ac:dyDescent="0.25">
      <c r="A691" t="s">
        <v>1272</v>
      </c>
      <c r="B691" s="1">
        <f>AVERAGE(940,1150)</f>
        <v>1045</v>
      </c>
      <c r="C691" s="1">
        <v>940</v>
      </c>
      <c r="D691" s="1">
        <v>1150</v>
      </c>
      <c r="I691">
        <v>601</v>
      </c>
    </row>
    <row r="692" spans="1:10" x14ac:dyDescent="0.25">
      <c r="A692" t="s">
        <v>943</v>
      </c>
      <c r="B692" s="1">
        <f>AVERAGE(940,1150)</f>
        <v>1045</v>
      </c>
      <c r="C692" s="1">
        <v>940</v>
      </c>
      <c r="D692" s="1">
        <v>1150</v>
      </c>
      <c r="I692">
        <v>375</v>
      </c>
    </row>
    <row r="693" spans="1:10" x14ac:dyDescent="0.25">
      <c r="A693" t="s">
        <v>369</v>
      </c>
      <c r="B693" s="1">
        <f>AVERAGE(950,1140)</f>
        <v>1045</v>
      </c>
      <c r="C693" s="1">
        <v>950</v>
      </c>
      <c r="D693" s="1">
        <v>1140</v>
      </c>
      <c r="I693">
        <v>601</v>
      </c>
      <c r="J693">
        <v>223</v>
      </c>
    </row>
    <row r="694" spans="1:10" x14ac:dyDescent="0.25">
      <c r="A694" t="s">
        <v>375</v>
      </c>
      <c r="B694" s="1">
        <f>AVERAGE(930,1160)</f>
        <v>1045</v>
      </c>
      <c r="C694" s="1">
        <v>930</v>
      </c>
      <c r="D694" s="1">
        <v>1160</v>
      </c>
      <c r="I694">
        <v>330</v>
      </c>
    </row>
    <row r="695" spans="1:10" x14ac:dyDescent="0.25">
      <c r="A695" t="s">
        <v>396</v>
      </c>
      <c r="B695" s="1">
        <f>AVERAGE(920,1170)</f>
        <v>1045</v>
      </c>
      <c r="C695" s="1">
        <v>920</v>
      </c>
      <c r="D695" s="1">
        <v>1170</v>
      </c>
      <c r="I695">
        <v>501</v>
      </c>
    </row>
    <row r="696" spans="1:10" x14ac:dyDescent="0.25">
      <c r="A696" t="s">
        <v>437</v>
      </c>
      <c r="B696" s="1">
        <f>AVERAGE(950,1140)</f>
        <v>1045</v>
      </c>
      <c r="C696" s="1">
        <v>950</v>
      </c>
      <c r="D696" s="1">
        <v>1140</v>
      </c>
    </row>
    <row r="697" spans="1:10" x14ac:dyDescent="0.25">
      <c r="A697" t="s">
        <v>655</v>
      </c>
      <c r="B697" s="1">
        <f>AVERAGE(870,1220)</f>
        <v>1045</v>
      </c>
      <c r="C697" s="1">
        <v>870</v>
      </c>
      <c r="D697" s="1">
        <v>1220</v>
      </c>
      <c r="I697">
        <v>501</v>
      </c>
    </row>
    <row r="698" spans="1:10" x14ac:dyDescent="0.25">
      <c r="A698" t="s">
        <v>400</v>
      </c>
      <c r="B698" s="1">
        <f>AVERAGE(950,1138)</f>
        <v>1044</v>
      </c>
      <c r="C698" s="1">
        <v>950</v>
      </c>
      <c r="D698" s="1">
        <v>1138</v>
      </c>
      <c r="I698">
        <v>601</v>
      </c>
      <c r="J698">
        <v>304</v>
      </c>
    </row>
    <row r="699" spans="1:10" x14ac:dyDescent="0.25">
      <c r="A699" t="s">
        <v>328</v>
      </c>
      <c r="B699" s="1">
        <f>AVERAGE(930,1153)</f>
        <v>1041.5</v>
      </c>
      <c r="C699" s="1">
        <v>930</v>
      </c>
      <c r="D699" s="1">
        <v>1153</v>
      </c>
      <c r="I699">
        <v>800</v>
      </c>
    </row>
    <row r="700" spans="1:10" x14ac:dyDescent="0.25">
      <c r="A700" t="s">
        <v>142</v>
      </c>
      <c r="B700" s="1">
        <f>AVERAGE(910,1170)</f>
        <v>1040</v>
      </c>
      <c r="C700" s="1">
        <v>910</v>
      </c>
      <c r="D700" s="1">
        <v>1170</v>
      </c>
      <c r="E700">
        <v>166</v>
      </c>
      <c r="H700">
        <v>401</v>
      </c>
      <c r="I700">
        <v>501</v>
      </c>
      <c r="J700">
        <v>384</v>
      </c>
    </row>
    <row r="701" spans="1:10" x14ac:dyDescent="0.25">
      <c r="A701" t="s">
        <v>143</v>
      </c>
      <c r="B701" s="1">
        <f>AVERAGE(950,1130)</f>
        <v>1040</v>
      </c>
      <c r="C701" s="1">
        <v>950</v>
      </c>
      <c r="D701" s="1">
        <v>1130</v>
      </c>
      <c r="E701">
        <v>166</v>
      </c>
      <c r="I701">
        <v>501</v>
      </c>
    </row>
    <row r="702" spans="1:10" x14ac:dyDescent="0.25">
      <c r="A702" t="s">
        <v>1084</v>
      </c>
      <c r="B702" s="1">
        <f t="shared" ref="B702:B707" si="1">AVERAGE(930,1150)</f>
        <v>1040</v>
      </c>
      <c r="C702" s="1">
        <v>930</v>
      </c>
      <c r="D702" s="1">
        <v>1150</v>
      </c>
      <c r="F702">
        <v>133</v>
      </c>
      <c r="I702">
        <v>296</v>
      </c>
    </row>
    <row r="703" spans="1:10" x14ac:dyDescent="0.25">
      <c r="A703" t="s">
        <v>944</v>
      </c>
      <c r="B703" s="1">
        <f t="shared" si="1"/>
        <v>1040</v>
      </c>
      <c r="C703" s="1">
        <v>930</v>
      </c>
      <c r="D703" s="1">
        <v>1150</v>
      </c>
      <c r="F703">
        <v>159</v>
      </c>
      <c r="I703">
        <v>417</v>
      </c>
    </row>
    <row r="704" spans="1:10" x14ac:dyDescent="0.25">
      <c r="A704" t="s">
        <v>353</v>
      </c>
      <c r="B704" s="1">
        <f t="shared" si="1"/>
        <v>1040</v>
      </c>
      <c r="C704" s="1">
        <v>930</v>
      </c>
      <c r="D704" s="1">
        <v>1150</v>
      </c>
      <c r="I704">
        <v>348</v>
      </c>
      <c r="J704">
        <v>308</v>
      </c>
    </row>
    <row r="705" spans="1:10" x14ac:dyDescent="0.25">
      <c r="A705" t="s">
        <v>373</v>
      </c>
      <c r="B705" s="1">
        <f t="shared" si="1"/>
        <v>1040</v>
      </c>
      <c r="C705" s="1">
        <v>930</v>
      </c>
      <c r="D705" s="1">
        <v>1150</v>
      </c>
      <c r="I705">
        <v>501</v>
      </c>
    </row>
    <row r="706" spans="1:10" x14ac:dyDescent="0.25">
      <c r="A706" t="s">
        <v>378</v>
      </c>
      <c r="B706" s="1">
        <f t="shared" si="1"/>
        <v>1040</v>
      </c>
      <c r="C706" s="1">
        <v>930</v>
      </c>
      <c r="D706" s="1">
        <v>1150</v>
      </c>
      <c r="I706">
        <v>417</v>
      </c>
    </row>
    <row r="707" spans="1:10" x14ac:dyDescent="0.25">
      <c r="A707" t="s">
        <v>393</v>
      </c>
      <c r="B707" s="1">
        <f t="shared" si="1"/>
        <v>1040</v>
      </c>
      <c r="C707" s="1">
        <v>930</v>
      </c>
      <c r="D707" s="1">
        <v>1150</v>
      </c>
      <c r="I707">
        <v>424</v>
      </c>
    </row>
    <row r="708" spans="1:10" x14ac:dyDescent="0.25">
      <c r="A708" t="s">
        <v>401</v>
      </c>
      <c r="B708" s="1">
        <f>AVERAGE(940,1140)</f>
        <v>1040</v>
      </c>
      <c r="C708" s="1">
        <v>940</v>
      </c>
      <c r="D708" s="1">
        <v>1140</v>
      </c>
      <c r="I708">
        <v>501</v>
      </c>
      <c r="J708">
        <v>141</v>
      </c>
    </row>
    <row r="709" spans="1:10" x14ac:dyDescent="0.25">
      <c r="A709" t="s">
        <v>404</v>
      </c>
      <c r="B709" s="1">
        <f>AVERAGE(920,1160)</f>
        <v>1040</v>
      </c>
      <c r="C709" s="1">
        <v>920</v>
      </c>
      <c r="D709" s="1">
        <v>1160</v>
      </c>
      <c r="I709">
        <v>501</v>
      </c>
    </row>
    <row r="710" spans="1:10" x14ac:dyDescent="0.25">
      <c r="A710" t="s">
        <v>462</v>
      </c>
      <c r="B710" s="1">
        <f>AVERAGE(940,1140)</f>
        <v>1040</v>
      </c>
      <c r="C710" s="1">
        <v>940</v>
      </c>
      <c r="D710" s="1">
        <v>1140</v>
      </c>
      <c r="I710">
        <v>346</v>
      </c>
    </row>
    <row r="711" spans="1:10" x14ac:dyDescent="0.25">
      <c r="A711" t="s">
        <v>567</v>
      </c>
      <c r="B711" s="1">
        <f>AVERAGE(940,1140)</f>
        <v>1040</v>
      </c>
      <c r="C711" s="1">
        <v>940</v>
      </c>
      <c r="D711" s="1">
        <v>1140</v>
      </c>
      <c r="I711">
        <v>601</v>
      </c>
    </row>
    <row r="712" spans="1:10" x14ac:dyDescent="0.25">
      <c r="A712" t="s">
        <v>662</v>
      </c>
      <c r="B712" s="1">
        <f>AVERAGE(920,1160)</f>
        <v>1040</v>
      </c>
      <c r="C712" s="1">
        <v>920</v>
      </c>
      <c r="D712" s="1">
        <v>1160</v>
      </c>
      <c r="I712">
        <v>601</v>
      </c>
    </row>
    <row r="713" spans="1:10" x14ac:dyDescent="0.25">
      <c r="A713" t="s">
        <v>663</v>
      </c>
      <c r="B713" s="1">
        <f>AVERAGE(940,1140)</f>
        <v>1040</v>
      </c>
      <c r="C713" s="1">
        <v>940</v>
      </c>
      <c r="D713" s="1">
        <v>1140</v>
      </c>
      <c r="I713">
        <v>601</v>
      </c>
    </row>
    <row r="714" spans="1:10" x14ac:dyDescent="0.25">
      <c r="A714" t="s">
        <v>158</v>
      </c>
      <c r="B714" s="1">
        <f>AVERAGE(950,1120)</f>
        <v>1035</v>
      </c>
      <c r="C714" s="1">
        <v>950</v>
      </c>
      <c r="D714" s="1">
        <v>1120</v>
      </c>
      <c r="E714">
        <v>181</v>
      </c>
      <c r="H714">
        <v>601</v>
      </c>
      <c r="I714">
        <v>501</v>
      </c>
      <c r="J714">
        <v>407</v>
      </c>
    </row>
    <row r="715" spans="1:10" x14ac:dyDescent="0.25">
      <c r="A715" t="s">
        <v>276</v>
      </c>
      <c r="B715" s="1">
        <f>AVERAGE(920,1150)</f>
        <v>1035</v>
      </c>
      <c r="C715" s="1">
        <v>920</v>
      </c>
      <c r="D715" s="1">
        <v>1150</v>
      </c>
      <c r="F715">
        <v>116</v>
      </c>
      <c r="I715">
        <v>249</v>
      </c>
    </row>
    <row r="716" spans="1:10" x14ac:dyDescent="0.25">
      <c r="A716" t="s">
        <v>1085</v>
      </c>
      <c r="B716" s="1">
        <f>AVERAGE(930,1140)</f>
        <v>1035</v>
      </c>
      <c r="C716" s="1">
        <v>930</v>
      </c>
      <c r="D716" s="1">
        <v>1140</v>
      </c>
      <c r="I716">
        <v>289</v>
      </c>
    </row>
    <row r="717" spans="1:10" x14ac:dyDescent="0.25">
      <c r="A717" t="s">
        <v>945</v>
      </c>
      <c r="B717" s="1">
        <f>AVERAGE(910,1160)</f>
        <v>1035</v>
      </c>
      <c r="C717" s="1">
        <v>910</v>
      </c>
      <c r="D717" s="1">
        <v>1160</v>
      </c>
      <c r="I717">
        <v>601</v>
      </c>
    </row>
    <row r="718" spans="1:10" x14ac:dyDescent="0.25">
      <c r="A718" t="s">
        <v>1086</v>
      </c>
      <c r="B718" s="1">
        <f>AVERAGE(900,1170)</f>
        <v>1035</v>
      </c>
      <c r="C718" s="1">
        <v>900</v>
      </c>
      <c r="D718" s="1">
        <v>1170</v>
      </c>
    </row>
    <row r="719" spans="1:10" x14ac:dyDescent="0.25">
      <c r="A719" t="s">
        <v>504</v>
      </c>
      <c r="B719" s="1">
        <f>AVERAGE(920,1150)</f>
        <v>1035</v>
      </c>
      <c r="C719" s="1">
        <v>920</v>
      </c>
      <c r="D719" s="1">
        <v>1150</v>
      </c>
    </row>
    <row r="720" spans="1:10" x14ac:dyDescent="0.25">
      <c r="A720" t="s">
        <v>506</v>
      </c>
      <c r="B720" s="1">
        <f>AVERAGE(950,1120)</f>
        <v>1035</v>
      </c>
      <c r="C720" s="1">
        <v>950</v>
      </c>
      <c r="D720" s="1">
        <v>1120</v>
      </c>
      <c r="I720">
        <v>800</v>
      </c>
      <c r="J720">
        <v>412</v>
      </c>
    </row>
    <row r="721" spans="1:11" x14ac:dyDescent="0.25">
      <c r="A721" t="s">
        <v>666</v>
      </c>
      <c r="B721" s="1">
        <f>AVERAGE(940,1130)</f>
        <v>1035</v>
      </c>
      <c r="C721" s="1">
        <v>940</v>
      </c>
      <c r="D721" s="1">
        <v>1130</v>
      </c>
      <c r="H721">
        <v>801</v>
      </c>
      <c r="I721">
        <v>601</v>
      </c>
      <c r="J721">
        <v>417</v>
      </c>
      <c r="K721">
        <v>1046</v>
      </c>
    </row>
    <row r="722" spans="1:11" x14ac:dyDescent="0.25">
      <c r="A722" t="s">
        <v>671</v>
      </c>
      <c r="B722" s="1">
        <f>AVERAGE(920,1150)</f>
        <v>1035</v>
      </c>
      <c r="C722" s="1">
        <v>920</v>
      </c>
      <c r="D722" s="1">
        <v>1150</v>
      </c>
      <c r="I722">
        <v>800</v>
      </c>
      <c r="J722">
        <v>218</v>
      </c>
    </row>
    <row r="723" spans="1:11" x14ac:dyDescent="0.25">
      <c r="A723" t="s">
        <v>946</v>
      </c>
      <c r="B723" s="1">
        <f>AVERAGE(930,1140)</f>
        <v>1035</v>
      </c>
      <c r="C723" s="1">
        <v>930</v>
      </c>
      <c r="D723" s="1">
        <v>1140</v>
      </c>
      <c r="I723">
        <v>500</v>
      </c>
    </row>
    <row r="724" spans="1:11" x14ac:dyDescent="0.25">
      <c r="A724" t="s">
        <v>816</v>
      </c>
      <c r="B724" s="1">
        <f>AVERAGE(930,1140)</f>
        <v>1035</v>
      </c>
      <c r="C724" s="1">
        <v>930</v>
      </c>
      <c r="D724" s="1">
        <v>1140</v>
      </c>
      <c r="I724">
        <v>501</v>
      </c>
    </row>
    <row r="725" spans="1:11" x14ac:dyDescent="0.25">
      <c r="A725" t="s">
        <v>257</v>
      </c>
      <c r="B725" s="1">
        <f>AVERAGE(850,1215)</f>
        <v>1032.5</v>
      </c>
      <c r="C725" s="1">
        <v>850</v>
      </c>
      <c r="D725" s="1">
        <v>1215</v>
      </c>
      <c r="F725">
        <v>81</v>
      </c>
      <c r="I725">
        <v>101</v>
      </c>
    </row>
    <row r="726" spans="1:11" x14ac:dyDescent="0.25">
      <c r="A726" t="s">
        <v>125</v>
      </c>
      <c r="B726" s="1">
        <f>AVERAGE(910,1150)</f>
        <v>1030</v>
      </c>
      <c r="C726" s="1">
        <v>910</v>
      </c>
      <c r="D726" s="1">
        <v>1150</v>
      </c>
      <c r="E726">
        <v>138</v>
      </c>
      <c r="H726">
        <v>301</v>
      </c>
      <c r="I726">
        <v>228</v>
      </c>
      <c r="J726">
        <v>201</v>
      </c>
    </row>
    <row r="727" spans="1:11" x14ac:dyDescent="0.25">
      <c r="A727" t="s">
        <v>152</v>
      </c>
      <c r="B727" s="1">
        <f>AVERAGE(910,1150)</f>
        <v>1030</v>
      </c>
      <c r="C727" s="1">
        <v>910</v>
      </c>
      <c r="D727" s="1">
        <v>1150</v>
      </c>
      <c r="E727">
        <v>173</v>
      </c>
      <c r="I727">
        <v>501</v>
      </c>
      <c r="J727">
        <v>339</v>
      </c>
    </row>
    <row r="728" spans="1:11" x14ac:dyDescent="0.25">
      <c r="A728" t="s">
        <v>159</v>
      </c>
      <c r="B728" s="1">
        <v>1030</v>
      </c>
      <c r="C728" s="1">
        <v>910</v>
      </c>
      <c r="D728" s="1">
        <v>1150</v>
      </c>
      <c r="E728">
        <v>189</v>
      </c>
      <c r="I728">
        <v>338</v>
      </c>
      <c r="J728">
        <v>400</v>
      </c>
    </row>
    <row r="729" spans="1:11" x14ac:dyDescent="0.25">
      <c r="A729" t="s">
        <v>162</v>
      </c>
      <c r="B729" s="1">
        <v>1030</v>
      </c>
      <c r="C729" s="1">
        <v>910</v>
      </c>
      <c r="D729" s="1">
        <v>1150</v>
      </c>
      <c r="E729">
        <v>189</v>
      </c>
      <c r="I729">
        <v>458</v>
      </c>
      <c r="J729">
        <v>361</v>
      </c>
      <c r="K729">
        <v>1124</v>
      </c>
    </row>
    <row r="730" spans="1:11" x14ac:dyDescent="0.25">
      <c r="A730" t="s">
        <v>163</v>
      </c>
      <c r="B730" s="1">
        <f>AVERAGE(950,1110)</f>
        <v>1030</v>
      </c>
      <c r="C730" s="1">
        <v>950</v>
      </c>
      <c r="D730" s="1">
        <v>1110</v>
      </c>
      <c r="E730">
        <v>194</v>
      </c>
      <c r="I730">
        <v>601</v>
      </c>
      <c r="J730">
        <v>238</v>
      </c>
      <c r="K730">
        <v>1122</v>
      </c>
    </row>
    <row r="731" spans="1:11" x14ac:dyDescent="0.25">
      <c r="A731" t="s">
        <v>1087</v>
      </c>
      <c r="B731" s="1">
        <f>AVERAGE(910,1150)</f>
        <v>1030</v>
      </c>
      <c r="C731" s="1">
        <v>910</v>
      </c>
      <c r="D731" s="1">
        <v>1150</v>
      </c>
      <c r="I731">
        <v>501</v>
      </c>
    </row>
    <row r="732" spans="1:11" x14ac:dyDescent="0.25">
      <c r="A732" t="s">
        <v>1208</v>
      </c>
      <c r="B732" s="1">
        <v>1030</v>
      </c>
      <c r="C732" s="1">
        <v>910</v>
      </c>
      <c r="D732" s="1">
        <v>1150</v>
      </c>
      <c r="I732">
        <v>800</v>
      </c>
      <c r="J732">
        <v>378</v>
      </c>
    </row>
    <row r="733" spans="1:11" x14ac:dyDescent="0.25">
      <c r="A733" t="s">
        <v>186</v>
      </c>
      <c r="B733" s="1">
        <f>AVERAGE(930,1130)</f>
        <v>1030</v>
      </c>
      <c r="C733" s="1">
        <v>930</v>
      </c>
      <c r="D733" s="1">
        <v>1130</v>
      </c>
      <c r="H733">
        <v>601</v>
      </c>
      <c r="I733">
        <v>601</v>
      </c>
      <c r="J733">
        <v>283</v>
      </c>
    </row>
    <row r="734" spans="1:11" x14ac:dyDescent="0.25">
      <c r="A734" t="s">
        <v>196</v>
      </c>
      <c r="B734" s="1">
        <v>1030</v>
      </c>
      <c r="I734">
        <v>601</v>
      </c>
      <c r="J734">
        <v>297</v>
      </c>
    </row>
    <row r="735" spans="1:11" x14ac:dyDescent="0.25">
      <c r="A735" t="s">
        <v>947</v>
      </c>
      <c r="B735" s="1">
        <f>AVERAGE(950,1110)</f>
        <v>1030</v>
      </c>
      <c r="C735" s="1">
        <v>950</v>
      </c>
      <c r="D735" s="1">
        <v>1110</v>
      </c>
      <c r="I735">
        <v>800</v>
      </c>
      <c r="J735">
        <v>321</v>
      </c>
    </row>
    <row r="736" spans="1:11" x14ac:dyDescent="0.25">
      <c r="A736" t="s">
        <v>202</v>
      </c>
      <c r="B736" s="1">
        <f>AVERAGE(910,1150)</f>
        <v>1030</v>
      </c>
      <c r="C736" s="1">
        <v>910</v>
      </c>
      <c r="D736" s="1">
        <v>1150</v>
      </c>
      <c r="H736">
        <v>801</v>
      </c>
      <c r="I736">
        <v>601</v>
      </c>
      <c r="J736">
        <v>399</v>
      </c>
    </row>
    <row r="737" spans="1:11" x14ac:dyDescent="0.25">
      <c r="A737" t="s">
        <v>205</v>
      </c>
      <c r="B737" s="1">
        <v>1030</v>
      </c>
      <c r="C737" s="1">
        <v>910</v>
      </c>
      <c r="D737" s="1">
        <v>1150</v>
      </c>
      <c r="H737">
        <v>501</v>
      </c>
      <c r="I737">
        <v>473</v>
      </c>
      <c r="J737">
        <v>178</v>
      </c>
      <c r="K737">
        <v>955</v>
      </c>
    </row>
    <row r="738" spans="1:11" x14ac:dyDescent="0.25">
      <c r="A738" t="s">
        <v>207</v>
      </c>
      <c r="B738" s="1">
        <v>1030</v>
      </c>
      <c r="C738" s="1">
        <v>910</v>
      </c>
      <c r="D738" s="1">
        <v>1150</v>
      </c>
      <c r="I738">
        <v>601</v>
      </c>
      <c r="J738">
        <v>210</v>
      </c>
    </row>
    <row r="739" spans="1:11" x14ac:dyDescent="0.25">
      <c r="A739" t="s">
        <v>296</v>
      </c>
      <c r="B739" s="1">
        <f>AVERAGE(910,1150)</f>
        <v>1030</v>
      </c>
      <c r="C739" s="1">
        <v>910</v>
      </c>
      <c r="D739" s="1">
        <v>1150</v>
      </c>
      <c r="F739">
        <v>148</v>
      </c>
      <c r="I739">
        <v>399</v>
      </c>
    </row>
    <row r="740" spans="1:11" x14ac:dyDescent="0.25">
      <c r="A740" t="s">
        <v>300</v>
      </c>
      <c r="B740" s="1">
        <f>AVERAGE(910,1150)</f>
        <v>1030</v>
      </c>
      <c r="C740" s="1">
        <v>910</v>
      </c>
      <c r="D740" s="1">
        <v>1150</v>
      </c>
      <c r="F740">
        <v>148</v>
      </c>
      <c r="I740">
        <v>340</v>
      </c>
    </row>
    <row r="741" spans="1:11" x14ac:dyDescent="0.25">
      <c r="A741" t="s">
        <v>948</v>
      </c>
      <c r="B741" s="1">
        <v>1030</v>
      </c>
      <c r="C741" s="1">
        <v>910</v>
      </c>
      <c r="D741" s="1">
        <v>1150</v>
      </c>
      <c r="F741">
        <v>155</v>
      </c>
      <c r="I741">
        <v>330</v>
      </c>
    </row>
    <row r="742" spans="1:11" x14ac:dyDescent="0.25">
      <c r="A742" t="s">
        <v>1088</v>
      </c>
      <c r="B742" s="1">
        <f>AVERAGE(910,1150)</f>
        <v>1030</v>
      </c>
      <c r="C742" s="1">
        <v>910</v>
      </c>
      <c r="D742" s="1">
        <v>1150</v>
      </c>
      <c r="F742">
        <v>165</v>
      </c>
      <c r="I742">
        <v>601</v>
      </c>
    </row>
    <row r="743" spans="1:11" x14ac:dyDescent="0.25">
      <c r="A743" t="s">
        <v>949</v>
      </c>
      <c r="B743" s="1">
        <f>AVERAGE(930,1130)</f>
        <v>1030</v>
      </c>
      <c r="C743" s="1">
        <v>930</v>
      </c>
      <c r="D743" s="1">
        <v>1130</v>
      </c>
      <c r="F743">
        <v>177</v>
      </c>
      <c r="I743">
        <v>360</v>
      </c>
    </row>
    <row r="744" spans="1:11" x14ac:dyDescent="0.25">
      <c r="A744" t="s">
        <v>312</v>
      </c>
      <c r="B744" s="1">
        <f>AVERAGE(930,1130)</f>
        <v>1030</v>
      </c>
      <c r="C744" s="1">
        <v>930</v>
      </c>
      <c r="D744" s="1">
        <v>1130</v>
      </c>
      <c r="F744">
        <v>178</v>
      </c>
      <c r="I744">
        <v>601</v>
      </c>
    </row>
    <row r="745" spans="1:11" x14ac:dyDescent="0.25">
      <c r="A745" t="s">
        <v>321</v>
      </c>
      <c r="B745" s="1">
        <f>AVERAGE(910,1150)</f>
        <v>1030</v>
      </c>
      <c r="C745" s="1">
        <v>910</v>
      </c>
      <c r="D745" s="1">
        <v>1150</v>
      </c>
    </row>
    <row r="746" spans="1:11" x14ac:dyDescent="0.25">
      <c r="A746" t="s">
        <v>333</v>
      </c>
      <c r="B746" s="1">
        <f>AVERAGE(910,1150)</f>
        <v>1030</v>
      </c>
      <c r="C746" s="1">
        <v>910</v>
      </c>
      <c r="D746" s="1">
        <v>1150</v>
      </c>
    </row>
    <row r="747" spans="1:11" x14ac:dyDescent="0.25">
      <c r="A747" t="s">
        <v>1089</v>
      </c>
      <c r="B747" s="1">
        <f>AVERAGE(970,1090)</f>
        <v>1030</v>
      </c>
      <c r="C747" s="1">
        <v>970</v>
      </c>
      <c r="D747" s="1">
        <v>1090</v>
      </c>
      <c r="I747">
        <v>272</v>
      </c>
      <c r="K747">
        <v>1150</v>
      </c>
    </row>
    <row r="748" spans="1:11" x14ac:dyDescent="0.25">
      <c r="A748" t="s">
        <v>406</v>
      </c>
      <c r="B748" s="1">
        <f>AVERAGE(930,1130)</f>
        <v>1030</v>
      </c>
      <c r="C748" s="1">
        <v>930</v>
      </c>
      <c r="D748" s="1">
        <v>1130</v>
      </c>
      <c r="I748">
        <v>501</v>
      </c>
      <c r="J748">
        <v>73</v>
      </c>
    </row>
    <row r="749" spans="1:11" x14ac:dyDescent="0.25">
      <c r="A749" t="s">
        <v>950</v>
      </c>
      <c r="B749" s="1">
        <f>AVERAGE(920,1140)</f>
        <v>1030</v>
      </c>
      <c r="C749" s="1">
        <v>920</v>
      </c>
      <c r="D749" s="1">
        <v>1140</v>
      </c>
      <c r="I749">
        <v>601</v>
      </c>
    </row>
    <row r="750" spans="1:11" x14ac:dyDescent="0.25">
      <c r="A750" t="s">
        <v>466</v>
      </c>
      <c r="B750" s="1">
        <f>AVERAGE(920,1140)</f>
        <v>1030</v>
      </c>
      <c r="C750" s="1">
        <v>920</v>
      </c>
      <c r="D750" s="1">
        <v>1140</v>
      </c>
      <c r="I750">
        <v>601</v>
      </c>
      <c r="J750">
        <v>430</v>
      </c>
    </row>
    <row r="751" spans="1:11" x14ac:dyDescent="0.25">
      <c r="A751" t="s">
        <v>472</v>
      </c>
      <c r="B751" s="1">
        <f>AVERAGE(910,1150)</f>
        <v>1030</v>
      </c>
      <c r="C751" s="1">
        <v>910</v>
      </c>
      <c r="D751" s="1">
        <v>1150</v>
      </c>
      <c r="I751">
        <v>800</v>
      </c>
      <c r="J751">
        <v>321</v>
      </c>
    </row>
    <row r="752" spans="1:11" x14ac:dyDescent="0.25">
      <c r="A752" t="s">
        <v>478</v>
      </c>
      <c r="B752" s="1">
        <f>AVERAGE(930,1130)</f>
        <v>1030</v>
      </c>
      <c r="C752" s="1">
        <v>930</v>
      </c>
      <c r="D752" s="1">
        <v>1130</v>
      </c>
      <c r="I752">
        <v>476</v>
      </c>
    </row>
    <row r="753" spans="1:11" x14ac:dyDescent="0.25">
      <c r="A753" t="s">
        <v>480</v>
      </c>
      <c r="B753" s="1">
        <f>AVERAGE(940,1120)</f>
        <v>1030</v>
      </c>
      <c r="C753" s="1">
        <v>940</v>
      </c>
      <c r="D753" s="1">
        <v>1120</v>
      </c>
      <c r="I753">
        <v>800</v>
      </c>
      <c r="J753">
        <v>452</v>
      </c>
      <c r="K753">
        <v>1048</v>
      </c>
    </row>
    <row r="754" spans="1:11" x14ac:dyDescent="0.25">
      <c r="A754" t="s">
        <v>484</v>
      </c>
      <c r="B754" s="1">
        <f>AVERAGE(950,1110)</f>
        <v>1030</v>
      </c>
      <c r="C754" s="1">
        <v>950</v>
      </c>
      <c r="D754" s="1">
        <v>1110</v>
      </c>
      <c r="I754">
        <v>800</v>
      </c>
      <c r="J754">
        <v>374</v>
      </c>
      <c r="K754">
        <v>1025</v>
      </c>
    </row>
    <row r="755" spans="1:11" x14ac:dyDescent="0.25">
      <c r="A755" t="s">
        <v>492</v>
      </c>
      <c r="B755" s="1">
        <f>AVERAGE(910,1150)</f>
        <v>1030</v>
      </c>
      <c r="C755" s="1">
        <v>910</v>
      </c>
      <c r="D755" s="1">
        <v>1150</v>
      </c>
      <c r="I755">
        <v>800</v>
      </c>
      <c r="J755">
        <v>366</v>
      </c>
    </row>
    <row r="756" spans="1:11" x14ac:dyDescent="0.25">
      <c r="A756" t="s">
        <v>496</v>
      </c>
      <c r="B756" s="1">
        <v>1030</v>
      </c>
      <c r="C756" s="1">
        <v>910</v>
      </c>
      <c r="D756" s="1">
        <v>1150</v>
      </c>
      <c r="I756">
        <v>800</v>
      </c>
      <c r="J756">
        <v>374</v>
      </c>
    </row>
    <row r="757" spans="1:11" x14ac:dyDescent="0.25">
      <c r="A757" t="s">
        <v>498</v>
      </c>
      <c r="B757" s="1">
        <v>1030</v>
      </c>
      <c r="C757" s="1">
        <v>910</v>
      </c>
      <c r="D757" s="1">
        <v>1150</v>
      </c>
      <c r="I757">
        <v>601</v>
      </c>
    </row>
    <row r="758" spans="1:11" x14ac:dyDescent="0.25">
      <c r="A758" t="s">
        <v>514</v>
      </c>
      <c r="B758" s="1">
        <f>AVERAGE(910,1150)</f>
        <v>1030</v>
      </c>
      <c r="C758" s="1">
        <v>910</v>
      </c>
      <c r="D758" s="1">
        <v>1150</v>
      </c>
      <c r="I758">
        <v>800</v>
      </c>
      <c r="J758">
        <v>438</v>
      </c>
    </row>
    <row r="759" spans="1:11" x14ac:dyDescent="0.25">
      <c r="A759" t="s">
        <v>515</v>
      </c>
      <c r="B759" s="1">
        <f>AVERAGE(950,1110)</f>
        <v>1030</v>
      </c>
      <c r="C759" s="1">
        <v>950</v>
      </c>
      <c r="D759" s="1">
        <v>1110</v>
      </c>
      <c r="I759">
        <v>800</v>
      </c>
    </row>
    <row r="760" spans="1:11" x14ac:dyDescent="0.25">
      <c r="A760" t="s">
        <v>516</v>
      </c>
      <c r="B760" s="1">
        <f>AVERAGE(C760:D760)</f>
        <v>1030</v>
      </c>
      <c r="C760" s="1">
        <v>950</v>
      </c>
      <c r="D760" s="1">
        <v>1110</v>
      </c>
      <c r="I760">
        <v>800</v>
      </c>
    </row>
    <row r="761" spans="1:11" x14ac:dyDescent="0.25">
      <c r="A761" t="s">
        <v>521</v>
      </c>
      <c r="B761" s="1">
        <v>1030</v>
      </c>
      <c r="C761" s="1">
        <v>910</v>
      </c>
      <c r="D761" s="1">
        <v>1150</v>
      </c>
      <c r="I761">
        <v>800</v>
      </c>
    </row>
    <row r="762" spans="1:11" x14ac:dyDescent="0.25">
      <c r="A762" t="s">
        <v>1090</v>
      </c>
      <c r="B762" s="1">
        <f>AVERAGE(950,1110)</f>
        <v>1030</v>
      </c>
      <c r="C762" s="1">
        <v>950</v>
      </c>
      <c r="D762" s="1">
        <v>1110</v>
      </c>
      <c r="I762">
        <v>800</v>
      </c>
    </row>
    <row r="763" spans="1:11" x14ac:dyDescent="0.25">
      <c r="A763" t="s">
        <v>529</v>
      </c>
      <c r="B763" s="1">
        <v>1030</v>
      </c>
      <c r="C763" s="1">
        <v>950</v>
      </c>
      <c r="D763" s="1">
        <v>1110</v>
      </c>
      <c r="I763">
        <v>800</v>
      </c>
      <c r="J763">
        <v>405</v>
      </c>
    </row>
    <row r="764" spans="1:11" x14ac:dyDescent="0.25">
      <c r="A764" t="s">
        <v>1091</v>
      </c>
      <c r="B764" s="1">
        <f>AVERAGE(950,1110)</f>
        <v>1030</v>
      </c>
      <c r="C764" s="1">
        <v>950</v>
      </c>
      <c r="D764" s="1">
        <v>1110</v>
      </c>
      <c r="I764">
        <v>501</v>
      </c>
      <c r="J764">
        <v>170</v>
      </c>
    </row>
    <row r="765" spans="1:11" x14ac:dyDescent="0.25">
      <c r="A765" t="s">
        <v>548</v>
      </c>
      <c r="B765" s="1">
        <v>1030</v>
      </c>
      <c r="C765" s="1">
        <v>950</v>
      </c>
      <c r="D765" s="1">
        <v>1110</v>
      </c>
    </row>
    <row r="766" spans="1:11" x14ac:dyDescent="0.25">
      <c r="A766" t="s">
        <v>1092</v>
      </c>
      <c r="B766" s="1">
        <v>1030</v>
      </c>
      <c r="C766" s="1">
        <v>950</v>
      </c>
      <c r="D766" s="1">
        <v>1110</v>
      </c>
      <c r="I766">
        <v>500</v>
      </c>
    </row>
    <row r="767" spans="1:11" x14ac:dyDescent="0.25">
      <c r="A767" t="s">
        <v>572</v>
      </c>
      <c r="B767" s="1">
        <f>AVERAGE(950,1110)</f>
        <v>1030</v>
      </c>
      <c r="C767" s="1">
        <v>950</v>
      </c>
      <c r="D767" s="1">
        <v>1110</v>
      </c>
      <c r="I767">
        <v>800</v>
      </c>
      <c r="J767">
        <v>248</v>
      </c>
    </row>
    <row r="768" spans="1:11" x14ac:dyDescent="0.25">
      <c r="A768" t="s">
        <v>573</v>
      </c>
      <c r="B768" s="1">
        <f>AVERAGE(910,1150)</f>
        <v>1030</v>
      </c>
      <c r="C768" s="1">
        <v>910</v>
      </c>
      <c r="D768" s="1">
        <v>1150</v>
      </c>
      <c r="I768">
        <v>800</v>
      </c>
    </row>
    <row r="769" spans="1:10" x14ac:dyDescent="0.25">
      <c r="A769" t="s">
        <v>578</v>
      </c>
      <c r="B769" s="1">
        <v>1030</v>
      </c>
      <c r="C769" s="1">
        <v>910</v>
      </c>
      <c r="D769" s="1">
        <v>1150</v>
      </c>
      <c r="I769">
        <v>601</v>
      </c>
    </row>
    <row r="770" spans="1:10" x14ac:dyDescent="0.25">
      <c r="A770" t="s">
        <v>585</v>
      </c>
      <c r="B770" s="1">
        <v>1030</v>
      </c>
      <c r="C770" s="1">
        <v>950</v>
      </c>
      <c r="D770" s="1">
        <v>1110</v>
      </c>
      <c r="I770">
        <v>601</v>
      </c>
      <c r="J770">
        <v>391</v>
      </c>
    </row>
    <row r="771" spans="1:10" x14ac:dyDescent="0.25">
      <c r="A771" t="s">
        <v>591</v>
      </c>
      <c r="B771" s="1">
        <v>1030</v>
      </c>
      <c r="C771" s="1">
        <v>950</v>
      </c>
      <c r="D771" s="1">
        <v>1110</v>
      </c>
      <c r="I771">
        <v>800</v>
      </c>
      <c r="J771">
        <v>370</v>
      </c>
    </row>
    <row r="772" spans="1:10" x14ac:dyDescent="0.25">
      <c r="A772" t="s">
        <v>1093</v>
      </c>
      <c r="B772" s="1">
        <v>1030</v>
      </c>
      <c r="C772" s="1">
        <v>950</v>
      </c>
      <c r="D772" s="1">
        <v>1110</v>
      </c>
      <c r="I772">
        <v>800</v>
      </c>
      <c r="J772">
        <v>257</v>
      </c>
    </row>
    <row r="773" spans="1:10" x14ac:dyDescent="0.25">
      <c r="A773" t="s">
        <v>593</v>
      </c>
      <c r="B773" s="1">
        <v>1030</v>
      </c>
      <c r="C773" s="1">
        <v>950</v>
      </c>
      <c r="D773" s="1">
        <v>1110</v>
      </c>
      <c r="I773">
        <v>800</v>
      </c>
      <c r="J773">
        <v>350</v>
      </c>
    </row>
    <row r="774" spans="1:10" x14ac:dyDescent="0.25">
      <c r="A774" t="s">
        <v>594</v>
      </c>
      <c r="B774" s="1">
        <v>1030</v>
      </c>
      <c r="C774" s="1">
        <v>950</v>
      </c>
      <c r="D774" s="1">
        <v>1110</v>
      </c>
      <c r="I774">
        <v>800</v>
      </c>
    </row>
    <row r="775" spans="1:10" x14ac:dyDescent="0.25">
      <c r="A775" t="s">
        <v>595</v>
      </c>
      <c r="B775" s="1">
        <f>AVERAGE(910,1150)</f>
        <v>1030</v>
      </c>
      <c r="C775" s="1">
        <v>910</v>
      </c>
      <c r="D775" s="1">
        <v>1150</v>
      </c>
      <c r="I775">
        <v>800</v>
      </c>
      <c r="J775">
        <v>358</v>
      </c>
    </row>
    <row r="776" spans="1:10" x14ac:dyDescent="0.25">
      <c r="A776" t="s">
        <v>599</v>
      </c>
      <c r="B776" s="1">
        <v>1030</v>
      </c>
      <c r="C776" s="1">
        <v>910</v>
      </c>
      <c r="D776" s="1">
        <v>1150</v>
      </c>
      <c r="I776">
        <v>601</v>
      </c>
    </row>
    <row r="777" spans="1:10" x14ac:dyDescent="0.25">
      <c r="A777" t="s">
        <v>600</v>
      </c>
      <c r="B777" s="1">
        <v>1030</v>
      </c>
      <c r="C777" s="1">
        <v>950</v>
      </c>
      <c r="D777" s="1">
        <v>1110</v>
      </c>
      <c r="I777">
        <v>601</v>
      </c>
    </row>
    <row r="778" spans="1:10" x14ac:dyDescent="0.25">
      <c r="A778" t="s">
        <v>602</v>
      </c>
      <c r="B778" s="1">
        <v>1030</v>
      </c>
      <c r="C778" s="1">
        <v>910</v>
      </c>
      <c r="D778" s="1">
        <v>1150</v>
      </c>
      <c r="I778">
        <v>601</v>
      </c>
    </row>
    <row r="779" spans="1:10" x14ac:dyDescent="0.25">
      <c r="A779" t="s">
        <v>605</v>
      </c>
      <c r="B779" s="1">
        <v>1030</v>
      </c>
      <c r="C779" s="1">
        <v>910</v>
      </c>
      <c r="D779" s="1">
        <v>1150</v>
      </c>
      <c r="I779">
        <v>501</v>
      </c>
    </row>
    <row r="780" spans="1:10" x14ac:dyDescent="0.25">
      <c r="A780" t="s">
        <v>606</v>
      </c>
      <c r="B780" s="1">
        <v>1030</v>
      </c>
      <c r="C780" s="1">
        <v>910</v>
      </c>
      <c r="D780" s="1">
        <v>1150</v>
      </c>
      <c r="I780">
        <v>800</v>
      </c>
    </row>
    <row r="781" spans="1:10" x14ac:dyDescent="0.25">
      <c r="A781" t="s">
        <v>610</v>
      </c>
      <c r="B781" s="1">
        <v>1030</v>
      </c>
      <c r="C781" s="1">
        <v>910</v>
      </c>
      <c r="D781" s="1">
        <v>1150</v>
      </c>
      <c r="I781">
        <v>800</v>
      </c>
    </row>
    <row r="782" spans="1:10" x14ac:dyDescent="0.25">
      <c r="A782" t="s">
        <v>1094</v>
      </c>
      <c r="B782" s="1">
        <v>1030</v>
      </c>
      <c r="C782" s="1">
        <v>910</v>
      </c>
      <c r="D782" s="1">
        <v>1150</v>
      </c>
      <c r="I782">
        <v>800</v>
      </c>
    </row>
    <row r="783" spans="1:10" x14ac:dyDescent="0.25">
      <c r="A783" t="s">
        <v>619</v>
      </c>
      <c r="B783" s="1">
        <v>1030</v>
      </c>
      <c r="C783" s="1">
        <v>910</v>
      </c>
      <c r="D783" s="1">
        <v>1150</v>
      </c>
    </row>
    <row r="784" spans="1:10" x14ac:dyDescent="0.25">
      <c r="A784" t="s">
        <v>1273</v>
      </c>
      <c r="B784" s="1">
        <f>AVERAGE(950,1110)</f>
        <v>1030</v>
      </c>
      <c r="C784" s="1">
        <v>950</v>
      </c>
      <c r="D784" s="1">
        <v>1110</v>
      </c>
      <c r="I784">
        <v>501</v>
      </c>
    </row>
    <row r="785" spans="1:10" x14ac:dyDescent="0.25">
      <c r="A785" t="s">
        <v>680</v>
      </c>
      <c r="B785" s="1">
        <f>AVERAGE(950,1110)</f>
        <v>1030</v>
      </c>
      <c r="C785" s="1">
        <v>950</v>
      </c>
      <c r="D785" s="1">
        <v>1110</v>
      </c>
      <c r="I785">
        <v>800</v>
      </c>
      <c r="J785">
        <v>256</v>
      </c>
    </row>
    <row r="786" spans="1:10" x14ac:dyDescent="0.25">
      <c r="A786" t="s">
        <v>714</v>
      </c>
      <c r="B786" s="1">
        <f>AVERAGE(950,1110)</f>
        <v>1030</v>
      </c>
      <c r="C786" s="1">
        <v>950</v>
      </c>
      <c r="D786" s="1">
        <v>1110</v>
      </c>
      <c r="I786">
        <v>601</v>
      </c>
    </row>
    <row r="787" spans="1:10" x14ac:dyDescent="0.25">
      <c r="A787" t="s">
        <v>1095</v>
      </c>
      <c r="B787" s="1">
        <f>AVERAGE(930,1130)</f>
        <v>1030</v>
      </c>
      <c r="C787" s="1">
        <v>930</v>
      </c>
      <c r="D787" s="1">
        <v>1130</v>
      </c>
      <c r="I787">
        <v>800</v>
      </c>
    </row>
    <row r="788" spans="1:10" x14ac:dyDescent="0.25">
      <c r="A788" t="s">
        <v>730</v>
      </c>
      <c r="B788" s="1">
        <f>AVERAGE(950,1110)</f>
        <v>1030</v>
      </c>
      <c r="C788" s="1">
        <v>950</v>
      </c>
      <c r="D788" s="1">
        <v>1110</v>
      </c>
    </row>
    <row r="789" spans="1:10" x14ac:dyDescent="0.25">
      <c r="A789" t="s">
        <v>744</v>
      </c>
      <c r="B789" s="1">
        <f>AVERAGE(910,1150)</f>
        <v>1030</v>
      </c>
      <c r="C789" s="1">
        <v>910</v>
      </c>
      <c r="D789" s="1">
        <v>1150</v>
      </c>
    </row>
    <row r="790" spans="1:10" x14ac:dyDescent="0.25">
      <c r="A790" t="s">
        <v>1274</v>
      </c>
      <c r="B790" s="1">
        <f>AVERAGE(910,1150)</f>
        <v>1030</v>
      </c>
      <c r="C790" s="1">
        <v>910</v>
      </c>
      <c r="D790" s="1">
        <v>1150</v>
      </c>
    </row>
    <row r="791" spans="1:10" x14ac:dyDescent="0.25">
      <c r="A791" t="s">
        <v>1275</v>
      </c>
      <c r="B791" s="1">
        <f>AVERAGE(910,1150)</f>
        <v>1030</v>
      </c>
      <c r="C791" s="1">
        <v>910</v>
      </c>
      <c r="D791" s="1">
        <v>1150</v>
      </c>
    </row>
    <row r="792" spans="1:10" x14ac:dyDescent="0.25">
      <c r="A792" t="s">
        <v>783</v>
      </c>
      <c r="B792" s="1">
        <f>AVERAGE(950,1110)</f>
        <v>1030</v>
      </c>
      <c r="C792" s="1">
        <v>950</v>
      </c>
      <c r="D792" s="1">
        <v>1110</v>
      </c>
      <c r="I792">
        <v>601</v>
      </c>
    </row>
    <row r="793" spans="1:10" x14ac:dyDescent="0.25">
      <c r="A793" t="s">
        <v>608</v>
      </c>
      <c r="B793" s="1">
        <f>AVERAGE(910,1150)</f>
        <v>1030</v>
      </c>
      <c r="C793" s="1">
        <v>910</v>
      </c>
      <c r="D793" s="1">
        <v>1150</v>
      </c>
      <c r="I793">
        <v>367</v>
      </c>
    </row>
    <row r="794" spans="1:10" x14ac:dyDescent="0.25">
      <c r="A794" t="s">
        <v>788</v>
      </c>
      <c r="B794" s="1">
        <v>1030</v>
      </c>
      <c r="C794" s="1">
        <v>910</v>
      </c>
      <c r="D794" s="1">
        <v>1150</v>
      </c>
      <c r="I794">
        <v>601</v>
      </c>
    </row>
    <row r="795" spans="1:10" x14ac:dyDescent="0.25">
      <c r="A795" t="s">
        <v>790</v>
      </c>
      <c r="B795" s="1">
        <v>1030</v>
      </c>
      <c r="C795" s="1">
        <v>910</v>
      </c>
      <c r="D795" s="1">
        <v>1150</v>
      </c>
    </row>
    <row r="796" spans="1:10" x14ac:dyDescent="0.25">
      <c r="A796" t="s">
        <v>1096</v>
      </c>
      <c r="B796" s="1">
        <v>1030</v>
      </c>
      <c r="C796" s="1">
        <v>910</v>
      </c>
      <c r="D796" s="1">
        <v>1150</v>
      </c>
      <c r="I796">
        <v>601</v>
      </c>
    </row>
    <row r="797" spans="1:10" x14ac:dyDescent="0.25">
      <c r="A797" t="s">
        <v>794</v>
      </c>
      <c r="B797" s="1">
        <v>1030</v>
      </c>
      <c r="C797" s="1">
        <v>910</v>
      </c>
      <c r="D797" s="1">
        <v>1150</v>
      </c>
    </row>
    <row r="798" spans="1:10" x14ac:dyDescent="0.25">
      <c r="A798" t="s">
        <v>1097</v>
      </c>
      <c r="B798" s="1">
        <f>AVERAGE(910,1150)</f>
        <v>1030</v>
      </c>
      <c r="C798" s="1">
        <v>910</v>
      </c>
      <c r="D798" s="1">
        <v>1150</v>
      </c>
      <c r="I798">
        <v>800</v>
      </c>
    </row>
    <row r="799" spans="1:10" x14ac:dyDescent="0.25">
      <c r="A799" t="s">
        <v>799</v>
      </c>
      <c r="B799" s="1">
        <f>AVERAGE(910,1150)</f>
        <v>1030</v>
      </c>
      <c r="C799" s="1">
        <v>910</v>
      </c>
      <c r="D799" s="1">
        <v>1150</v>
      </c>
    </row>
    <row r="800" spans="1:10" x14ac:dyDescent="0.25">
      <c r="A800" t="s">
        <v>801</v>
      </c>
      <c r="B800" s="1">
        <v>1030</v>
      </c>
      <c r="C800" s="1">
        <v>910</v>
      </c>
      <c r="D800" s="1">
        <v>1150</v>
      </c>
    </row>
    <row r="801" spans="1:10" x14ac:dyDescent="0.25">
      <c r="A801" t="s">
        <v>805</v>
      </c>
      <c r="B801" s="1">
        <f>AVERAGE(950,1110)</f>
        <v>1030</v>
      </c>
      <c r="C801" s="1">
        <v>950</v>
      </c>
      <c r="D801" s="1">
        <v>1110</v>
      </c>
    </row>
    <row r="802" spans="1:10" x14ac:dyDescent="0.25">
      <c r="A802" t="s">
        <v>806</v>
      </c>
      <c r="B802" s="1">
        <v>1030</v>
      </c>
      <c r="C802" s="1">
        <v>910</v>
      </c>
      <c r="D802" s="1">
        <v>1150</v>
      </c>
    </row>
    <row r="803" spans="1:10" x14ac:dyDescent="0.25">
      <c r="A803" t="s">
        <v>809</v>
      </c>
      <c r="B803" s="1">
        <v>1030</v>
      </c>
      <c r="C803" s="1">
        <v>910</v>
      </c>
      <c r="D803" s="1">
        <v>1150</v>
      </c>
    </row>
    <row r="804" spans="1:10" x14ac:dyDescent="0.25">
      <c r="A804" t="s">
        <v>1098</v>
      </c>
      <c r="B804" s="1">
        <v>1030</v>
      </c>
      <c r="C804" s="1">
        <v>910</v>
      </c>
      <c r="D804" s="1">
        <v>1150</v>
      </c>
    </row>
    <row r="805" spans="1:10" x14ac:dyDescent="0.25">
      <c r="A805" t="s">
        <v>823</v>
      </c>
      <c r="B805" s="1">
        <f>AVERAGE(910,1150)</f>
        <v>1030</v>
      </c>
      <c r="C805" s="1">
        <v>910</v>
      </c>
      <c r="D805" s="1">
        <v>1150</v>
      </c>
      <c r="I805">
        <v>601</v>
      </c>
    </row>
    <row r="806" spans="1:10" x14ac:dyDescent="0.25">
      <c r="A806" t="s">
        <v>1099</v>
      </c>
      <c r="B806" s="1">
        <f>AVERAGE(920,1130)</f>
        <v>1025</v>
      </c>
      <c r="C806" s="1">
        <v>920</v>
      </c>
      <c r="D806" s="1">
        <v>1130</v>
      </c>
      <c r="E806">
        <v>189</v>
      </c>
      <c r="I806">
        <v>233</v>
      </c>
    </row>
    <row r="807" spans="1:10" x14ac:dyDescent="0.25">
      <c r="A807" t="s">
        <v>1101</v>
      </c>
      <c r="B807" s="1">
        <f>AVERAGE(920,1130)</f>
        <v>1025</v>
      </c>
      <c r="C807" s="1">
        <v>920</v>
      </c>
      <c r="D807" s="1">
        <v>1130</v>
      </c>
    </row>
    <row r="808" spans="1:10" x14ac:dyDescent="0.25">
      <c r="A808" t="s">
        <v>361</v>
      </c>
      <c r="B808" s="1">
        <f>AVERAGE(920,1130)</f>
        <v>1025</v>
      </c>
      <c r="C808" s="1">
        <v>920</v>
      </c>
      <c r="D808" s="1">
        <v>1130</v>
      </c>
      <c r="I808">
        <v>348</v>
      </c>
    </row>
    <row r="809" spans="1:10" x14ac:dyDescent="0.25">
      <c r="A809" t="s">
        <v>1100</v>
      </c>
      <c r="B809" s="1">
        <f>AVERAGE(930,1120)</f>
        <v>1025</v>
      </c>
      <c r="C809" s="1">
        <v>930</v>
      </c>
      <c r="D809" s="1">
        <v>1120</v>
      </c>
      <c r="I809">
        <v>601</v>
      </c>
    </row>
    <row r="810" spans="1:10" x14ac:dyDescent="0.25">
      <c r="A810" t="s">
        <v>1102</v>
      </c>
      <c r="B810" s="1">
        <f>AVERAGE(930,1120)</f>
        <v>1025</v>
      </c>
      <c r="C810" s="1">
        <v>930</v>
      </c>
      <c r="D810" s="1">
        <v>1120</v>
      </c>
      <c r="I810">
        <v>601</v>
      </c>
      <c r="J810">
        <v>396</v>
      </c>
    </row>
    <row r="811" spans="1:10" x14ac:dyDescent="0.25">
      <c r="A811" t="s">
        <v>477</v>
      </c>
      <c r="B811" s="1">
        <f>AVERAGE(920,1130)</f>
        <v>1025</v>
      </c>
      <c r="C811" s="1">
        <v>920</v>
      </c>
      <c r="D811" s="1">
        <v>1130</v>
      </c>
      <c r="I811">
        <v>501</v>
      </c>
      <c r="J811">
        <v>425</v>
      </c>
    </row>
    <row r="812" spans="1:10" x14ac:dyDescent="0.25">
      <c r="A812" t="s">
        <v>511</v>
      </c>
      <c r="B812" s="1">
        <f>AVERAGE(900,1150)</f>
        <v>1025</v>
      </c>
      <c r="C812" s="1">
        <v>900</v>
      </c>
      <c r="D812" s="1">
        <v>1150</v>
      </c>
      <c r="J812">
        <v>339</v>
      </c>
    </row>
    <row r="813" spans="1:10" x14ac:dyDescent="0.25">
      <c r="A813" t="s">
        <v>703</v>
      </c>
      <c r="B813" s="1">
        <f>AVERAGE(920,1130)</f>
        <v>1025</v>
      </c>
      <c r="C813" s="1">
        <v>920</v>
      </c>
      <c r="D813" s="1">
        <v>1130</v>
      </c>
    </row>
    <row r="814" spans="1:10" x14ac:dyDescent="0.25">
      <c r="A814" t="s">
        <v>951</v>
      </c>
      <c r="B814" s="1">
        <f>AVERAGE(920,1130)</f>
        <v>1025</v>
      </c>
      <c r="C814" s="1">
        <v>920</v>
      </c>
      <c r="D814" s="1">
        <v>1130</v>
      </c>
      <c r="I814">
        <v>348</v>
      </c>
      <c r="J814">
        <v>378</v>
      </c>
    </row>
    <row r="815" spans="1:10" x14ac:dyDescent="0.25">
      <c r="A815" t="s">
        <v>952</v>
      </c>
      <c r="B815" s="1">
        <f>AVERAGE(900,1150)</f>
        <v>1025</v>
      </c>
      <c r="C815" s="1">
        <v>900</v>
      </c>
      <c r="D815" s="1">
        <v>1150</v>
      </c>
      <c r="I815">
        <v>601</v>
      </c>
    </row>
    <row r="816" spans="1:10" x14ac:dyDescent="0.25">
      <c r="A816" t="s">
        <v>1276</v>
      </c>
      <c r="B816" s="1">
        <f>AVERAGE(907,1142)</f>
        <v>1024.5</v>
      </c>
      <c r="C816" s="1">
        <v>907</v>
      </c>
      <c r="D816" s="1">
        <v>1142</v>
      </c>
      <c r="I816">
        <v>601</v>
      </c>
    </row>
    <row r="817" spans="1:11" x14ac:dyDescent="0.25">
      <c r="A817" t="s">
        <v>330</v>
      </c>
      <c r="B817" s="1">
        <f>AVERAGE(890,1150)</f>
        <v>1020</v>
      </c>
      <c r="C817" s="1">
        <v>890</v>
      </c>
      <c r="D817" s="1">
        <v>1150</v>
      </c>
      <c r="I817">
        <v>800</v>
      </c>
    </row>
    <row r="818" spans="1:11" x14ac:dyDescent="0.25">
      <c r="A818" t="s">
        <v>1103</v>
      </c>
      <c r="B818" s="1">
        <f>AVERAGE(940,1100)</f>
        <v>1020</v>
      </c>
      <c r="C818" s="1">
        <v>940</v>
      </c>
      <c r="D818" s="1">
        <v>1100</v>
      </c>
      <c r="I818">
        <v>800</v>
      </c>
      <c r="J818">
        <v>228</v>
      </c>
    </row>
    <row r="819" spans="1:11" x14ac:dyDescent="0.25">
      <c r="A819" t="s">
        <v>658</v>
      </c>
      <c r="B819" s="1">
        <f>AVERAGE(880,1160)</f>
        <v>1020</v>
      </c>
      <c r="C819" s="1">
        <v>880</v>
      </c>
      <c r="D819" s="1">
        <v>1160</v>
      </c>
      <c r="I819">
        <v>501</v>
      </c>
      <c r="K819">
        <v>983</v>
      </c>
    </row>
    <row r="820" spans="1:11" x14ac:dyDescent="0.25">
      <c r="A820" t="s">
        <v>659</v>
      </c>
      <c r="B820" s="1">
        <f>AVERAGE(920,1120)</f>
        <v>1020</v>
      </c>
      <c r="C820" s="1">
        <v>920</v>
      </c>
      <c r="D820" s="1">
        <v>1120</v>
      </c>
      <c r="I820">
        <v>601</v>
      </c>
      <c r="J820">
        <v>218</v>
      </c>
      <c r="K820">
        <v>1093</v>
      </c>
    </row>
    <row r="821" spans="1:11" x14ac:dyDescent="0.25">
      <c r="A821" t="s">
        <v>1209</v>
      </c>
      <c r="B821" s="1">
        <f>AVERAGE(860,1180)</f>
        <v>1020</v>
      </c>
      <c r="C821" s="1">
        <v>860</v>
      </c>
      <c r="D821" s="1">
        <v>1180</v>
      </c>
    </row>
    <row r="822" spans="1:11" x14ac:dyDescent="0.25">
      <c r="A822" t="s">
        <v>694</v>
      </c>
      <c r="B822" s="1">
        <f>AVERAGE(910,1122)</f>
        <v>1016</v>
      </c>
      <c r="C822" s="1">
        <v>910</v>
      </c>
      <c r="D822" s="1">
        <v>1122</v>
      </c>
    </row>
    <row r="823" spans="1:11" x14ac:dyDescent="0.25">
      <c r="A823" t="s">
        <v>395</v>
      </c>
      <c r="B823" s="1">
        <f>AVERAGE(920,1110)</f>
        <v>1015</v>
      </c>
      <c r="C823" s="1">
        <v>920</v>
      </c>
      <c r="D823" s="1">
        <v>1110</v>
      </c>
      <c r="I823">
        <v>601</v>
      </c>
      <c r="J823">
        <v>366</v>
      </c>
    </row>
    <row r="824" spans="1:11" x14ac:dyDescent="0.25">
      <c r="A824" t="s">
        <v>407</v>
      </c>
      <c r="B824" s="1">
        <f>AVERAGE(930,1100)</f>
        <v>1015</v>
      </c>
      <c r="C824" s="1">
        <v>930</v>
      </c>
      <c r="D824" s="1">
        <v>1100</v>
      </c>
      <c r="I824">
        <v>601</v>
      </c>
      <c r="J824">
        <v>112</v>
      </c>
      <c r="K824">
        <v>1022</v>
      </c>
    </row>
    <row r="825" spans="1:11" x14ac:dyDescent="0.25">
      <c r="A825" t="s">
        <v>426</v>
      </c>
      <c r="B825" s="1">
        <f>AVERAGE(920,1110)</f>
        <v>1015</v>
      </c>
      <c r="C825" s="1">
        <v>920</v>
      </c>
      <c r="D825" s="1">
        <v>1110</v>
      </c>
      <c r="I825">
        <v>800</v>
      </c>
      <c r="J825">
        <v>321</v>
      </c>
    </row>
    <row r="826" spans="1:11" x14ac:dyDescent="0.25">
      <c r="A826" t="s">
        <v>439</v>
      </c>
      <c r="B826" s="1">
        <f>AVERAGE(930,1100)</f>
        <v>1015</v>
      </c>
      <c r="C826" s="1">
        <v>930</v>
      </c>
      <c r="D826" s="1">
        <v>1100</v>
      </c>
      <c r="I826">
        <v>800</v>
      </c>
    </row>
    <row r="827" spans="1:11" x14ac:dyDescent="0.25">
      <c r="A827" t="s">
        <v>483</v>
      </c>
      <c r="B827" s="1">
        <f>AVERAGE(910,1120)</f>
        <v>1015</v>
      </c>
      <c r="C827" s="1">
        <v>910</v>
      </c>
      <c r="D827" s="1">
        <v>1120</v>
      </c>
      <c r="I827">
        <v>501</v>
      </c>
    </row>
    <row r="828" spans="1:11" x14ac:dyDescent="0.25">
      <c r="A828" t="s">
        <v>555</v>
      </c>
      <c r="B828" s="1">
        <f>AVERAGE(910,1120)</f>
        <v>1015</v>
      </c>
      <c r="C828" s="1">
        <v>910</v>
      </c>
      <c r="D828" s="1">
        <v>1120</v>
      </c>
      <c r="I828">
        <v>443</v>
      </c>
    </row>
    <row r="829" spans="1:11" x14ac:dyDescent="0.25">
      <c r="A829" t="s">
        <v>665</v>
      </c>
      <c r="B829" s="1">
        <f>AVERAGE(940,1090)</f>
        <v>1015</v>
      </c>
      <c r="C829" s="1">
        <v>940</v>
      </c>
      <c r="D829" s="1">
        <v>1090</v>
      </c>
    </row>
    <row r="830" spans="1:11" x14ac:dyDescent="0.25">
      <c r="A830" t="s">
        <v>1210</v>
      </c>
      <c r="B830" s="1">
        <f>AVERAGE(900,1130)</f>
        <v>1015</v>
      </c>
      <c r="C830" s="1">
        <v>900</v>
      </c>
      <c r="D830" s="1">
        <v>1130</v>
      </c>
      <c r="I830">
        <v>800</v>
      </c>
    </row>
    <row r="831" spans="1:11" x14ac:dyDescent="0.25">
      <c r="A831" t="s">
        <v>953</v>
      </c>
      <c r="B831" s="1">
        <f>AVERAGE(880,1150)</f>
        <v>1015</v>
      </c>
      <c r="C831" s="1">
        <v>880</v>
      </c>
      <c r="D831" s="1">
        <v>1150</v>
      </c>
      <c r="I831">
        <v>601</v>
      </c>
    </row>
    <row r="832" spans="1:11" x14ac:dyDescent="0.25">
      <c r="A832" t="s">
        <v>782</v>
      </c>
      <c r="B832" s="1">
        <f>AVERAGE(900,1130)</f>
        <v>1015</v>
      </c>
      <c r="C832" s="1">
        <v>900</v>
      </c>
      <c r="D832" s="1">
        <v>1130</v>
      </c>
      <c r="I832">
        <v>601</v>
      </c>
    </row>
    <row r="833" spans="1:10" x14ac:dyDescent="0.25">
      <c r="A833" t="s">
        <v>166</v>
      </c>
      <c r="B833" s="1">
        <f>AVERAGE(910,1110)</f>
        <v>1010</v>
      </c>
      <c r="C833" s="1">
        <v>910</v>
      </c>
      <c r="D833" s="1">
        <v>1110</v>
      </c>
      <c r="E833">
        <v>194</v>
      </c>
      <c r="I833">
        <v>501</v>
      </c>
      <c r="J833">
        <v>441</v>
      </c>
    </row>
    <row r="834" spans="1:10" s="2" customFormat="1" x14ac:dyDescent="0.25">
      <c r="A834" s="2" t="s">
        <v>1104</v>
      </c>
      <c r="B834" s="3">
        <f>AVERAGE(910,1110)</f>
        <v>1010</v>
      </c>
      <c r="C834" s="3">
        <v>910</v>
      </c>
      <c r="D834" s="3">
        <v>1110</v>
      </c>
      <c r="I834" s="2">
        <v>800</v>
      </c>
      <c r="J834" s="2">
        <v>394</v>
      </c>
    </row>
    <row r="835" spans="1:10" x14ac:dyDescent="0.25">
      <c r="A835" t="s">
        <v>194</v>
      </c>
      <c r="B835" s="1">
        <f>AVERAGE(870,1150)</f>
        <v>1010</v>
      </c>
      <c r="C835" s="1">
        <v>870</v>
      </c>
      <c r="D835" s="1">
        <v>1150</v>
      </c>
      <c r="I835" s="2">
        <v>800</v>
      </c>
      <c r="J835">
        <v>275</v>
      </c>
    </row>
    <row r="836" spans="1:10" x14ac:dyDescent="0.25">
      <c r="A836" t="s">
        <v>195</v>
      </c>
      <c r="B836" s="1">
        <v>1010</v>
      </c>
      <c r="C836" s="1">
        <v>870</v>
      </c>
      <c r="D836" s="1">
        <v>1150</v>
      </c>
      <c r="H836">
        <v>301</v>
      </c>
      <c r="I836" s="2">
        <v>500</v>
      </c>
    </row>
    <row r="837" spans="1:10" x14ac:dyDescent="0.25">
      <c r="A837" t="s">
        <v>1105</v>
      </c>
      <c r="B837" s="1">
        <f>AVERAGE(910,1110)</f>
        <v>1010</v>
      </c>
      <c r="C837" s="1">
        <v>910</v>
      </c>
      <c r="D837" s="1">
        <v>1110</v>
      </c>
      <c r="H837">
        <v>401</v>
      </c>
      <c r="I837" s="2">
        <v>601</v>
      </c>
      <c r="J837">
        <v>271</v>
      </c>
    </row>
    <row r="838" spans="1:10" x14ac:dyDescent="0.25">
      <c r="A838" t="s">
        <v>313</v>
      </c>
      <c r="B838" s="1">
        <f>AVERAGE(910,1110)</f>
        <v>1010</v>
      </c>
      <c r="C838" s="1">
        <v>910</v>
      </c>
      <c r="D838" s="1">
        <v>1110</v>
      </c>
      <c r="F838">
        <v>178</v>
      </c>
    </row>
    <row r="839" spans="1:10" x14ac:dyDescent="0.25">
      <c r="A839" t="s">
        <v>1277</v>
      </c>
      <c r="B839" s="1">
        <f>AVERAGE(780,1240)</f>
        <v>1010</v>
      </c>
      <c r="C839" s="1">
        <v>780</v>
      </c>
      <c r="D839" s="1">
        <v>1240</v>
      </c>
    </row>
    <row r="840" spans="1:10" x14ac:dyDescent="0.25">
      <c r="A840" t="s">
        <v>1211</v>
      </c>
      <c r="B840" s="1">
        <f>AVERAGE(910,1110)</f>
        <v>1010</v>
      </c>
      <c r="C840" s="1">
        <v>910</v>
      </c>
      <c r="D840" s="1">
        <v>1110</v>
      </c>
    </row>
    <row r="841" spans="1:10" x14ac:dyDescent="0.25">
      <c r="A841" t="s">
        <v>1278</v>
      </c>
      <c r="B841" s="1">
        <v>1010</v>
      </c>
      <c r="C841" s="1">
        <v>910</v>
      </c>
      <c r="D841" s="1">
        <v>1110</v>
      </c>
    </row>
    <row r="842" spans="1:10" x14ac:dyDescent="0.25">
      <c r="A842" t="s">
        <v>337</v>
      </c>
      <c r="B842" s="1">
        <f>AVERAGE(910,1110)</f>
        <v>1010</v>
      </c>
      <c r="C842" s="1">
        <v>910</v>
      </c>
      <c r="D842" s="1">
        <v>1110</v>
      </c>
      <c r="I842">
        <v>800</v>
      </c>
    </row>
    <row r="843" spans="1:10" x14ac:dyDescent="0.25">
      <c r="A843" t="s">
        <v>338</v>
      </c>
      <c r="B843" s="1">
        <v>1010</v>
      </c>
      <c r="C843" s="1">
        <v>910</v>
      </c>
      <c r="D843" s="1">
        <v>1110</v>
      </c>
      <c r="I843">
        <v>800</v>
      </c>
    </row>
    <row r="844" spans="1:10" x14ac:dyDescent="0.25">
      <c r="A844" t="s">
        <v>379</v>
      </c>
      <c r="B844" s="1">
        <f>AVERAGE(890,1130)</f>
        <v>1010</v>
      </c>
      <c r="C844" s="1">
        <v>890</v>
      </c>
      <c r="D844" s="1">
        <v>1130</v>
      </c>
      <c r="I844">
        <v>284</v>
      </c>
      <c r="J844">
        <v>400</v>
      </c>
    </row>
    <row r="845" spans="1:10" x14ac:dyDescent="0.25">
      <c r="A845" t="s">
        <v>409</v>
      </c>
      <c r="B845" s="1">
        <f>AVERAGE(920,1100)</f>
        <v>1010</v>
      </c>
      <c r="C845" s="1">
        <v>920</v>
      </c>
      <c r="D845" s="1">
        <v>1100</v>
      </c>
      <c r="I845">
        <v>601</v>
      </c>
      <c r="J845">
        <v>378</v>
      </c>
    </row>
    <row r="846" spans="1:10" x14ac:dyDescent="0.25">
      <c r="A846" t="s">
        <v>418</v>
      </c>
      <c r="B846" s="1">
        <f>AVERAGE(920,1100)</f>
        <v>1010</v>
      </c>
      <c r="C846" s="1">
        <v>920</v>
      </c>
      <c r="D846" s="1">
        <v>1100</v>
      </c>
      <c r="I846">
        <v>601</v>
      </c>
    </row>
    <row r="847" spans="1:10" x14ac:dyDescent="0.25">
      <c r="A847" t="s">
        <v>474</v>
      </c>
      <c r="B847" s="1">
        <f>AVERAGE(900,1120)</f>
        <v>1010</v>
      </c>
      <c r="C847" s="1">
        <v>900</v>
      </c>
      <c r="D847" s="1">
        <v>1120</v>
      </c>
    </row>
    <row r="848" spans="1:10" x14ac:dyDescent="0.25">
      <c r="A848" t="s">
        <v>1279</v>
      </c>
      <c r="B848" s="1">
        <f>AVERAGE(910,1110)</f>
        <v>1010</v>
      </c>
      <c r="C848" s="1">
        <v>910</v>
      </c>
      <c r="D848" s="1">
        <v>1110</v>
      </c>
      <c r="I848">
        <v>800</v>
      </c>
    </row>
    <row r="849" spans="1:11" x14ac:dyDescent="0.25">
      <c r="A849" t="s">
        <v>1106</v>
      </c>
      <c r="B849" s="1">
        <f>AVERAGE(910,1110)</f>
        <v>1010</v>
      </c>
      <c r="C849" s="1">
        <v>910</v>
      </c>
      <c r="D849" s="1">
        <v>1110</v>
      </c>
    </row>
    <row r="850" spans="1:11" x14ac:dyDescent="0.25">
      <c r="A850" t="s">
        <v>510</v>
      </c>
      <c r="B850" s="1">
        <f>AVERAGE(870,1150)</f>
        <v>1010</v>
      </c>
      <c r="C850" s="1">
        <v>870</v>
      </c>
      <c r="D850" s="1">
        <v>1150</v>
      </c>
    </row>
    <row r="851" spans="1:11" x14ac:dyDescent="0.25">
      <c r="A851" t="s">
        <v>838</v>
      </c>
      <c r="B851" s="1">
        <f>AVERAGE(910,1110)</f>
        <v>1010</v>
      </c>
      <c r="C851" s="1">
        <v>910</v>
      </c>
      <c r="D851" s="1">
        <v>1110</v>
      </c>
    </row>
    <row r="852" spans="1:11" x14ac:dyDescent="0.25">
      <c r="A852" t="s">
        <v>517</v>
      </c>
      <c r="B852" s="1">
        <v>1010</v>
      </c>
      <c r="C852" s="1">
        <v>910</v>
      </c>
      <c r="D852" s="1">
        <v>1110</v>
      </c>
    </row>
    <row r="853" spans="1:11" x14ac:dyDescent="0.25">
      <c r="A853" t="s">
        <v>519</v>
      </c>
      <c r="B853" s="1">
        <v>1010</v>
      </c>
      <c r="C853" s="1">
        <v>870</v>
      </c>
      <c r="D853" s="1">
        <v>1150</v>
      </c>
      <c r="I853">
        <v>800</v>
      </c>
    </row>
    <row r="854" spans="1:11" x14ac:dyDescent="0.25">
      <c r="A854" t="s">
        <v>528</v>
      </c>
      <c r="B854" s="1">
        <f>AVERAGE(910,1110)</f>
        <v>1010</v>
      </c>
      <c r="C854" s="1">
        <v>910</v>
      </c>
      <c r="D854" s="1">
        <v>1110</v>
      </c>
      <c r="I854">
        <v>800</v>
      </c>
    </row>
    <row r="855" spans="1:11" x14ac:dyDescent="0.25">
      <c r="A855" t="s">
        <v>954</v>
      </c>
      <c r="B855" s="1">
        <v>1010</v>
      </c>
      <c r="C855" s="1">
        <v>910</v>
      </c>
      <c r="D855" s="1">
        <v>1110</v>
      </c>
      <c r="I855">
        <v>800</v>
      </c>
    </row>
    <row r="856" spans="1:11" x14ac:dyDescent="0.25">
      <c r="A856" t="s">
        <v>558</v>
      </c>
      <c r="B856" s="1">
        <f>AVERAGE(910,1110)</f>
        <v>1010</v>
      </c>
      <c r="C856" s="1">
        <v>910</v>
      </c>
      <c r="D856" s="1">
        <v>1110</v>
      </c>
      <c r="I856">
        <v>447</v>
      </c>
      <c r="J856">
        <v>425</v>
      </c>
      <c r="K856">
        <v>977</v>
      </c>
    </row>
    <row r="857" spans="1:11" x14ac:dyDescent="0.25">
      <c r="A857" t="s">
        <v>1107</v>
      </c>
      <c r="B857" s="1">
        <f>AVERAGE(910,1110)</f>
        <v>1010</v>
      </c>
      <c r="C857" s="1">
        <v>910</v>
      </c>
      <c r="D857" s="1">
        <v>1110</v>
      </c>
      <c r="I857">
        <v>500</v>
      </c>
    </row>
    <row r="858" spans="1:11" x14ac:dyDescent="0.25">
      <c r="A858" t="s">
        <v>1108</v>
      </c>
      <c r="B858" s="1">
        <v>1010</v>
      </c>
      <c r="C858" s="1">
        <v>910</v>
      </c>
      <c r="D858" s="1">
        <v>1110</v>
      </c>
      <c r="I858">
        <v>501</v>
      </c>
      <c r="J858">
        <v>400</v>
      </c>
    </row>
    <row r="859" spans="1:11" x14ac:dyDescent="0.25">
      <c r="A859" t="s">
        <v>581</v>
      </c>
      <c r="B859" s="1">
        <v>1010</v>
      </c>
      <c r="C859" s="1">
        <v>910</v>
      </c>
      <c r="D859" s="1">
        <v>1110</v>
      </c>
    </row>
    <row r="860" spans="1:11" x14ac:dyDescent="0.25">
      <c r="A860" t="s">
        <v>582</v>
      </c>
      <c r="B860" s="1">
        <v>1010</v>
      </c>
      <c r="C860" s="1">
        <v>910</v>
      </c>
      <c r="D860" s="1">
        <v>1110</v>
      </c>
    </row>
    <row r="861" spans="1:11" x14ac:dyDescent="0.25">
      <c r="A861" t="s">
        <v>597</v>
      </c>
      <c r="B861" s="1">
        <v>1010</v>
      </c>
      <c r="C861" s="1">
        <v>910</v>
      </c>
      <c r="D861" s="1">
        <v>1110</v>
      </c>
    </row>
    <row r="862" spans="1:11" x14ac:dyDescent="0.25">
      <c r="A862" t="s">
        <v>601</v>
      </c>
      <c r="B862" s="1">
        <v>1010</v>
      </c>
      <c r="C862" s="1">
        <v>910</v>
      </c>
      <c r="D862" s="1">
        <v>1110</v>
      </c>
      <c r="I862">
        <v>800</v>
      </c>
      <c r="K862">
        <v>1000</v>
      </c>
    </row>
    <row r="863" spans="1:11" x14ac:dyDescent="0.25">
      <c r="A863" t="s">
        <v>1109</v>
      </c>
      <c r="B863" s="1">
        <v>1010</v>
      </c>
      <c r="C863" s="1">
        <v>910</v>
      </c>
      <c r="D863" s="1">
        <v>1110</v>
      </c>
      <c r="I863">
        <v>800</v>
      </c>
      <c r="J863">
        <v>361</v>
      </c>
    </row>
    <row r="864" spans="1:11" x14ac:dyDescent="0.25">
      <c r="A864" t="s">
        <v>955</v>
      </c>
      <c r="B864" s="1">
        <v>1010</v>
      </c>
      <c r="C864" s="1">
        <v>910</v>
      </c>
      <c r="D864" s="1">
        <v>1110</v>
      </c>
      <c r="I864">
        <v>800</v>
      </c>
    </row>
    <row r="865" spans="1:10" x14ac:dyDescent="0.25">
      <c r="A865" t="s">
        <v>1212</v>
      </c>
      <c r="B865" s="1">
        <v>1010</v>
      </c>
      <c r="C865" s="1">
        <v>910</v>
      </c>
      <c r="D865" s="1">
        <v>1110</v>
      </c>
      <c r="I865">
        <v>800</v>
      </c>
      <c r="J865">
        <v>430</v>
      </c>
    </row>
    <row r="866" spans="1:10" x14ac:dyDescent="0.25">
      <c r="A866" t="s">
        <v>614</v>
      </c>
      <c r="B866" s="1">
        <v>1010</v>
      </c>
      <c r="C866" s="1">
        <v>910</v>
      </c>
      <c r="D866" s="1">
        <v>1110</v>
      </c>
    </row>
    <row r="867" spans="1:10" x14ac:dyDescent="0.25">
      <c r="A867" t="s">
        <v>617</v>
      </c>
      <c r="B867" s="1">
        <v>1010</v>
      </c>
      <c r="C867" s="1">
        <v>910</v>
      </c>
      <c r="D867" s="1">
        <v>1110</v>
      </c>
    </row>
    <row r="868" spans="1:10" x14ac:dyDescent="0.25">
      <c r="A868" t="s">
        <v>1280</v>
      </c>
      <c r="B868" s="1">
        <v>1010</v>
      </c>
      <c r="C868" s="1">
        <v>910</v>
      </c>
      <c r="D868" s="1">
        <v>1110</v>
      </c>
      <c r="I868">
        <v>800</v>
      </c>
    </row>
    <row r="869" spans="1:10" x14ac:dyDescent="0.25">
      <c r="A869" t="s">
        <v>1110</v>
      </c>
      <c r="B869" s="1">
        <v>1010</v>
      </c>
      <c r="C869" s="1">
        <v>910</v>
      </c>
      <c r="D869" s="1">
        <v>1110</v>
      </c>
    </row>
    <row r="870" spans="1:10" x14ac:dyDescent="0.25">
      <c r="A870" t="s">
        <v>626</v>
      </c>
      <c r="B870" s="1">
        <f>AVERAGE(910,1110)</f>
        <v>1010</v>
      </c>
      <c r="C870" s="1">
        <v>910</v>
      </c>
      <c r="D870" s="1">
        <v>1110</v>
      </c>
      <c r="I870">
        <v>800</v>
      </c>
      <c r="J870">
        <v>361</v>
      </c>
    </row>
    <row r="871" spans="1:10" x14ac:dyDescent="0.25">
      <c r="A871" t="s">
        <v>1111</v>
      </c>
      <c r="B871" s="1">
        <v>1010</v>
      </c>
      <c r="C871" s="1">
        <v>910</v>
      </c>
      <c r="D871" s="1">
        <v>1110</v>
      </c>
      <c r="I871">
        <v>800</v>
      </c>
    </row>
    <row r="872" spans="1:10" x14ac:dyDescent="0.25">
      <c r="A872" t="s">
        <v>1112</v>
      </c>
      <c r="B872" s="1">
        <v>1010</v>
      </c>
      <c r="C872" s="1">
        <v>910</v>
      </c>
      <c r="D872" s="1">
        <v>1110</v>
      </c>
    </row>
    <row r="873" spans="1:10" x14ac:dyDescent="0.25">
      <c r="A873" t="s">
        <v>654</v>
      </c>
      <c r="B873" s="1">
        <f>AVERAGE(910,1110)</f>
        <v>1010</v>
      </c>
      <c r="C873" s="1">
        <v>910</v>
      </c>
      <c r="D873" s="1">
        <v>1110</v>
      </c>
      <c r="I873">
        <v>470</v>
      </c>
      <c r="J873">
        <v>330</v>
      </c>
    </row>
    <row r="874" spans="1:10" x14ac:dyDescent="0.25">
      <c r="A874" t="s">
        <v>683</v>
      </c>
      <c r="B874" s="1">
        <f>AVERAGE(910,1110)</f>
        <v>1010</v>
      </c>
      <c r="C874" s="1">
        <v>910</v>
      </c>
      <c r="D874" s="1">
        <v>1110</v>
      </c>
      <c r="I874">
        <v>800</v>
      </c>
    </row>
    <row r="875" spans="1:10" x14ac:dyDescent="0.25">
      <c r="A875" t="s">
        <v>1113</v>
      </c>
      <c r="B875" s="1">
        <v>1010</v>
      </c>
      <c r="C875" s="1">
        <v>910</v>
      </c>
      <c r="D875" s="1">
        <v>1110</v>
      </c>
      <c r="I875">
        <v>800</v>
      </c>
    </row>
    <row r="876" spans="1:10" x14ac:dyDescent="0.25">
      <c r="A876" t="s">
        <v>1213</v>
      </c>
      <c r="B876" s="1">
        <v>1010</v>
      </c>
      <c r="C876" s="1">
        <v>910</v>
      </c>
      <c r="D876" s="1">
        <v>1110</v>
      </c>
      <c r="I876">
        <v>449</v>
      </c>
    </row>
    <row r="877" spans="1:10" x14ac:dyDescent="0.25">
      <c r="A877" t="s">
        <v>1214</v>
      </c>
      <c r="B877" s="1">
        <f>AVERAGE(910,1110)</f>
        <v>1010</v>
      </c>
      <c r="C877" s="1">
        <v>910</v>
      </c>
      <c r="D877" s="1">
        <v>1110</v>
      </c>
    </row>
    <row r="878" spans="1:10" x14ac:dyDescent="0.25">
      <c r="A878" t="s">
        <v>1114</v>
      </c>
      <c r="B878" s="1">
        <v>1010</v>
      </c>
      <c r="C878" s="1">
        <v>910</v>
      </c>
      <c r="D878" s="1">
        <v>1110</v>
      </c>
    </row>
    <row r="879" spans="1:10" x14ac:dyDescent="0.25">
      <c r="A879" t="s">
        <v>956</v>
      </c>
      <c r="B879" s="1">
        <f>AVERAGE(910,1110)</f>
        <v>1010</v>
      </c>
      <c r="C879" s="1">
        <v>910</v>
      </c>
      <c r="D879" s="1">
        <v>1110</v>
      </c>
    </row>
    <row r="880" spans="1:10" x14ac:dyDescent="0.25">
      <c r="A880" t="s">
        <v>735</v>
      </c>
      <c r="B880" s="1">
        <f>AVERAGE(910,1110)</f>
        <v>1010</v>
      </c>
      <c r="C880" s="1">
        <v>910</v>
      </c>
      <c r="D880" s="1">
        <v>1110</v>
      </c>
      <c r="I880">
        <v>482</v>
      </c>
    </row>
    <row r="881" spans="1:10" x14ac:dyDescent="0.25">
      <c r="A881" t="s">
        <v>738</v>
      </c>
      <c r="B881" s="1">
        <v>1010</v>
      </c>
      <c r="C881" s="1">
        <v>910</v>
      </c>
      <c r="D881" s="1">
        <v>1110</v>
      </c>
      <c r="I881">
        <v>800</v>
      </c>
    </row>
    <row r="882" spans="1:10" x14ac:dyDescent="0.25">
      <c r="A882" t="s">
        <v>747</v>
      </c>
      <c r="B882" s="1">
        <v>1010</v>
      </c>
      <c r="C882" s="1">
        <v>910</v>
      </c>
      <c r="D882" s="1">
        <v>1110</v>
      </c>
      <c r="I882">
        <v>601</v>
      </c>
    </row>
    <row r="883" spans="1:10" x14ac:dyDescent="0.25">
      <c r="A883" t="s">
        <v>749</v>
      </c>
      <c r="B883" s="1">
        <v>1010</v>
      </c>
      <c r="C883" s="1">
        <v>910</v>
      </c>
      <c r="D883" s="1">
        <v>1110</v>
      </c>
    </row>
    <row r="884" spans="1:10" x14ac:dyDescent="0.25">
      <c r="A884" t="s">
        <v>750</v>
      </c>
      <c r="B884" s="1">
        <v>1010</v>
      </c>
      <c r="C884" s="1">
        <v>910</v>
      </c>
      <c r="D884" s="1">
        <v>1110</v>
      </c>
    </row>
    <row r="885" spans="1:10" x14ac:dyDescent="0.25">
      <c r="A885" t="s">
        <v>754</v>
      </c>
      <c r="B885" s="1">
        <f>AVERAGE(870,1150)</f>
        <v>1010</v>
      </c>
      <c r="C885" s="1">
        <v>870</v>
      </c>
      <c r="D885" s="1">
        <v>1150</v>
      </c>
    </row>
    <row r="886" spans="1:10" x14ac:dyDescent="0.25">
      <c r="A886" t="s">
        <v>1115</v>
      </c>
      <c r="B886" s="1">
        <f>AVERAGE(930,1090)</f>
        <v>1010</v>
      </c>
      <c r="C886" s="1">
        <v>930</v>
      </c>
      <c r="D886" s="1">
        <v>1090</v>
      </c>
    </row>
    <row r="887" spans="1:10" x14ac:dyDescent="0.25">
      <c r="A887" t="s">
        <v>1215</v>
      </c>
      <c r="B887" s="1">
        <f>AVERAGE(910,1110)</f>
        <v>1010</v>
      </c>
      <c r="C887" s="1">
        <v>910</v>
      </c>
      <c r="D887" s="1">
        <v>1110</v>
      </c>
      <c r="I887">
        <v>417</v>
      </c>
    </row>
    <row r="888" spans="1:10" x14ac:dyDescent="0.25">
      <c r="A888" t="s">
        <v>784</v>
      </c>
      <c r="B888" s="1">
        <f>AVERAGE(910,1110)</f>
        <v>1010</v>
      </c>
      <c r="C888" s="1">
        <v>910</v>
      </c>
      <c r="D888" s="1">
        <v>1110</v>
      </c>
      <c r="I888">
        <v>501</v>
      </c>
      <c r="J888">
        <v>261</v>
      </c>
    </row>
    <row r="889" spans="1:10" x14ac:dyDescent="0.25">
      <c r="A889" t="s">
        <v>787</v>
      </c>
      <c r="B889" s="1">
        <f>AVERAGE(890,1130)</f>
        <v>1010</v>
      </c>
      <c r="C889" s="1">
        <v>890</v>
      </c>
      <c r="D889" s="1">
        <v>1130</v>
      </c>
    </row>
    <row r="890" spans="1:10" x14ac:dyDescent="0.25">
      <c r="A890" t="s">
        <v>791</v>
      </c>
      <c r="B890" s="1">
        <f>AVERAGE(870,1150)</f>
        <v>1010</v>
      </c>
      <c r="C890" s="1">
        <v>870</v>
      </c>
      <c r="D890" s="1">
        <v>1150</v>
      </c>
      <c r="I890">
        <v>601</v>
      </c>
    </row>
    <row r="891" spans="1:10" x14ac:dyDescent="0.25">
      <c r="A891" t="s">
        <v>1116</v>
      </c>
      <c r="B891" s="1">
        <f>AVERAGE(910,1110)</f>
        <v>1010</v>
      </c>
      <c r="C891" s="1">
        <v>910</v>
      </c>
      <c r="D891" s="1">
        <v>1110</v>
      </c>
      <c r="I891">
        <v>501</v>
      </c>
    </row>
    <row r="892" spans="1:10" x14ac:dyDescent="0.25">
      <c r="A892" t="s">
        <v>797</v>
      </c>
      <c r="B892" s="1">
        <f>AVERAGE(910,1110)</f>
        <v>1010</v>
      </c>
      <c r="C892" s="1">
        <v>910</v>
      </c>
      <c r="D892" s="1">
        <v>1110</v>
      </c>
    </row>
    <row r="893" spans="1:10" x14ac:dyDescent="0.25">
      <c r="A893" t="s">
        <v>1216</v>
      </c>
      <c r="B893" s="1">
        <v>1010</v>
      </c>
      <c r="C893" s="1">
        <v>910</v>
      </c>
      <c r="D893" s="1">
        <v>1110</v>
      </c>
      <c r="I893">
        <v>800</v>
      </c>
    </row>
    <row r="894" spans="1:10" x14ac:dyDescent="0.25">
      <c r="A894" t="s">
        <v>1117</v>
      </c>
      <c r="B894" s="1">
        <v>1010</v>
      </c>
      <c r="C894" s="1">
        <v>910</v>
      </c>
      <c r="D894" s="1">
        <v>1110</v>
      </c>
    </row>
    <row r="895" spans="1:10" x14ac:dyDescent="0.25">
      <c r="A895" t="s">
        <v>1281</v>
      </c>
      <c r="B895" s="1">
        <f>AVERAGE(870,1150)</f>
        <v>1010</v>
      </c>
      <c r="C895" s="1">
        <v>870</v>
      </c>
      <c r="D895" s="1">
        <v>1150</v>
      </c>
    </row>
    <row r="896" spans="1:10" x14ac:dyDescent="0.25">
      <c r="A896" t="s">
        <v>1217</v>
      </c>
      <c r="B896" s="1">
        <v>1010</v>
      </c>
      <c r="C896" s="1">
        <v>910</v>
      </c>
      <c r="D896" s="1">
        <v>1110</v>
      </c>
      <c r="I896">
        <v>800</v>
      </c>
    </row>
    <row r="897" spans="1:10" x14ac:dyDescent="0.25">
      <c r="A897" t="s">
        <v>1282</v>
      </c>
      <c r="B897" s="1">
        <v>1010</v>
      </c>
      <c r="C897" s="1">
        <v>910</v>
      </c>
      <c r="D897" s="1">
        <v>1110</v>
      </c>
    </row>
    <row r="898" spans="1:10" x14ac:dyDescent="0.25">
      <c r="A898" t="s">
        <v>1283</v>
      </c>
      <c r="B898" s="1">
        <v>1010</v>
      </c>
      <c r="C898" s="1">
        <v>910</v>
      </c>
      <c r="D898" s="1">
        <v>1110</v>
      </c>
    </row>
    <row r="899" spans="1:10" x14ac:dyDescent="0.25">
      <c r="A899" t="s">
        <v>1118</v>
      </c>
      <c r="B899" s="1">
        <f>AVERAGE(880,1140)</f>
        <v>1010</v>
      </c>
      <c r="C899" s="1">
        <v>880</v>
      </c>
      <c r="D899" s="1">
        <v>1140</v>
      </c>
      <c r="I899">
        <v>601</v>
      </c>
    </row>
    <row r="900" spans="1:10" x14ac:dyDescent="0.25">
      <c r="A900" t="s">
        <v>832</v>
      </c>
      <c r="B900" s="1">
        <f>AVERAGE(910,1110)</f>
        <v>1010</v>
      </c>
      <c r="C900" s="1">
        <v>910</v>
      </c>
      <c r="D900" s="1">
        <v>1110</v>
      </c>
      <c r="I900">
        <v>601</v>
      </c>
    </row>
    <row r="901" spans="1:10" x14ac:dyDescent="0.25">
      <c r="A901" t="s">
        <v>840</v>
      </c>
      <c r="B901" s="1">
        <f>AVERAGE(903,1110)</f>
        <v>1006.5</v>
      </c>
      <c r="C901" s="1">
        <v>903</v>
      </c>
      <c r="D901" s="1">
        <v>1110</v>
      </c>
      <c r="I901">
        <v>601</v>
      </c>
    </row>
    <row r="902" spans="1:10" x14ac:dyDescent="0.25">
      <c r="A902" t="s">
        <v>164</v>
      </c>
      <c r="B902" s="1">
        <f>AVERAGE(890,1120)</f>
        <v>1005</v>
      </c>
      <c r="C902" s="1">
        <v>890</v>
      </c>
      <c r="D902" s="1">
        <v>1120</v>
      </c>
      <c r="E902">
        <v>194</v>
      </c>
      <c r="I902">
        <v>500</v>
      </c>
      <c r="J902">
        <v>283</v>
      </c>
    </row>
    <row r="903" spans="1:10" x14ac:dyDescent="0.25">
      <c r="A903" t="s">
        <v>286</v>
      </c>
      <c r="B903" s="1">
        <f>AVERAGE(900,1110)</f>
        <v>1005</v>
      </c>
      <c r="C903" s="1">
        <v>900</v>
      </c>
      <c r="D903" s="1">
        <v>1110</v>
      </c>
      <c r="F903">
        <v>133</v>
      </c>
      <c r="I903">
        <v>476</v>
      </c>
    </row>
    <row r="904" spans="1:10" x14ac:dyDescent="0.25">
      <c r="A904" t="s">
        <v>289</v>
      </c>
      <c r="B904" s="1">
        <f>AVERAGE(880,1130)</f>
        <v>1005</v>
      </c>
      <c r="C904" s="1">
        <v>880</v>
      </c>
      <c r="D904" s="1">
        <v>1130</v>
      </c>
      <c r="F904">
        <v>133</v>
      </c>
    </row>
    <row r="905" spans="1:10" x14ac:dyDescent="0.25">
      <c r="A905" t="s">
        <v>387</v>
      </c>
      <c r="B905" s="1">
        <f>AVERAGE(900,1110)</f>
        <v>1005</v>
      </c>
      <c r="C905" s="1">
        <v>900</v>
      </c>
      <c r="D905" s="1">
        <v>1110</v>
      </c>
      <c r="I905">
        <v>501</v>
      </c>
    </row>
    <row r="906" spans="1:10" x14ac:dyDescent="0.25">
      <c r="A906" t="s">
        <v>415</v>
      </c>
      <c r="B906" s="1">
        <f>AVERAGE(910,1100)</f>
        <v>1005</v>
      </c>
      <c r="C906" s="1">
        <v>910</v>
      </c>
      <c r="D906" s="1">
        <v>1100</v>
      </c>
      <c r="I906">
        <v>601</v>
      </c>
      <c r="J906">
        <v>214</v>
      </c>
    </row>
    <row r="907" spans="1:10" x14ac:dyDescent="0.25">
      <c r="A907" t="s">
        <v>957</v>
      </c>
      <c r="B907" s="1">
        <f>AVERAGE(920,1090)</f>
        <v>1005</v>
      </c>
      <c r="C907" s="1">
        <v>920</v>
      </c>
      <c r="D907" s="1">
        <v>1090</v>
      </c>
      <c r="I907">
        <v>191</v>
      </c>
    </row>
    <row r="908" spans="1:10" x14ac:dyDescent="0.25">
      <c r="A908" t="s">
        <v>471</v>
      </c>
      <c r="B908" s="1">
        <f>AVERAGE(920,1090)</f>
        <v>1005</v>
      </c>
      <c r="C908" s="1">
        <v>920</v>
      </c>
      <c r="D908" s="1">
        <v>1090</v>
      </c>
      <c r="I908">
        <v>800</v>
      </c>
      <c r="J908">
        <v>201</v>
      </c>
    </row>
    <row r="909" spans="1:10" x14ac:dyDescent="0.25">
      <c r="A909" t="s">
        <v>523</v>
      </c>
      <c r="B909" s="1">
        <f>AVERAGE(920,1090)</f>
        <v>1005</v>
      </c>
      <c r="C909" s="1">
        <v>920</v>
      </c>
      <c r="D909" s="1">
        <v>1090</v>
      </c>
      <c r="I909">
        <v>800</v>
      </c>
      <c r="J909">
        <v>374</v>
      </c>
    </row>
    <row r="910" spans="1:10" x14ac:dyDescent="0.25">
      <c r="A910" t="s">
        <v>681</v>
      </c>
      <c r="B910" s="1">
        <f>AVERAGE(890,1120)</f>
        <v>1005</v>
      </c>
      <c r="C910" s="1">
        <v>890</v>
      </c>
      <c r="D910" s="1">
        <v>1120</v>
      </c>
      <c r="I910">
        <v>800</v>
      </c>
    </row>
    <row r="911" spans="1:10" x14ac:dyDescent="0.25">
      <c r="A911" t="s">
        <v>720</v>
      </c>
      <c r="B911" s="1">
        <f>AVERAGE(890,1120)</f>
        <v>1005</v>
      </c>
      <c r="C911" s="1">
        <v>890</v>
      </c>
      <c r="D911" s="1">
        <v>1120</v>
      </c>
    </row>
    <row r="912" spans="1:10" x14ac:dyDescent="0.25">
      <c r="A912" t="s">
        <v>958</v>
      </c>
      <c r="B912" s="1">
        <f>AVERAGE(880,1130)</f>
        <v>1005</v>
      </c>
      <c r="C912" s="1">
        <v>880</v>
      </c>
      <c r="D912" s="1">
        <v>1130</v>
      </c>
    </row>
    <row r="913" spans="1:10" x14ac:dyDescent="0.25">
      <c r="A913" t="s">
        <v>778</v>
      </c>
      <c r="B913" s="1">
        <f>AVERAGE(880,1130)</f>
        <v>1005</v>
      </c>
      <c r="C913" s="1">
        <v>880</v>
      </c>
      <c r="D913" s="1">
        <v>1130</v>
      </c>
      <c r="I913">
        <v>500</v>
      </c>
    </row>
    <row r="914" spans="1:10" x14ac:dyDescent="0.25">
      <c r="A914" t="s">
        <v>414</v>
      </c>
      <c r="B914" s="1">
        <f>AVERAGE(910,1093)</f>
        <v>1001.5</v>
      </c>
      <c r="C914" s="1">
        <v>910</v>
      </c>
      <c r="D914" s="1">
        <v>1093</v>
      </c>
      <c r="I914">
        <v>601</v>
      </c>
    </row>
    <row r="915" spans="1:10" x14ac:dyDescent="0.25">
      <c r="A915" t="s">
        <v>959</v>
      </c>
      <c r="B915" s="1">
        <f>AVERAGE(910,1093)</f>
        <v>1001.5</v>
      </c>
      <c r="C915" s="1">
        <v>910</v>
      </c>
      <c r="D915" s="1">
        <v>1093</v>
      </c>
    </row>
    <row r="916" spans="1:10" x14ac:dyDescent="0.25">
      <c r="A916" t="s">
        <v>708</v>
      </c>
      <c r="B916" s="1">
        <f>AVERAGE(880,1123)</f>
        <v>1001.5</v>
      </c>
      <c r="C916" s="1">
        <v>880</v>
      </c>
      <c r="D916" s="1">
        <v>1123</v>
      </c>
    </row>
    <row r="917" spans="1:10" x14ac:dyDescent="0.25">
      <c r="A917" t="s">
        <v>200</v>
      </c>
      <c r="B917" s="1">
        <f>AVERAGE(890,1110)</f>
        <v>1000</v>
      </c>
      <c r="C917" s="1">
        <v>890</v>
      </c>
      <c r="D917" s="1">
        <v>1110</v>
      </c>
      <c r="I917">
        <v>601</v>
      </c>
    </row>
    <row r="918" spans="1:10" x14ac:dyDescent="0.25">
      <c r="A918" t="s">
        <v>960</v>
      </c>
      <c r="B918" s="1">
        <f>AVERAGE(930,1070)</f>
        <v>1000</v>
      </c>
      <c r="C918" s="1">
        <v>930</v>
      </c>
      <c r="D918" s="1">
        <v>1070</v>
      </c>
      <c r="F918">
        <v>148</v>
      </c>
    </row>
    <row r="919" spans="1:10" x14ac:dyDescent="0.25">
      <c r="A919" t="s">
        <v>1119</v>
      </c>
      <c r="B919" s="1">
        <f>AVERAGE(880,1120)</f>
        <v>1000</v>
      </c>
      <c r="C919" s="1">
        <v>880</v>
      </c>
      <c r="D919" s="1">
        <v>1120</v>
      </c>
      <c r="F919">
        <v>172</v>
      </c>
    </row>
    <row r="920" spans="1:10" x14ac:dyDescent="0.25">
      <c r="A920" t="s">
        <v>1120</v>
      </c>
      <c r="B920" s="1">
        <f>AVERAGE(920,1080)</f>
        <v>1000</v>
      </c>
      <c r="C920" s="1">
        <v>920</v>
      </c>
      <c r="D920" s="1">
        <v>1080</v>
      </c>
      <c r="I920">
        <v>800</v>
      </c>
    </row>
    <row r="921" spans="1:10" x14ac:dyDescent="0.25">
      <c r="A921" t="s">
        <v>388</v>
      </c>
      <c r="B921" s="1">
        <f>AVERAGE(900,1100)</f>
        <v>1000</v>
      </c>
      <c r="C921" s="1">
        <v>900</v>
      </c>
      <c r="D921" s="1">
        <v>1100</v>
      </c>
      <c r="I921">
        <v>468</v>
      </c>
      <c r="J921">
        <v>453</v>
      </c>
    </row>
    <row r="922" spans="1:10" x14ac:dyDescent="0.25">
      <c r="A922" t="s">
        <v>392</v>
      </c>
      <c r="B922" s="1">
        <f>AVERAGE(910,1090)</f>
        <v>1000</v>
      </c>
      <c r="C922" s="1">
        <v>910</v>
      </c>
      <c r="D922" s="1">
        <v>1090</v>
      </c>
      <c r="I922">
        <v>601</v>
      </c>
      <c r="J922">
        <v>261</v>
      </c>
    </row>
    <row r="923" spans="1:10" x14ac:dyDescent="0.25">
      <c r="A923" t="s">
        <v>412</v>
      </c>
      <c r="B923" s="1">
        <f>AVERAGE(890,1110)</f>
        <v>1000</v>
      </c>
      <c r="C923" s="1">
        <v>890</v>
      </c>
      <c r="D923" s="1">
        <v>1110</v>
      </c>
      <c r="I923">
        <v>501</v>
      </c>
    </row>
    <row r="924" spans="1:10" x14ac:dyDescent="0.25">
      <c r="A924" t="s">
        <v>419</v>
      </c>
      <c r="B924" s="1">
        <f>AVERAGE(910,1090)</f>
        <v>1000</v>
      </c>
      <c r="C924" s="1">
        <v>910</v>
      </c>
      <c r="D924" s="1">
        <v>1090</v>
      </c>
      <c r="I924">
        <v>601</v>
      </c>
      <c r="J924">
        <v>350</v>
      </c>
    </row>
    <row r="925" spans="1:10" x14ac:dyDescent="0.25">
      <c r="A925" t="s">
        <v>473</v>
      </c>
      <c r="B925" s="1">
        <f>AVERAGE(890,1110)</f>
        <v>1000</v>
      </c>
      <c r="C925" s="1">
        <v>890</v>
      </c>
      <c r="D925" s="1">
        <v>1110</v>
      </c>
      <c r="I925">
        <v>501</v>
      </c>
    </row>
    <row r="926" spans="1:10" x14ac:dyDescent="0.25">
      <c r="A926" t="s">
        <v>493</v>
      </c>
      <c r="B926" s="1">
        <f>AVERAGE(910,1090)</f>
        <v>1000</v>
      </c>
      <c r="C926" s="1">
        <v>910</v>
      </c>
      <c r="D926" s="1">
        <v>1090</v>
      </c>
      <c r="I926">
        <v>800</v>
      </c>
      <c r="J926">
        <v>396</v>
      </c>
    </row>
    <row r="927" spans="1:10" x14ac:dyDescent="0.25">
      <c r="A927" t="s">
        <v>628</v>
      </c>
      <c r="B927" s="1">
        <f>AVERAGE(890,1110)</f>
        <v>1000</v>
      </c>
      <c r="C927" s="1">
        <v>890</v>
      </c>
      <c r="D927" s="1">
        <v>1110</v>
      </c>
      <c r="I927">
        <v>800</v>
      </c>
      <c r="J927">
        <v>146</v>
      </c>
    </row>
    <row r="928" spans="1:10" x14ac:dyDescent="0.25">
      <c r="A928" t="s">
        <v>1121</v>
      </c>
      <c r="B928" s="1">
        <f>AVERAGE(915,1085)</f>
        <v>1000</v>
      </c>
      <c r="C928" s="1">
        <v>915</v>
      </c>
      <c r="D928" s="1">
        <v>1085</v>
      </c>
    </row>
    <row r="929" spans="1:11" x14ac:dyDescent="0.25">
      <c r="A929" t="s">
        <v>1218</v>
      </c>
      <c r="B929" s="1">
        <f>AVERAGE(880,1120)</f>
        <v>1000</v>
      </c>
      <c r="C929" s="1">
        <v>880</v>
      </c>
      <c r="D929" s="1">
        <v>1120</v>
      </c>
      <c r="I929">
        <v>601</v>
      </c>
    </row>
    <row r="930" spans="1:11" x14ac:dyDescent="0.25">
      <c r="A930" t="s">
        <v>732</v>
      </c>
      <c r="B930" s="1">
        <f>AVERAGE(910,1090)</f>
        <v>1000</v>
      </c>
      <c r="C930" s="1">
        <v>910</v>
      </c>
      <c r="D930" s="1">
        <v>1090</v>
      </c>
    </row>
    <row r="931" spans="1:11" x14ac:dyDescent="0.25">
      <c r="A931" t="s">
        <v>309</v>
      </c>
      <c r="B931" s="1">
        <f>AVERAGE(863,1128)</f>
        <v>995.5</v>
      </c>
      <c r="C931" s="1">
        <v>863</v>
      </c>
      <c r="D931" s="1">
        <v>1128</v>
      </c>
      <c r="F931">
        <v>172</v>
      </c>
      <c r="I931">
        <v>429</v>
      </c>
    </row>
    <row r="932" spans="1:11" x14ac:dyDescent="0.25">
      <c r="A932" t="s">
        <v>1122</v>
      </c>
      <c r="B932" s="1">
        <f>AVERAGE(890,1100)</f>
        <v>995</v>
      </c>
      <c r="C932" s="1">
        <v>890</v>
      </c>
      <c r="D932" s="1">
        <v>1100</v>
      </c>
      <c r="I932">
        <v>501</v>
      </c>
    </row>
    <row r="933" spans="1:11" x14ac:dyDescent="0.25">
      <c r="A933" t="s">
        <v>438</v>
      </c>
      <c r="B933" s="1">
        <f>AVERAGE(900,1090)</f>
        <v>995</v>
      </c>
      <c r="C933" s="1">
        <v>900</v>
      </c>
      <c r="D933" s="1">
        <v>1090</v>
      </c>
      <c r="I933">
        <v>800</v>
      </c>
    </row>
    <row r="934" spans="1:11" x14ac:dyDescent="0.25">
      <c r="A934" t="s">
        <v>450</v>
      </c>
      <c r="B934" s="1">
        <f>AVERAGE(890,1100)</f>
        <v>995</v>
      </c>
      <c r="C934" s="1">
        <v>890</v>
      </c>
      <c r="D934" s="1">
        <v>1100</v>
      </c>
    </row>
    <row r="935" spans="1:11" x14ac:dyDescent="0.25">
      <c r="A935" t="s">
        <v>668</v>
      </c>
      <c r="B935" s="1">
        <f>AVERAGE(880,1110)</f>
        <v>995</v>
      </c>
      <c r="C935" s="1">
        <v>880</v>
      </c>
      <c r="D935" s="1">
        <v>1110</v>
      </c>
    </row>
    <row r="936" spans="1:11" x14ac:dyDescent="0.25">
      <c r="A936" t="s">
        <v>669</v>
      </c>
      <c r="B936" s="1">
        <f>AVERAGE(880,1110)</f>
        <v>995</v>
      </c>
      <c r="C936" s="1">
        <v>880</v>
      </c>
      <c r="D936" s="1">
        <v>1110</v>
      </c>
      <c r="I936">
        <v>601</v>
      </c>
      <c r="J936">
        <v>425</v>
      </c>
    </row>
    <row r="937" spans="1:11" x14ac:dyDescent="0.25">
      <c r="A937" t="s">
        <v>1123</v>
      </c>
      <c r="B937" s="1">
        <f>AVERAGE(900,1090)</f>
        <v>995</v>
      </c>
      <c r="C937" s="1">
        <v>900</v>
      </c>
      <c r="D937" s="1">
        <v>1090</v>
      </c>
      <c r="I937">
        <v>601</v>
      </c>
    </row>
    <row r="938" spans="1:11" x14ac:dyDescent="0.25">
      <c r="A938" t="s">
        <v>182</v>
      </c>
      <c r="B938" s="1">
        <f>AVERAGE(870,1110)</f>
        <v>990</v>
      </c>
      <c r="C938" s="1">
        <v>870</v>
      </c>
      <c r="D938" s="1">
        <v>1110</v>
      </c>
      <c r="H938">
        <v>601</v>
      </c>
      <c r="I938">
        <v>601</v>
      </c>
      <c r="J938">
        <v>417</v>
      </c>
    </row>
    <row r="939" spans="1:11" x14ac:dyDescent="0.25">
      <c r="A939" t="s">
        <v>961</v>
      </c>
      <c r="B939" s="1">
        <f>AVERAGE(910,1070)</f>
        <v>990</v>
      </c>
      <c r="C939" s="1">
        <v>910</v>
      </c>
      <c r="D939" s="1">
        <v>1070</v>
      </c>
      <c r="I939">
        <v>800</v>
      </c>
    </row>
    <row r="940" spans="1:11" x14ac:dyDescent="0.25">
      <c r="A940" t="s">
        <v>360</v>
      </c>
      <c r="B940" s="1">
        <f>AVERAGE(880,1100)</f>
        <v>990</v>
      </c>
      <c r="C940" s="1">
        <v>880</v>
      </c>
      <c r="D940" s="1">
        <v>1100</v>
      </c>
      <c r="I940">
        <v>292</v>
      </c>
      <c r="J940">
        <v>450</v>
      </c>
    </row>
    <row r="941" spans="1:11" x14ac:dyDescent="0.25">
      <c r="A941" t="s">
        <v>391</v>
      </c>
      <c r="B941" s="1">
        <f>AVERAGE(890,1090)</f>
        <v>990</v>
      </c>
      <c r="C941" s="1">
        <v>890</v>
      </c>
      <c r="D941" s="1">
        <v>1090</v>
      </c>
    </row>
    <row r="942" spans="1:11" x14ac:dyDescent="0.25">
      <c r="A942" t="s">
        <v>1124</v>
      </c>
      <c r="B942" s="1">
        <f>AVERAGE(890,1090)</f>
        <v>990</v>
      </c>
      <c r="C942" s="1">
        <v>890</v>
      </c>
      <c r="D942" s="1">
        <v>1090</v>
      </c>
      <c r="I942">
        <v>800</v>
      </c>
      <c r="J942">
        <v>315</v>
      </c>
    </row>
    <row r="943" spans="1:11" x14ac:dyDescent="0.25">
      <c r="A943" t="s">
        <v>475</v>
      </c>
      <c r="B943" s="1">
        <f>AVERAGE(900,1080)</f>
        <v>990</v>
      </c>
      <c r="C943" s="1">
        <v>900</v>
      </c>
      <c r="D943" s="1">
        <v>1080</v>
      </c>
      <c r="I943">
        <v>800</v>
      </c>
      <c r="J943">
        <v>421</v>
      </c>
      <c r="K943">
        <v>987</v>
      </c>
    </row>
    <row r="944" spans="1:11" x14ac:dyDescent="0.25">
      <c r="A944" t="s">
        <v>485</v>
      </c>
      <c r="B944" s="1">
        <f>AVERAGE(870,1110)</f>
        <v>990</v>
      </c>
      <c r="C944" s="1">
        <v>870</v>
      </c>
      <c r="D944" s="1">
        <v>1110</v>
      </c>
    </row>
    <row r="945" spans="1:10" x14ac:dyDescent="0.25">
      <c r="A945" t="s">
        <v>512</v>
      </c>
      <c r="B945" s="1">
        <f>AVERAGE(870,1110)</f>
        <v>990</v>
      </c>
      <c r="C945" s="1">
        <v>870</v>
      </c>
      <c r="D945" s="1">
        <v>1110</v>
      </c>
      <c r="I945">
        <v>800</v>
      </c>
    </row>
    <row r="946" spans="1:10" x14ac:dyDescent="0.25">
      <c r="A946" t="s">
        <v>524</v>
      </c>
      <c r="B946" s="1">
        <f>AVERAGE(880,1100)</f>
        <v>990</v>
      </c>
      <c r="C946" s="1">
        <v>880</v>
      </c>
      <c r="D946" s="1">
        <v>1100</v>
      </c>
      <c r="I946">
        <v>800</v>
      </c>
    </row>
    <row r="947" spans="1:10" x14ac:dyDescent="0.25">
      <c r="A947" t="s">
        <v>525</v>
      </c>
      <c r="B947" s="1">
        <f>AVERAGE(910,1070)</f>
        <v>990</v>
      </c>
      <c r="C947" s="1">
        <v>910</v>
      </c>
      <c r="D947" s="1">
        <v>1070</v>
      </c>
      <c r="I947">
        <v>800</v>
      </c>
    </row>
    <row r="948" spans="1:10" x14ac:dyDescent="0.25">
      <c r="A948" t="s">
        <v>1125</v>
      </c>
      <c r="B948" s="1">
        <f>AVERAGE(900,1080)</f>
        <v>990</v>
      </c>
      <c r="C948" s="1">
        <v>900</v>
      </c>
      <c r="D948" s="1">
        <v>1080</v>
      </c>
      <c r="I948">
        <v>800</v>
      </c>
    </row>
    <row r="949" spans="1:10" x14ac:dyDescent="0.25">
      <c r="A949" t="s">
        <v>530</v>
      </c>
      <c r="B949" s="1">
        <f>AVERAGE(870,1110)</f>
        <v>990</v>
      </c>
      <c r="C949" s="1">
        <v>870</v>
      </c>
      <c r="D949" s="1">
        <v>1110</v>
      </c>
      <c r="I949">
        <v>800</v>
      </c>
    </row>
    <row r="950" spans="1:10" x14ac:dyDescent="0.25">
      <c r="A950" t="s">
        <v>583</v>
      </c>
      <c r="B950" s="1">
        <f>AVERAGE(870,1110)</f>
        <v>990</v>
      </c>
      <c r="C950" s="1">
        <v>870</v>
      </c>
      <c r="D950" s="1">
        <v>1110</v>
      </c>
      <c r="I950">
        <v>501</v>
      </c>
    </row>
    <row r="951" spans="1:10" x14ac:dyDescent="0.25">
      <c r="A951" t="s">
        <v>611</v>
      </c>
      <c r="B951" s="1">
        <f>AVERAGE(910,1070)</f>
        <v>990</v>
      </c>
      <c r="C951" s="1">
        <v>910</v>
      </c>
      <c r="D951" s="1">
        <v>1070</v>
      </c>
      <c r="I951">
        <v>800</v>
      </c>
    </row>
    <row r="952" spans="1:10" x14ac:dyDescent="0.25">
      <c r="A952" t="s">
        <v>612</v>
      </c>
      <c r="B952" s="1">
        <f>AVERAGE(870,1110)</f>
        <v>990</v>
      </c>
      <c r="C952" s="1">
        <v>870</v>
      </c>
      <c r="D952" s="1">
        <v>1110</v>
      </c>
      <c r="I952">
        <v>800</v>
      </c>
      <c r="J952">
        <v>407</v>
      </c>
    </row>
    <row r="953" spans="1:10" x14ac:dyDescent="0.25">
      <c r="A953" t="s">
        <v>613</v>
      </c>
      <c r="B953" s="1">
        <v>990</v>
      </c>
      <c r="C953" s="1">
        <v>870</v>
      </c>
      <c r="D953" s="1">
        <v>1110</v>
      </c>
      <c r="I953">
        <v>601</v>
      </c>
    </row>
    <row r="954" spans="1:10" x14ac:dyDescent="0.25">
      <c r="A954" t="s">
        <v>615</v>
      </c>
      <c r="B954" s="1">
        <v>990</v>
      </c>
      <c r="C954" s="1">
        <v>870</v>
      </c>
      <c r="D954" s="1">
        <v>1110</v>
      </c>
      <c r="I954">
        <v>800</v>
      </c>
    </row>
    <row r="955" spans="1:10" x14ac:dyDescent="0.25">
      <c r="A955" t="s">
        <v>1126</v>
      </c>
      <c r="B955" s="1">
        <v>990</v>
      </c>
      <c r="C955" s="1">
        <v>870</v>
      </c>
      <c r="D955" s="1">
        <v>1110</v>
      </c>
    </row>
    <row r="956" spans="1:10" x14ac:dyDescent="0.25">
      <c r="A956" t="s">
        <v>1284</v>
      </c>
      <c r="B956" s="1">
        <v>990</v>
      </c>
      <c r="C956" s="1">
        <v>910</v>
      </c>
      <c r="D956" s="1">
        <v>1070</v>
      </c>
      <c r="I956">
        <v>800</v>
      </c>
    </row>
    <row r="957" spans="1:10" x14ac:dyDescent="0.25">
      <c r="A957" t="s">
        <v>1285</v>
      </c>
      <c r="B957" s="1">
        <v>990</v>
      </c>
      <c r="C957" s="1">
        <v>870</v>
      </c>
      <c r="D957" s="1">
        <v>1110</v>
      </c>
    </row>
    <row r="958" spans="1:10" x14ac:dyDescent="0.25">
      <c r="A958" t="s">
        <v>622</v>
      </c>
      <c r="B958" s="1">
        <f>AVERAGE(890,1090)</f>
        <v>990</v>
      </c>
      <c r="C958" s="1">
        <v>890</v>
      </c>
      <c r="D958" s="1">
        <v>1090</v>
      </c>
      <c r="I958">
        <v>800</v>
      </c>
    </row>
    <row r="959" spans="1:10" x14ac:dyDescent="0.25">
      <c r="A959" t="s">
        <v>1127</v>
      </c>
      <c r="B959" s="1">
        <v>990</v>
      </c>
      <c r="C959" s="1">
        <v>910</v>
      </c>
      <c r="D959" s="1">
        <v>1070</v>
      </c>
      <c r="I959">
        <v>800</v>
      </c>
    </row>
    <row r="960" spans="1:10" x14ac:dyDescent="0.25">
      <c r="A960" t="s">
        <v>627</v>
      </c>
      <c r="B960" s="1">
        <v>990</v>
      </c>
      <c r="C960" s="1">
        <v>910</v>
      </c>
      <c r="D960" s="1">
        <v>1070</v>
      </c>
    </row>
    <row r="961" spans="1:10" x14ac:dyDescent="0.25">
      <c r="A961" t="s">
        <v>660</v>
      </c>
      <c r="B961" s="1">
        <f>AVERAGE(880,1100)</f>
        <v>990</v>
      </c>
      <c r="C961" s="1">
        <v>880</v>
      </c>
      <c r="D961" s="1">
        <v>1100</v>
      </c>
    </row>
    <row r="962" spans="1:10" x14ac:dyDescent="0.25">
      <c r="A962" t="s">
        <v>1128</v>
      </c>
      <c r="B962" s="1">
        <f>AVERAGE(880,1100)</f>
        <v>990</v>
      </c>
      <c r="C962" s="1">
        <v>880</v>
      </c>
      <c r="D962" s="1">
        <v>1100</v>
      </c>
      <c r="I962">
        <v>601</v>
      </c>
      <c r="J962">
        <v>387</v>
      </c>
    </row>
    <row r="963" spans="1:10" x14ac:dyDescent="0.25">
      <c r="A963" t="s">
        <v>962</v>
      </c>
      <c r="B963" s="1">
        <f>AVERAGE(870,1110)</f>
        <v>990</v>
      </c>
      <c r="C963" s="1">
        <v>870</v>
      </c>
      <c r="D963" s="1">
        <v>1110</v>
      </c>
      <c r="I963">
        <v>800</v>
      </c>
      <c r="J963">
        <v>442</v>
      </c>
    </row>
    <row r="964" spans="1:10" x14ac:dyDescent="0.25">
      <c r="A964" t="s">
        <v>963</v>
      </c>
      <c r="B964" s="1">
        <f>AVERAGE(870,1110)</f>
        <v>990</v>
      </c>
      <c r="C964" s="1">
        <v>870</v>
      </c>
      <c r="D964" s="1">
        <v>1110</v>
      </c>
      <c r="I964">
        <v>800</v>
      </c>
    </row>
    <row r="965" spans="1:10" x14ac:dyDescent="0.25">
      <c r="A965" t="s">
        <v>682</v>
      </c>
      <c r="B965" s="1">
        <f>AVERAGE(870,1110)</f>
        <v>990</v>
      </c>
      <c r="C965" s="1">
        <v>870</v>
      </c>
      <c r="D965" s="1">
        <v>1110</v>
      </c>
      <c r="I965">
        <v>501</v>
      </c>
    </row>
    <row r="966" spans="1:10" x14ac:dyDescent="0.25">
      <c r="A966" t="s">
        <v>685</v>
      </c>
      <c r="B966" s="1">
        <f>AVERAGE(890,1090)</f>
        <v>990</v>
      </c>
      <c r="C966" s="1">
        <v>890</v>
      </c>
      <c r="D966" s="1">
        <v>1090</v>
      </c>
      <c r="I966">
        <v>800</v>
      </c>
      <c r="J966">
        <v>436</v>
      </c>
    </row>
    <row r="967" spans="1:10" x14ac:dyDescent="0.25">
      <c r="A967" t="s">
        <v>692</v>
      </c>
      <c r="B967" s="1">
        <f>AVERAGE(870,1110)</f>
        <v>990</v>
      </c>
      <c r="C967" s="1">
        <v>870</v>
      </c>
      <c r="D967" s="1">
        <v>1110</v>
      </c>
      <c r="I967">
        <v>800</v>
      </c>
    </row>
    <row r="968" spans="1:10" x14ac:dyDescent="0.25">
      <c r="A968" t="s">
        <v>964</v>
      </c>
      <c r="B968" s="1">
        <f>AVERAGE(860,1120)</f>
        <v>990</v>
      </c>
      <c r="C968" s="1">
        <v>860</v>
      </c>
      <c r="D968" s="1">
        <v>1120</v>
      </c>
    </row>
    <row r="969" spans="1:10" x14ac:dyDescent="0.25">
      <c r="A969" t="s">
        <v>1219</v>
      </c>
      <c r="B969" s="1">
        <f>AVERAGE(870,1110)</f>
        <v>990</v>
      </c>
      <c r="C969" s="1">
        <v>870</v>
      </c>
      <c r="D969" s="1">
        <v>1110</v>
      </c>
      <c r="I969">
        <v>601</v>
      </c>
    </row>
    <row r="970" spans="1:10" x14ac:dyDescent="0.25">
      <c r="A970" t="s">
        <v>1129</v>
      </c>
      <c r="B970" s="1">
        <f>AVERAGE(870,1110)</f>
        <v>990</v>
      </c>
      <c r="C970" s="1">
        <v>870</v>
      </c>
      <c r="D970" s="1">
        <v>1110</v>
      </c>
      <c r="I970">
        <v>800</v>
      </c>
    </row>
    <row r="971" spans="1:10" x14ac:dyDescent="0.25">
      <c r="A971" t="s">
        <v>1130</v>
      </c>
      <c r="B971" s="1">
        <v>990</v>
      </c>
      <c r="C971" s="1">
        <v>870</v>
      </c>
      <c r="D971" s="1">
        <v>1110</v>
      </c>
      <c r="I971">
        <v>800</v>
      </c>
    </row>
    <row r="972" spans="1:10" x14ac:dyDescent="0.25">
      <c r="A972" t="s">
        <v>757</v>
      </c>
      <c r="B972" s="1">
        <f>AVERAGE(910,1070)</f>
        <v>990</v>
      </c>
      <c r="C972" s="1">
        <v>910</v>
      </c>
      <c r="D972" s="1">
        <v>1070</v>
      </c>
    </row>
    <row r="973" spans="1:10" x14ac:dyDescent="0.25">
      <c r="A973" t="s">
        <v>1131</v>
      </c>
      <c r="B973" s="1">
        <f>AVERAGE(860,1120)</f>
        <v>990</v>
      </c>
      <c r="C973" s="1">
        <v>860</v>
      </c>
      <c r="D973" s="1">
        <v>1120</v>
      </c>
    </row>
    <row r="974" spans="1:10" s="2" customFormat="1" x14ac:dyDescent="0.25">
      <c r="A974" s="2" t="s">
        <v>1132</v>
      </c>
      <c r="B974" s="3">
        <f>AVERAGE(C974:D974)</f>
        <v>990</v>
      </c>
      <c r="C974" s="3">
        <v>910</v>
      </c>
      <c r="D974" s="3">
        <v>1070</v>
      </c>
    </row>
    <row r="975" spans="1:10" x14ac:dyDescent="0.25">
      <c r="A975" t="s">
        <v>1286</v>
      </c>
      <c r="B975" s="1">
        <f>AVERAGE(870,1110)</f>
        <v>990</v>
      </c>
      <c r="C975" s="1">
        <v>870</v>
      </c>
      <c r="D975" s="1">
        <v>1110</v>
      </c>
      <c r="I975">
        <v>800</v>
      </c>
    </row>
    <row r="976" spans="1:10" x14ac:dyDescent="0.25">
      <c r="A976" t="s">
        <v>1287</v>
      </c>
      <c r="B976" s="1">
        <v>990</v>
      </c>
      <c r="C976" s="1">
        <v>870</v>
      </c>
      <c r="D976" s="1">
        <v>1110</v>
      </c>
    </row>
    <row r="977" spans="1:11" x14ac:dyDescent="0.25">
      <c r="A977" t="s">
        <v>1133</v>
      </c>
      <c r="B977" s="1">
        <v>990</v>
      </c>
      <c r="C977" s="1">
        <v>870</v>
      </c>
      <c r="D977" s="1">
        <v>1110</v>
      </c>
      <c r="I977">
        <v>800</v>
      </c>
    </row>
    <row r="978" spans="1:11" x14ac:dyDescent="0.25">
      <c r="A978" t="s">
        <v>1288</v>
      </c>
      <c r="B978" s="1">
        <f>AVERAGE(910,1070)</f>
        <v>990</v>
      </c>
      <c r="C978" s="1">
        <v>910</v>
      </c>
      <c r="D978" s="1">
        <v>1070</v>
      </c>
    </row>
    <row r="979" spans="1:11" x14ac:dyDescent="0.25">
      <c r="A979" t="s">
        <v>819</v>
      </c>
      <c r="B979" s="1">
        <f>AVERAGE(870,1110)</f>
        <v>990</v>
      </c>
      <c r="C979" s="1">
        <v>870</v>
      </c>
      <c r="D979" s="1">
        <v>1110</v>
      </c>
    </row>
    <row r="980" spans="1:11" x14ac:dyDescent="0.25">
      <c r="A980" t="s">
        <v>837</v>
      </c>
      <c r="B980" s="1">
        <f>AVERAGE(870,1110)</f>
        <v>990</v>
      </c>
      <c r="C980" s="1">
        <v>870</v>
      </c>
      <c r="D980" s="1">
        <v>1110</v>
      </c>
      <c r="I980">
        <v>800</v>
      </c>
    </row>
    <row r="981" spans="1:11" x14ac:dyDescent="0.25">
      <c r="A981" t="s">
        <v>1134</v>
      </c>
      <c r="B981" s="1">
        <f>AVERAGE(882,1097)</f>
        <v>989.5</v>
      </c>
      <c r="C981" s="1">
        <v>882</v>
      </c>
      <c r="D981" s="1">
        <v>1097</v>
      </c>
    </row>
    <row r="982" spans="1:11" x14ac:dyDescent="0.25">
      <c r="A982" t="s">
        <v>711</v>
      </c>
      <c r="B982" s="1">
        <f>AVERAGE(885,1093)</f>
        <v>989</v>
      </c>
      <c r="C982" s="1">
        <v>885</v>
      </c>
      <c r="D982" s="1">
        <v>1093</v>
      </c>
    </row>
    <row r="983" spans="1:11" x14ac:dyDescent="0.25">
      <c r="A983" t="s">
        <v>1135</v>
      </c>
      <c r="B983" s="1">
        <f>AVERAGE(880,1090)</f>
        <v>985</v>
      </c>
      <c r="C983" s="1">
        <v>880</v>
      </c>
      <c r="D983" s="1">
        <v>1090</v>
      </c>
      <c r="I983">
        <v>601</v>
      </c>
      <c r="J983">
        <v>354</v>
      </c>
    </row>
    <row r="984" spans="1:11" x14ac:dyDescent="0.25">
      <c r="A984" t="s">
        <v>190</v>
      </c>
      <c r="B984" s="1">
        <f>AVERAGE(880,1090)</f>
        <v>985</v>
      </c>
      <c r="C984" s="1">
        <v>880</v>
      </c>
      <c r="D984" s="1">
        <v>1090</v>
      </c>
      <c r="I984">
        <v>800</v>
      </c>
    </row>
    <row r="985" spans="1:11" x14ac:dyDescent="0.25">
      <c r="A985" t="s">
        <v>397</v>
      </c>
      <c r="B985" s="1">
        <f>AVERAGE(890,1080)</f>
        <v>985</v>
      </c>
      <c r="C985" s="1">
        <v>890</v>
      </c>
      <c r="D985" s="1">
        <v>1080</v>
      </c>
      <c r="I985">
        <v>601</v>
      </c>
      <c r="J985">
        <v>350</v>
      </c>
      <c r="K985">
        <v>1040</v>
      </c>
    </row>
    <row r="986" spans="1:11" x14ac:dyDescent="0.25">
      <c r="A986" t="s">
        <v>421</v>
      </c>
      <c r="B986" s="1">
        <f>AVERAGE(870,1100)</f>
        <v>985</v>
      </c>
      <c r="C986" s="1">
        <v>870</v>
      </c>
      <c r="D986" s="1">
        <v>1100</v>
      </c>
      <c r="I986">
        <v>601</v>
      </c>
    </row>
    <row r="987" spans="1:11" x14ac:dyDescent="0.25">
      <c r="A987" t="s">
        <v>430</v>
      </c>
      <c r="B987" s="1">
        <f>AVERAGE(890,1080)</f>
        <v>985</v>
      </c>
      <c r="C987" s="1">
        <v>890</v>
      </c>
      <c r="D987" s="1">
        <v>1080</v>
      </c>
      <c r="I987">
        <v>800</v>
      </c>
    </row>
    <row r="988" spans="1:11" x14ac:dyDescent="0.25">
      <c r="A988" t="s">
        <v>1136</v>
      </c>
      <c r="B988" s="1">
        <f>AVERAGE(890,1080)</f>
        <v>985</v>
      </c>
      <c r="C988" s="1">
        <v>890</v>
      </c>
      <c r="D988" s="1">
        <v>1080</v>
      </c>
      <c r="I988">
        <v>800</v>
      </c>
      <c r="J988">
        <v>417</v>
      </c>
    </row>
    <row r="989" spans="1:11" x14ac:dyDescent="0.25">
      <c r="A989" t="s">
        <v>1137</v>
      </c>
      <c r="B989" s="1">
        <f>AVERAGE(870,1100)</f>
        <v>985</v>
      </c>
      <c r="C989" s="1">
        <v>870</v>
      </c>
      <c r="D989" s="1">
        <v>1100</v>
      </c>
      <c r="I989">
        <v>800</v>
      </c>
    </row>
    <row r="990" spans="1:11" x14ac:dyDescent="0.25">
      <c r="A990" t="s">
        <v>1220</v>
      </c>
      <c r="B990" s="1">
        <f>AVERAGE(740,1230)</f>
        <v>985</v>
      </c>
      <c r="C990" s="1">
        <v>740</v>
      </c>
      <c r="D990" s="1">
        <v>1230</v>
      </c>
      <c r="K990">
        <v>989</v>
      </c>
    </row>
    <row r="991" spans="1:11" x14ac:dyDescent="0.25">
      <c r="A991" t="s">
        <v>1138</v>
      </c>
      <c r="B991" s="1">
        <f>AVERAGE(880,1090)</f>
        <v>985</v>
      </c>
      <c r="C991" s="1">
        <v>880</v>
      </c>
      <c r="D991" s="1">
        <v>1090</v>
      </c>
      <c r="I991">
        <v>601</v>
      </c>
      <c r="J991">
        <v>436</v>
      </c>
    </row>
    <row r="992" spans="1:11" x14ac:dyDescent="0.25">
      <c r="A992" t="s">
        <v>448</v>
      </c>
      <c r="B992" s="1">
        <f>AVERAGE(890,1080)</f>
        <v>985</v>
      </c>
      <c r="C992" s="1">
        <v>890</v>
      </c>
      <c r="D992" s="1">
        <v>1080</v>
      </c>
    </row>
    <row r="993" spans="1:11" x14ac:dyDescent="0.25">
      <c r="A993" t="s">
        <v>1221</v>
      </c>
      <c r="B993" s="1">
        <f>AVERAGE(863,1098)</f>
        <v>980.5</v>
      </c>
      <c r="C993" s="1">
        <v>863</v>
      </c>
      <c r="D993" s="1">
        <v>1098</v>
      </c>
    </row>
    <row r="994" spans="1:11" x14ac:dyDescent="0.25">
      <c r="A994" t="s">
        <v>403</v>
      </c>
      <c r="B994" s="1">
        <f>AVERAGE(890,1070)</f>
        <v>980</v>
      </c>
      <c r="C994" s="1">
        <v>890</v>
      </c>
      <c r="D994" s="1">
        <v>1070</v>
      </c>
      <c r="I994">
        <v>601</v>
      </c>
      <c r="J994">
        <v>228</v>
      </c>
    </row>
    <row r="995" spans="1:11" x14ac:dyDescent="0.25">
      <c r="A995" t="s">
        <v>1139</v>
      </c>
      <c r="B995" s="1">
        <f>AVERAGE(890,1070)</f>
        <v>980</v>
      </c>
      <c r="C995" s="1">
        <v>890</v>
      </c>
      <c r="D995" s="1">
        <v>1070</v>
      </c>
      <c r="I995">
        <v>601</v>
      </c>
    </row>
    <row r="996" spans="1:11" x14ac:dyDescent="0.25">
      <c r="A996" t="s">
        <v>481</v>
      </c>
      <c r="B996" s="1">
        <f>AVERAGE(890,1070)</f>
        <v>980</v>
      </c>
      <c r="C996" s="1">
        <v>890</v>
      </c>
      <c r="D996" s="1">
        <v>1070</v>
      </c>
    </row>
    <row r="997" spans="1:11" x14ac:dyDescent="0.25">
      <c r="A997" t="s">
        <v>657</v>
      </c>
      <c r="B997" s="1">
        <f>AVERAGE(850,1110)</f>
        <v>980</v>
      </c>
      <c r="C997" s="1">
        <v>850</v>
      </c>
      <c r="D997" s="1">
        <v>1110</v>
      </c>
      <c r="I997">
        <v>601</v>
      </c>
    </row>
    <row r="998" spans="1:11" x14ac:dyDescent="0.25">
      <c r="A998" t="s">
        <v>674</v>
      </c>
      <c r="B998" s="1">
        <f>AVERAGE(870,1090)</f>
        <v>980</v>
      </c>
      <c r="C998" s="1">
        <v>870</v>
      </c>
      <c r="D998" s="1">
        <v>1090</v>
      </c>
      <c r="I998">
        <v>601</v>
      </c>
      <c r="J998">
        <v>435</v>
      </c>
    </row>
    <row r="999" spans="1:11" x14ac:dyDescent="0.25">
      <c r="A999" t="s">
        <v>675</v>
      </c>
      <c r="B999" s="1">
        <f>AVERAGE(870,1090)</f>
        <v>980</v>
      </c>
      <c r="C999" s="1">
        <v>870</v>
      </c>
      <c r="D999" s="1">
        <v>1090</v>
      </c>
      <c r="I999">
        <v>501</v>
      </c>
      <c r="J999">
        <v>378</v>
      </c>
      <c r="K999">
        <v>1066</v>
      </c>
    </row>
    <row r="1000" spans="1:11" x14ac:dyDescent="0.25">
      <c r="A1000" t="s">
        <v>965</v>
      </c>
      <c r="B1000" s="1">
        <f>AVERAGE(880,1080)</f>
        <v>980</v>
      </c>
      <c r="C1000" s="1">
        <v>880</v>
      </c>
      <c r="D1000" s="1">
        <v>1080</v>
      </c>
      <c r="I1000">
        <v>800</v>
      </c>
      <c r="J1000">
        <v>261</v>
      </c>
    </row>
    <row r="1001" spans="1:11" x14ac:dyDescent="0.25">
      <c r="A1001" t="s">
        <v>1140</v>
      </c>
      <c r="B1001" s="1">
        <f>AVERAGE(880,1080)</f>
        <v>980</v>
      </c>
      <c r="C1001" s="1">
        <v>880</v>
      </c>
      <c r="D1001" s="1">
        <v>1080</v>
      </c>
      <c r="I1001">
        <v>800</v>
      </c>
    </row>
    <row r="1002" spans="1:11" x14ac:dyDescent="0.25">
      <c r="A1002" t="s">
        <v>1289</v>
      </c>
      <c r="B1002" s="1">
        <f>AVERAGE(900,1055)</f>
        <v>977.5</v>
      </c>
      <c r="C1002" s="1">
        <v>900</v>
      </c>
      <c r="D1002" s="1">
        <v>1055</v>
      </c>
    </row>
    <row r="1003" spans="1:11" x14ac:dyDescent="0.25">
      <c r="A1003" t="s">
        <v>1141</v>
      </c>
      <c r="B1003" s="1">
        <f>AVERAGE(880,1070)</f>
        <v>975</v>
      </c>
      <c r="C1003" s="1">
        <v>880</v>
      </c>
      <c r="D1003" s="1">
        <v>1070</v>
      </c>
      <c r="I1003">
        <v>800</v>
      </c>
      <c r="J1003">
        <v>370</v>
      </c>
      <c r="K1003">
        <v>1071</v>
      </c>
    </row>
    <row r="1004" spans="1:11" x14ac:dyDescent="0.25">
      <c r="A1004" t="s">
        <v>180</v>
      </c>
      <c r="B1004" s="1">
        <f>AVERAGE(870,1080)</f>
        <v>975</v>
      </c>
      <c r="C1004" s="1">
        <v>870</v>
      </c>
      <c r="D1004" s="1">
        <v>1080</v>
      </c>
    </row>
    <row r="1005" spans="1:11" x14ac:dyDescent="0.25">
      <c r="A1005" t="s">
        <v>1290</v>
      </c>
      <c r="B1005" s="1">
        <f>AVERAGE(820,1130)</f>
        <v>975</v>
      </c>
      <c r="C1005" s="1">
        <v>820</v>
      </c>
      <c r="D1005" s="1">
        <v>1130</v>
      </c>
    </row>
    <row r="1006" spans="1:11" x14ac:dyDescent="0.25">
      <c r="A1006" t="s">
        <v>410</v>
      </c>
      <c r="B1006" s="1">
        <f>AVERAGE(890,1060)</f>
        <v>975</v>
      </c>
      <c r="C1006" s="1">
        <v>890</v>
      </c>
      <c r="D1006" s="1">
        <v>1060</v>
      </c>
      <c r="I1006">
        <v>601</v>
      </c>
      <c r="J1006">
        <v>370</v>
      </c>
    </row>
    <row r="1007" spans="1:11" x14ac:dyDescent="0.25">
      <c r="A1007" t="s">
        <v>497</v>
      </c>
      <c r="B1007" s="1">
        <f>AVERAGE(870,1080)</f>
        <v>975</v>
      </c>
      <c r="C1007" s="1">
        <v>870</v>
      </c>
      <c r="D1007" s="1">
        <v>1080</v>
      </c>
      <c r="I1007">
        <v>601</v>
      </c>
    </row>
    <row r="1008" spans="1:11" x14ac:dyDescent="0.25">
      <c r="A1008" t="s">
        <v>1142</v>
      </c>
      <c r="B1008" s="1">
        <f>AVERAGE(870,1080)</f>
        <v>975</v>
      </c>
      <c r="C1008" s="1">
        <v>870</v>
      </c>
      <c r="D1008" s="1">
        <v>1080</v>
      </c>
      <c r="I1008">
        <v>800</v>
      </c>
    </row>
    <row r="1009" spans="1:11" x14ac:dyDescent="0.25">
      <c r="A1009" t="s">
        <v>565</v>
      </c>
      <c r="B1009" s="1">
        <f>AVERAGE(890,1060)</f>
        <v>975</v>
      </c>
      <c r="C1009" s="1">
        <v>890</v>
      </c>
      <c r="D1009" s="1">
        <v>1060</v>
      </c>
      <c r="I1009">
        <v>601</v>
      </c>
    </row>
    <row r="1010" spans="1:11" x14ac:dyDescent="0.25">
      <c r="A1010" t="s">
        <v>1222</v>
      </c>
      <c r="B1010" s="1">
        <f>AVERAGE(830,1120)</f>
        <v>975</v>
      </c>
      <c r="C1010" s="1">
        <v>830</v>
      </c>
      <c r="D1010" s="1">
        <v>1120</v>
      </c>
      <c r="I1010">
        <v>800</v>
      </c>
    </row>
    <row r="1011" spans="1:11" x14ac:dyDescent="0.25">
      <c r="A1011" t="s">
        <v>625</v>
      </c>
      <c r="B1011" s="1">
        <f>AVERAGE(870,1080)</f>
        <v>975</v>
      </c>
      <c r="C1011" s="1">
        <v>870</v>
      </c>
      <c r="D1011" s="1">
        <v>1080</v>
      </c>
      <c r="I1011">
        <v>800</v>
      </c>
    </row>
    <row r="1012" spans="1:11" s="2" customFormat="1" x14ac:dyDescent="0.25">
      <c r="A1012" s="2" t="s">
        <v>713</v>
      </c>
      <c r="B1012" s="3">
        <f>AVERAGE(880,1070)</f>
        <v>975</v>
      </c>
      <c r="C1012" s="3">
        <v>880</v>
      </c>
      <c r="D1012" s="3">
        <v>1070</v>
      </c>
      <c r="I1012" s="2">
        <v>601</v>
      </c>
    </row>
    <row r="1013" spans="1:11" x14ac:dyDescent="0.25">
      <c r="A1013" t="s">
        <v>825</v>
      </c>
      <c r="B1013" s="1">
        <f>AVERAGE(860,1090)</f>
        <v>975</v>
      </c>
      <c r="C1013" s="1">
        <v>860</v>
      </c>
      <c r="D1013" s="1">
        <v>1090</v>
      </c>
    </row>
    <row r="1014" spans="1:11" x14ac:dyDescent="0.25">
      <c r="A1014" t="s">
        <v>826</v>
      </c>
      <c r="B1014" s="1">
        <f>AVERAGE(860,1090)</f>
        <v>975</v>
      </c>
      <c r="C1014" s="1">
        <v>860</v>
      </c>
      <c r="D1014" s="1">
        <v>1090</v>
      </c>
    </row>
    <row r="1015" spans="1:11" x14ac:dyDescent="0.25">
      <c r="A1015" t="s">
        <v>827</v>
      </c>
      <c r="B1015" s="1">
        <f>AVERAGE(885,1065)</f>
        <v>975</v>
      </c>
      <c r="C1015" s="1">
        <v>885</v>
      </c>
      <c r="D1015" s="1">
        <v>1065</v>
      </c>
    </row>
    <row r="1016" spans="1:11" x14ac:dyDescent="0.25">
      <c r="A1016" t="s">
        <v>322</v>
      </c>
      <c r="B1016" s="1">
        <f>AVERAGE(870,1070)</f>
        <v>970</v>
      </c>
      <c r="C1016" s="1">
        <v>870</v>
      </c>
      <c r="D1016" s="1">
        <v>1070</v>
      </c>
      <c r="I1016">
        <v>800</v>
      </c>
    </row>
    <row r="1017" spans="1:11" x14ac:dyDescent="0.25">
      <c r="A1017" t="s">
        <v>1223</v>
      </c>
      <c r="B1017" s="1">
        <f>AVERAGE(870,1070)</f>
        <v>970</v>
      </c>
      <c r="C1017" s="1">
        <v>870</v>
      </c>
      <c r="D1017" s="1">
        <v>1070</v>
      </c>
    </row>
    <row r="1018" spans="1:11" x14ac:dyDescent="0.25">
      <c r="A1018" t="s">
        <v>371</v>
      </c>
      <c r="B1018" s="1">
        <f>AVERAGE(880,1060)</f>
        <v>970</v>
      </c>
      <c r="C1018" s="1">
        <v>880</v>
      </c>
      <c r="D1018" s="1">
        <v>1060</v>
      </c>
      <c r="I1018">
        <v>409</v>
      </c>
      <c r="J1018">
        <v>339</v>
      </c>
      <c r="K1018">
        <v>996</v>
      </c>
    </row>
    <row r="1019" spans="1:11" x14ac:dyDescent="0.25">
      <c r="A1019" t="s">
        <v>1143</v>
      </c>
      <c r="B1019" s="1">
        <f>AVERAGE(860,1080)</f>
        <v>970</v>
      </c>
      <c r="C1019" s="1">
        <v>860</v>
      </c>
      <c r="D1019" s="1">
        <v>1080</v>
      </c>
      <c r="I1019">
        <v>601</v>
      </c>
      <c r="J1019">
        <v>407</v>
      </c>
      <c r="K1019">
        <v>992</v>
      </c>
    </row>
    <row r="1020" spans="1:11" x14ac:dyDescent="0.25">
      <c r="A1020" t="s">
        <v>422</v>
      </c>
      <c r="B1020" s="1">
        <f>AVERAGE(890,1050)</f>
        <v>970</v>
      </c>
      <c r="C1020" s="1">
        <v>890</v>
      </c>
      <c r="D1020" s="1">
        <v>1050</v>
      </c>
      <c r="I1020">
        <v>501</v>
      </c>
    </row>
    <row r="1021" spans="1:11" x14ac:dyDescent="0.25">
      <c r="A1021" t="s">
        <v>443</v>
      </c>
      <c r="B1021" s="1">
        <f>AVERAGE(880,1060)</f>
        <v>970</v>
      </c>
      <c r="C1021" s="1">
        <v>880</v>
      </c>
      <c r="D1021" s="1">
        <v>1060</v>
      </c>
      <c r="I1021">
        <v>429</v>
      </c>
    </row>
    <row r="1022" spans="1:11" x14ac:dyDescent="0.25">
      <c r="A1022" t="s">
        <v>486</v>
      </c>
      <c r="B1022" s="1">
        <f>AVERAGE(850,1090)</f>
        <v>970</v>
      </c>
      <c r="C1022" s="1">
        <v>850</v>
      </c>
      <c r="D1022" s="1">
        <v>1090</v>
      </c>
      <c r="I1022">
        <v>489</v>
      </c>
      <c r="J1022">
        <v>218</v>
      </c>
    </row>
    <row r="1023" spans="1:11" x14ac:dyDescent="0.25">
      <c r="A1023" t="s">
        <v>508</v>
      </c>
      <c r="B1023" s="1">
        <f t="shared" ref="B1023:B1028" si="2">AVERAGE(870,1070)</f>
        <v>970</v>
      </c>
      <c r="C1023" s="1">
        <v>870</v>
      </c>
      <c r="D1023" s="1">
        <v>1070</v>
      </c>
      <c r="I1023">
        <v>800</v>
      </c>
    </row>
    <row r="1024" spans="1:11" x14ac:dyDescent="0.25">
      <c r="A1024" t="s">
        <v>526</v>
      </c>
      <c r="B1024" s="1">
        <f t="shared" si="2"/>
        <v>970</v>
      </c>
      <c r="C1024" s="1">
        <v>870</v>
      </c>
      <c r="D1024" s="1">
        <v>1070</v>
      </c>
      <c r="I1024">
        <v>800</v>
      </c>
    </row>
    <row r="1025" spans="1:10" x14ac:dyDescent="0.25">
      <c r="A1025" t="s">
        <v>566</v>
      </c>
      <c r="B1025" s="1">
        <f t="shared" si="2"/>
        <v>970</v>
      </c>
      <c r="C1025" s="1">
        <v>870</v>
      </c>
      <c r="D1025" s="1">
        <v>1070</v>
      </c>
      <c r="I1025">
        <v>470</v>
      </c>
      <c r="J1025">
        <v>443</v>
      </c>
    </row>
    <row r="1026" spans="1:10" x14ac:dyDescent="0.25">
      <c r="A1026" t="s">
        <v>1291</v>
      </c>
      <c r="B1026" s="1">
        <f t="shared" si="2"/>
        <v>970</v>
      </c>
      <c r="C1026" s="1">
        <v>870</v>
      </c>
      <c r="D1026" s="1">
        <v>1070</v>
      </c>
    </row>
    <row r="1027" spans="1:10" x14ac:dyDescent="0.25">
      <c r="A1027" t="s">
        <v>1292</v>
      </c>
      <c r="B1027" s="1">
        <f t="shared" si="2"/>
        <v>970</v>
      </c>
      <c r="C1027" s="1">
        <v>870</v>
      </c>
      <c r="D1027" s="1">
        <v>1070</v>
      </c>
    </row>
    <row r="1028" spans="1:10" x14ac:dyDescent="0.25">
      <c r="A1028" t="s">
        <v>684</v>
      </c>
      <c r="B1028" s="1">
        <f t="shared" si="2"/>
        <v>970</v>
      </c>
      <c r="C1028" s="1">
        <v>870</v>
      </c>
      <c r="D1028" s="1">
        <v>1070</v>
      </c>
      <c r="I1028">
        <v>601</v>
      </c>
      <c r="J1028">
        <v>430</v>
      </c>
    </row>
    <row r="1029" spans="1:10" x14ac:dyDescent="0.25">
      <c r="A1029" t="s">
        <v>1144</v>
      </c>
      <c r="B1029" s="1">
        <v>970</v>
      </c>
      <c r="C1029" s="1">
        <v>870</v>
      </c>
      <c r="D1029" s="1">
        <v>1070</v>
      </c>
      <c r="I1029">
        <v>800</v>
      </c>
      <c r="J1029">
        <v>242</v>
      </c>
    </row>
    <row r="1030" spans="1:10" x14ac:dyDescent="0.25">
      <c r="A1030" t="s">
        <v>1145</v>
      </c>
      <c r="B1030" s="1">
        <v>970</v>
      </c>
      <c r="C1030" s="1">
        <v>870</v>
      </c>
      <c r="D1030" s="1">
        <v>1070</v>
      </c>
      <c r="I1030">
        <v>800</v>
      </c>
    </row>
    <row r="1031" spans="1:10" x14ac:dyDescent="0.25">
      <c r="A1031" t="s">
        <v>1293</v>
      </c>
      <c r="B1031" s="1">
        <v>970</v>
      </c>
      <c r="C1031" s="1">
        <v>870</v>
      </c>
      <c r="D1031" s="1">
        <v>1070</v>
      </c>
      <c r="I1031">
        <v>800</v>
      </c>
    </row>
    <row r="1032" spans="1:10" x14ac:dyDescent="0.25">
      <c r="A1032" t="s">
        <v>688</v>
      </c>
      <c r="B1032" s="1">
        <v>970</v>
      </c>
      <c r="C1032" s="1">
        <v>870</v>
      </c>
      <c r="D1032" s="1">
        <v>1070</v>
      </c>
    </row>
    <row r="1033" spans="1:10" x14ac:dyDescent="0.25">
      <c r="A1033" t="s">
        <v>1146</v>
      </c>
      <c r="B1033" s="1">
        <f>AVERAGE(870,1070)</f>
        <v>970</v>
      </c>
      <c r="C1033" s="1">
        <v>870</v>
      </c>
      <c r="D1033" s="1">
        <v>1070</v>
      </c>
    </row>
    <row r="1034" spans="1:10" x14ac:dyDescent="0.25">
      <c r="A1034" t="s">
        <v>1294</v>
      </c>
      <c r="B1034" s="1">
        <f>AVERAGE(880,1060)</f>
        <v>970</v>
      </c>
      <c r="C1034" s="1">
        <v>880</v>
      </c>
      <c r="D1034" s="1">
        <v>1060</v>
      </c>
    </row>
    <row r="1035" spans="1:10" x14ac:dyDescent="0.25">
      <c r="A1035" t="s">
        <v>1147</v>
      </c>
      <c r="B1035" s="1">
        <f>AVERAGE(870,1070)</f>
        <v>970</v>
      </c>
      <c r="C1035" s="1">
        <v>870</v>
      </c>
      <c r="D1035" s="1">
        <v>1070</v>
      </c>
      <c r="I1035">
        <v>340</v>
      </c>
    </row>
    <row r="1036" spans="1:10" x14ac:dyDescent="0.25">
      <c r="A1036" t="s">
        <v>966</v>
      </c>
      <c r="B1036" s="1">
        <f>AVERAGE(850,1090)</f>
        <v>970</v>
      </c>
      <c r="C1036" s="1">
        <v>850</v>
      </c>
      <c r="D1036" s="1">
        <v>1090</v>
      </c>
      <c r="I1036">
        <v>800</v>
      </c>
    </row>
    <row r="1037" spans="1:10" x14ac:dyDescent="0.25">
      <c r="A1037" t="s">
        <v>737</v>
      </c>
      <c r="B1037" s="1">
        <f>AVERAGE(870,1070)</f>
        <v>970</v>
      </c>
      <c r="C1037" s="1">
        <v>870</v>
      </c>
      <c r="D1037" s="1">
        <v>1070</v>
      </c>
    </row>
    <row r="1038" spans="1:10" x14ac:dyDescent="0.25">
      <c r="A1038" t="s">
        <v>743</v>
      </c>
      <c r="B1038" s="1">
        <v>970</v>
      </c>
      <c r="C1038" s="1">
        <v>870</v>
      </c>
      <c r="D1038" s="1">
        <v>1070</v>
      </c>
    </row>
    <row r="1039" spans="1:10" x14ac:dyDescent="0.25">
      <c r="A1039" t="s">
        <v>1224</v>
      </c>
      <c r="B1039" s="1">
        <f>AVERAGE(870,1070)</f>
        <v>970</v>
      </c>
      <c r="C1039" s="1">
        <v>870</v>
      </c>
      <c r="D1039" s="1">
        <v>1070</v>
      </c>
    </row>
    <row r="1040" spans="1:10" x14ac:dyDescent="0.25">
      <c r="A1040" t="s">
        <v>756</v>
      </c>
      <c r="B1040" s="1">
        <f>AVERAGE(870,1070)</f>
        <v>970</v>
      </c>
      <c r="C1040" s="1">
        <v>870</v>
      </c>
      <c r="D1040" s="1">
        <v>1070</v>
      </c>
    </row>
    <row r="1041" spans="1:11" x14ac:dyDescent="0.25">
      <c r="A1041" t="s">
        <v>1295</v>
      </c>
      <c r="B1041" s="1">
        <f>AVERAGE(870,1070)</f>
        <v>970</v>
      </c>
      <c r="C1041" s="1">
        <v>870</v>
      </c>
      <c r="D1041" s="1">
        <v>1070</v>
      </c>
    </row>
    <row r="1042" spans="1:11" x14ac:dyDescent="0.25">
      <c r="A1042" t="s">
        <v>792</v>
      </c>
      <c r="B1042" s="1">
        <f>AVERAGE(870,1070)</f>
        <v>970</v>
      </c>
      <c r="C1042" s="1">
        <v>870</v>
      </c>
      <c r="D1042" s="1">
        <v>1070</v>
      </c>
    </row>
    <row r="1043" spans="1:11" x14ac:dyDescent="0.25">
      <c r="A1043" t="s">
        <v>796</v>
      </c>
      <c r="B1043" s="1">
        <v>970</v>
      </c>
      <c r="C1043" s="1">
        <v>870</v>
      </c>
      <c r="D1043" s="1">
        <v>1070</v>
      </c>
    </row>
    <row r="1044" spans="1:11" x14ac:dyDescent="0.25">
      <c r="A1044" t="s">
        <v>798</v>
      </c>
      <c r="B1044" s="1">
        <v>970</v>
      </c>
      <c r="C1044" s="1">
        <v>870</v>
      </c>
      <c r="D1044" s="1">
        <v>1070</v>
      </c>
    </row>
    <row r="1045" spans="1:11" x14ac:dyDescent="0.25">
      <c r="A1045" t="s">
        <v>803</v>
      </c>
      <c r="B1045" s="1">
        <f>AVERAGE(910,1030)</f>
        <v>970</v>
      </c>
      <c r="C1045" s="1">
        <v>910</v>
      </c>
      <c r="D1045" s="1">
        <v>1030</v>
      </c>
    </row>
    <row r="1046" spans="1:11" x14ac:dyDescent="0.25">
      <c r="A1046" t="s">
        <v>1148</v>
      </c>
      <c r="B1046" s="1">
        <v>970</v>
      </c>
      <c r="C1046" s="1">
        <v>870</v>
      </c>
      <c r="D1046" s="1">
        <v>1070</v>
      </c>
    </row>
    <row r="1047" spans="1:11" x14ac:dyDescent="0.25">
      <c r="A1047" t="s">
        <v>316</v>
      </c>
      <c r="B1047" s="1">
        <v>970</v>
      </c>
      <c r="C1047" s="1">
        <v>870</v>
      </c>
      <c r="D1047" s="1">
        <v>1070</v>
      </c>
    </row>
    <row r="1048" spans="1:11" x14ac:dyDescent="0.25">
      <c r="A1048" t="s">
        <v>1225</v>
      </c>
      <c r="B1048" s="1">
        <f>AVERAGE(870,1070)</f>
        <v>970</v>
      </c>
      <c r="C1048" s="1">
        <v>870</v>
      </c>
      <c r="D1048" s="1">
        <v>1070</v>
      </c>
      <c r="I1048">
        <v>800</v>
      </c>
    </row>
    <row r="1049" spans="1:11" x14ac:dyDescent="0.25">
      <c r="A1049" t="s">
        <v>967</v>
      </c>
      <c r="B1049" s="1">
        <f>AVERAGE(868,1070)</f>
        <v>969</v>
      </c>
      <c r="C1049" s="1">
        <v>868</v>
      </c>
      <c r="D1049" s="1">
        <v>1070</v>
      </c>
    </row>
    <row r="1050" spans="1:11" x14ac:dyDescent="0.25">
      <c r="A1050" t="s">
        <v>1149</v>
      </c>
      <c r="B1050" s="1">
        <f>AVERAGE(870,1060)</f>
        <v>965</v>
      </c>
      <c r="C1050" s="1">
        <v>870</v>
      </c>
      <c r="D1050" s="1">
        <v>1060</v>
      </c>
      <c r="I1050">
        <v>800</v>
      </c>
    </row>
    <row r="1051" spans="1:11" x14ac:dyDescent="0.25">
      <c r="A1051" t="s">
        <v>968</v>
      </c>
      <c r="B1051" s="1">
        <f>AVERAGE(840,1090)</f>
        <v>965</v>
      </c>
      <c r="C1051" s="1">
        <v>840</v>
      </c>
      <c r="D1051" s="1">
        <v>1090</v>
      </c>
      <c r="I1051">
        <v>501</v>
      </c>
    </row>
    <row r="1052" spans="1:11" x14ac:dyDescent="0.25">
      <c r="A1052" t="s">
        <v>969</v>
      </c>
      <c r="B1052" s="1">
        <f>AVERAGE(840,1090)</f>
        <v>965</v>
      </c>
      <c r="C1052" s="1">
        <v>840</v>
      </c>
      <c r="D1052" s="1">
        <v>1090</v>
      </c>
    </row>
    <row r="1053" spans="1:11" x14ac:dyDescent="0.25">
      <c r="A1053" t="s">
        <v>408</v>
      </c>
      <c r="B1053" s="1">
        <f>AVERAGE(860,1070)</f>
        <v>965</v>
      </c>
      <c r="C1053" s="1">
        <v>860</v>
      </c>
      <c r="D1053" s="1">
        <v>1070</v>
      </c>
      <c r="I1053">
        <v>800</v>
      </c>
      <c r="J1053">
        <v>283</v>
      </c>
      <c r="K1053">
        <v>1007</v>
      </c>
    </row>
    <row r="1054" spans="1:11" x14ac:dyDescent="0.25">
      <c r="A1054" t="s">
        <v>423</v>
      </c>
      <c r="B1054" s="1">
        <f>AVERAGE(860,1070)</f>
        <v>965</v>
      </c>
      <c r="C1054" s="1">
        <v>860</v>
      </c>
      <c r="D1054" s="1">
        <v>1070</v>
      </c>
      <c r="I1054">
        <v>800</v>
      </c>
    </row>
    <row r="1055" spans="1:11" x14ac:dyDescent="0.25">
      <c r="A1055" t="s">
        <v>441</v>
      </c>
      <c r="B1055" s="1">
        <f>AVERAGE(850,1080)</f>
        <v>965</v>
      </c>
      <c r="C1055" s="1">
        <v>850</v>
      </c>
      <c r="D1055" s="1">
        <v>1080</v>
      </c>
      <c r="I1055">
        <v>800</v>
      </c>
    </row>
    <row r="1056" spans="1:11" x14ac:dyDescent="0.25">
      <c r="A1056" t="s">
        <v>673</v>
      </c>
      <c r="B1056" s="1">
        <f>AVERAGE(870,1060)</f>
        <v>965</v>
      </c>
      <c r="C1056" s="1">
        <v>870</v>
      </c>
      <c r="D1056" s="1">
        <v>1060</v>
      </c>
      <c r="I1056">
        <v>601</v>
      </c>
    </row>
    <row r="1057" spans="1:10" x14ac:dyDescent="0.25">
      <c r="A1057" t="s">
        <v>687</v>
      </c>
      <c r="B1057" s="1">
        <f>AVERAGE(870,1060)</f>
        <v>965</v>
      </c>
      <c r="C1057" s="1">
        <v>870</v>
      </c>
      <c r="D1057" s="1">
        <v>1060</v>
      </c>
      <c r="I1057">
        <v>601</v>
      </c>
    </row>
    <row r="1058" spans="1:10" x14ac:dyDescent="0.25">
      <c r="A1058" t="s">
        <v>1150</v>
      </c>
      <c r="B1058" s="1">
        <f>AVERAGE(870,1060)</f>
        <v>965</v>
      </c>
      <c r="C1058" s="1">
        <v>870</v>
      </c>
      <c r="D1058" s="1">
        <v>1060</v>
      </c>
      <c r="I1058">
        <v>800</v>
      </c>
      <c r="J1058">
        <v>180</v>
      </c>
    </row>
    <row r="1059" spans="1:10" x14ac:dyDescent="0.25">
      <c r="A1059" t="s">
        <v>970</v>
      </c>
      <c r="B1059" s="1">
        <f>AVERAGE(860,1070)</f>
        <v>965</v>
      </c>
      <c r="C1059" s="1">
        <v>860</v>
      </c>
      <c r="D1059" s="1">
        <v>1070</v>
      </c>
      <c r="I1059">
        <v>601</v>
      </c>
    </row>
    <row r="1060" spans="1:10" x14ac:dyDescent="0.25">
      <c r="A1060" t="s">
        <v>1151</v>
      </c>
      <c r="B1060" s="1">
        <f>AVERAGE(870,1060)</f>
        <v>965</v>
      </c>
      <c r="C1060" s="1">
        <v>870</v>
      </c>
      <c r="D1060" s="1">
        <v>1060</v>
      </c>
    </row>
    <row r="1061" spans="1:10" x14ac:dyDescent="0.25">
      <c r="A1061" t="s">
        <v>1296</v>
      </c>
      <c r="B1061" s="1">
        <f>AVERAGE(890,1040)</f>
        <v>965</v>
      </c>
      <c r="C1061" s="1">
        <v>890</v>
      </c>
      <c r="D1061" s="1">
        <v>1040</v>
      </c>
    </row>
    <row r="1062" spans="1:10" x14ac:dyDescent="0.25">
      <c r="A1062" t="s">
        <v>1152</v>
      </c>
      <c r="B1062" s="1">
        <f>AVERAGE(830,1100)</f>
        <v>965</v>
      </c>
      <c r="C1062" s="1">
        <v>830</v>
      </c>
      <c r="D1062" s="1">
        <v>1100</v>
      </c>
    </row>
    <row r="1063" spans="1:10" x14ac:dyDescent="0.25">
      <c r="A1063" t="s">
        <v>734</v>
      </c>
      <c r="B1063" s="1">
        <f>AVERAGE(860,1070)</f>
        <v>965</v>
      </c>
      <c r="C1063" s="1">
        <v>860</v>
      </c>
      <c r="D1063" s="1">
        <v>1070</v>
      </c>
      <c r="I1063">
        <v>601</v>
      </c>
    </row>
    <row r="1064" spans="1:10" x14ac:dyDescent="0.25">
      <c r="A1064" t="s">
        <v>1153</v>
      </c>
      <c r="B1064" s="1">
        <f>AVERAGE(850,1080)</f>
        <v>965</v>
      </c>
      <c r="C1064" s="1">
        <v>850</v>
      </c>
      <c r="D1064" s="1">
        <v>1080</v>
      </c>
    </row>
    <row r="1065" spans="1:10" x14ac:dyDescent="0.25">
      <c r="A1065" t="s">
        <v>820</v>
      </c>
      <c r="B1065" s="1">
        <f>AVERAGE(830,1100)</f>
        <v>965</v>
      </c>
      <c r="C1065" s="1">
        <v>830</v>
      </c>
      <c r="D1065" s="1">
        <v>1100</v>
      </c>
    </row>
    <row r="1066" spans="1:10" x14ac:dyDescent="0.25">
      <c r="A1066" t="s">
        <v>1226</v>
      </c>
      <c r="B1066" s="1">
        <f>AVERAGE(840,1090)</f>
        <v>965</v>
      </c>
      <c r="C1066" s="1">
        <v>840</v>
      </c>
      <c r="D1066" s="1">
        <v>1090</v>
      </c>
    </row>
    <row r="1067" spans="1:10" x14ac:dyDescent="0.25">
      <c r="A1067" t="s">
        <v>821</v>
      </c>
      <c r="B1067" s="1">
        <f>AVERAGE(850,1073)</f>
        <v>961.5</v>
      </c>
      <c r="C1067" s="1">
        <v>850</v>
      </c>
      <c r="D1067" s="1">
        <v>1073</v>
      </c>
      <c r="I1067">
        <v>800</v>
      </c>
    </row>
    <row r="1068" spans="1:10" x14ac:dyDescent="0.25">
      <c r="A1068" t="s">
        <v>399</v>
      </c>
      <c r="B1068" s="1">
        <f>AVERAGE(880,1040)</f>
        <v>960</v>
      </c>
      <c r="C1068" s="1">
        <v>880</v>
      </c>
      <c r="D1068" s="1">
        <v>1040</v>
      </c>
      <c r="I1068">
        <v>292</v>
      </c>
    </row>
    <row r="1069" spans="1:10" x14ac:dyDescent="0.25">
      <c r="A1069" t="s">
        <v>425</v>
      </c>
      <c r="B1069" s="1">
        <f>AVERAGE(870,1050)</f>
        <v>960</v>
      </c>
      <c r="C1069" s="1">
        <v>870</v>
      </c>
      <c r="D1069" s="1">
        <v>1050</v>
      </c>
      <c r="I1069">
        <v>800</v>
      </c>
      <c r="J1069">
        <v>378</v>
      </c>
    </row>
    <row r="1070" spans="1:10" x14ac:dyDescent="0.25">
      <c r="A1070" t="s">
        <v>429</v>
      </c>
      <c r="B1070" s="1">
        <f>AVERAGE(850,1070)</f>
        <v>960</v>
      </c>
      <c r="C1070" s="1">
        <v>850</v>
      </c>
      <c r="D1070" s="1">
        <v>1070</v>
      </c>
      <c r="I1070">
        <v>800</v>
      </c>
    </row>
    <row r="1071" spans="1:10" x14ac:dyDescent="0.25">
      <c r="A1071" t="s">
        <v>440</v>
      </c>
      <c r="B1071" s="1">
        <f>AVERAGE(860,1060)</f>
        <v>960</v>
      </c>
      <c r="C1071" s="1">
        <v>860</v>
      </c>
      <c r="D1071" s="1">
        <v>1060</v>
      </c>
      <c r="I1071">
        <v>601</v>
      </c>
    </row>
    <row r="1072" spans="1:10" x14ac:dyDescent="0.25">
      <c r="A1072" t="s">
        <v>1297</v>
      </c>
      <c r="B1072" s="1">
        <f>AVERAGE(870,1050)</f>
        <v>960</v>
      </c>
      <c r="C1072" s="1">
        <v>870</v>
      </c>
      <c r="D1072" s="1">
        <v>1050</v>
      </c>
    </row>
    <row r="1073" spans="1:9" x14ac:dyDescent="0.25">
      <c r="A1073" t="s">
        <v>623</v>
      </c>
      <c r="B1073" s="1">
        <f>AVERAGE(860,1060)</f>
        <v>960</v>
      </c>
      <c r="C1073" s="1">
        <v>860</v>
      </c>
      <c r="D1073" s="1">
        <v>1060</v>
      </c>
      <c r="I1073">
        <v>800</v>
      </c>
    </row>
    <row r="1074" spans="1:9" x14ac:dyDescent="0.25">
      <c r="A1074" t="s">
        <v>733</v>
      </c>
      <c r="B1074" s="1">
        <f>AVERAGE(870,1050)</f>
        <v>960</v>
      </c>
      <c r="C1074" s="1">
        <v>870</v>
      </c>
      <c r="D1074" s="1">
        <v>1050</v>
      </c>
      <c r="I1074">
        <v>601</v>
      </c>
    </row>
    <row r="1075" spans="1:9" x14ac:dyDescent="0.25">
      <c r="A1075" t="s">
        <v>971</v>
      </c>
      <c r="B1075" s="1">
        <f>AVERAGE(840,1080)</f>
        <v>960</v>
      </c>
      <c r="C1075" s="1">
        <v>840</v>
      </c>
      <c r="D1075" s="1">
        <v>1080</v>
      </c>
    </row>
    <row r="1076" spans="1:9" x14ac:dyDescent="0.25">
      <c r="A1076" t="s">
        <v>1227</v>
      </c>
      <c r="B1076" s="1">
        <f>AVERAGE(860,1060)</f>
        <v>960</v>
      </c>
      <c r="C1076" s="1">
        <v>860</v>
      </c>
      <c r="D1076" s="1">
        <v>1060</v>
      </c>
      <c r="I1076">
        <v>501</v>
      </c>
    </row>
    <row r="1077" spans="1:9" x14ac:dyDescent="0.25">
      <c r="A1077" t="s">
        <v>972</v>
      </c>
      <c r="B1077" s="1">
        <f>AVERAGE(840,1070)</f>
        <v>955</v>
      </c>
      <c r="C1077" s="1">
        <v>840</v>
      </c>
      <c r="D1077" s="1">
        <v>1070</v>
      </c>
      <c r="I1077">
        <v>601</v>
      </c>
    </row>
    <row r="1078" spans="1:9" x14ac:dyDescent="0.25">
      <c r="A1078" t="s">
        <v>1154</v>
      </c>
      <c r="B1078" s="1">
        <f>AVERAGE(850,1060)</f>
        <v>955</v>
      </c>
      <c r="C1078" s="1">
        <v>850</v>
      </c>
      <c r="D1078" s="1">
        <v>1060</v>
      </c>
      <c r="I1078">
        <v>800</v>
      </c>
    </row>
    <row r="1079" spans="1:9" x14ac:dyDescent="0.25">
      <c r="A1079" t="s">
        <v>1155</v>
      </c>
      <c r="B1079" s="1">
        <f>AVERAGE(820,1090)</f>
        <v>955</v>
      </c>
      <c r="C1079" s="1">
        <v>820</v>
      </c>
      <c r="D1079" s="1">
        <v>1090</v>
      </c>
      <c r="I1079">
        <v>473</v>
      </c>
    </row>
    <row r="1080" spans="1:9" x14ac:dyDescent="0.25">
      <c r="A1080" t="s">
        <v>1156</v>
      </c>
      <c r="B1080" s="1">
        <f>AVERAGE(860,1050)</f>
        <v>955</v>
      </c>
      <c r="C1080" s="1">
        <v>860</v>
      </c>
      <c r="D1080" s="1">
        <v>1050</v>
      </c>
    </row>
    <row r="1081" spans="1:9" x14ac:dyDescent="0.25">
      <c r="A1081" t="s">
        <v>1157</v>
      </c>
      <c r="B1081" s="1">
        <f>AVERAGE(860,1050)</f>
        <v>955</v>
      </c>
      <c r="C1081" s="1">
        <v>860</v>
      </c>
      <c r="D1081" s="1">
        <v>1050</v>
      </c>
      <c r="I1081">
        <v>601</v>
      </c>
    </row>
    <row r="1082" spans="1:9" x14ac:dyDescent="0.25">
      <c r="A1082" t="s">
        <v>433</v>
      </c>
      <c r="B1082" s="1">
        <f>AVERAGE(820, 1090)</f>
        <v>955</v>
      </c>
      <c r="C1082" s="1">
        <v>820</v>
      </c>
      <c r="D1082" s="1">
        <v>1090</v>
      </c>
      <c r="I1082">
        <v>601</v>
      </c>
    </row>
    <row r="1083" spans="1:9" x14ac:dyDescent="0.25">
      <c r="A1083" t="s">
        <v>434</v>
      </c>
      <c r="B1083" s="1">
        <f>AVERAGE(850, 1060)</f>
        <v>955</v>
      </c>
      <c r="C1083" s="1">
        <v>850</v>
      </c>
      <c r="D1083" s="1">
        <v>1060</v>
      </c>
      <c r="I1083">
        <v>484</v>
      </c>
    </row>
    <row r="1084" spans="1:9" x14ac:dyDescent="0.25">
      <c r="A1084" t="s">
        <v>527</v>
      </c>
      <c r="B1084" s="1">
        <f>AVERAGE(860,1050)</f>
        <v>955</v>
      </c>
      <c r="C1084" s="1">
        <v>860</v>
      </c>
      <c r="D1084" s="1">
        <v>1050</v>
      </c>
    </row>
    <row r="1085" spans="1:9" x14ac:dyDescent="0.25">
      <c r="A1085" t="s">
        <v>1228</v>
      </c>
      <c r="B1085" s="1">
        <f>AVERAGE(850,1060)</f>
        <v>955</v>
      </c>
      <c r="C1085" s="1">
        <v>850</v>
      </c>
      <c r="D1085" s="1">
        <v>1060</v>
      </c>
    </row>
    <row r="1086" spans="1:9" x14ac:dyDescent="0.25">
      <c r="A1086" t="s">
        <v>686</v>
      </c>
      <c r="B1086" s="1">
        <f>AVERAGE(840,1070)</f>
        <v>955</v>
      </c>
      <c r="C1086" s="1">
        <v>840</v>
      </c>
      <c r="D1086" s="1">
        <v>1070</v>
      </c>
      <c r="I1086">
        <v>800</v>
      </c>
    </row>
    <row r="1087" spans="1:9" x14ac:dyDescent="0.25">
      <c r="A1087" t="s">
        <v>973</v>
      </c>
      <c r="B1087" s="1">
        <f>AVERAGE(840,1070)</f>
        <v>955</v>
      </c>
      <c r="C1087" s="1">
        <v>840</v>
      </c>
      <c r="D1087" s="1">
        <v>1070</v>
      </c>
    </row>
    <row r="1088" spans="1:9" x14ac:dyDescent="0.25">
      <c r="A1088" t="s">
        <v>974</v>
      </c>
      <c r="B1088" s="1">
        <f>AVERAGE(860,1050)</f>
        <v>955</v>
      </c>
      <c r="C1088" s="1">
        <v>860</v>
      </c>
      <c r="D1088" s="1">
        <v>1050</v>
      </c>
    </row>
    <row r="1089" spans="1:10" x14ac:dyDescent="0.25">
      <c r="A1089" t="s">
        <v>824</v>
      </c>
      <c r="B1089" s="1">
        <f>AVERAGE(860,1050)</f>
        <v>955</v>
      </c>
      <c r="C1089" s="1">
        <v>860</v>
      </c>
      <c r="D1089" s="1">
        <v>1050</v>
      </c>
    </row>
    <row r="1090" spans="1:10" x14ac:dyDescent="0.25">
      <c r="A1090" t="s">
        <v>1158</v>
      </c>
      <c r="B1090" s="1">
        <f>AVERAGE(870,1038)</f>
        <v>954</v>
      </c>
      <c r="C1090" s="1">
        <v>870</v>
      </c>
      <c r="D1090" s="1">
        <v>1038</v>
      </c>
      <c r="I1090">
        <v>800</v>
      </c>
    </row>
    <row r="1091" spans="1:10" x14ac:dyDescent="0.25">
      <c r="A1091" t="s">
        <v>1229</v>
      </c>
      <c r="B1091" s="1">
        <f>AVERAGE(870,1030)</f>
        <v>950</v>
      </c>
      <c r="C1091" s="1">
        <v>870</v>
      </c>
      <c r="D1091" s="1">
        <v>1030</v>
      </c>
      <c r="E1091">
        <v>181</v>
      </c>
      <c r="I1091">
        <v>601</v>
      </c>
    </row>
    <row r="1092" spans="1:10" x14ac:dyDescent="0.25">
      <c r="A1092" t="s">
        <v>174</v>
      </c>
      <c r="B1092" s="1">
        <f>AVERAGE(870,1030)</f>
        <v>950</v>
      </c>
      <c r="C1092" s="1">
        <v>870</v>
      </c>
      <c r="D1092" s="1">
        <v>1030</v>
      </c>
      <c r="I1092">
        <v>501</v>
      </c>
    </row>
    <row r="1093" spans="1:10" x14ac:dyDescent="0.25">
      <c r="A1093" t="s">
        <v>305</v>
      </c>
      <c r="B1093" s="1">
        <f>AVERAGE(830,1070)</f>
        <v>950</v>
      </c>
      <c r="C1093" s="1">
        <v>830</v>
      </c>
      <c r="D1093" s="1">
        <v>1070</v>
      </c>
      <c r="F1093">
        <v>165</v>
      </c>
    </row>
    <row r="1094" spans="1:10" x14ac:dyDescent="0.25">
      <c r="A1094" t="s">
        <v>319</v>
      </c>
      <c r="B1094" s="1">
        <f>AVERAGE(850,1050)</f>
        <v>950</v>
      </c>
      <c r="C1094" s="1">
        <v>850</v>
      </c>
      <c r="D1094" s="1">
        <v>1050</v>
      </c>
    </row>
    <row r="1095" spans="1:10" x14ac:dyDescent="0.25">
      <c r="A1095" t="s">
        <v>327</v>
      </c>
      <c r="B1095" s="1">
        <f>AVERAGE(870,1030)</f>
        <v>950</v>
      </c>
      <c r="C1095" s="1">
        <v>870</v>
      </c>
      <c r="D1095" s="1">
        <v>1030</v>
      </c>
    </row>
    <row r="1096" spans="1:10" x14ac:dyDescent="0.25">
      <c r="A1096" t="s">
        <v>1230</v>
      </c>
      <c r="B1096" s="1">
        <v>950</v>
      </c>
      <c r="C1096" s="1">
        <v>870</v>
      </c>
      <c r="D1096" s="1">
        <v>1030</v>
      </c>
    </row>
    <row r="1097" spans="1:10" x14ac:dyDescent="0.25">
      <c r="A1097" t="s">
        <v>975</v>
      </c>
      <c r="B1097" s="1">
        <f>AVERAGE(830,1070)</f>
        <v>950</v>
      </c>
      <c r="C1097" s="1">
        <v>830</v>
      </c>
      <c r="D1097" s="1">
        <v>1070</v>
      </c>
      <c r="I1097">
        <v>800</v>
      </c>
    </row>
    <row r="1098" spans="1:10" x14ac:dyDescent="0.25">
      <c r="A1098" t="s">
        <v>339</v>
      </c>
      <c r="B1098" s="1">
        <f>AVERAGE(870,1030)</f>
        <v>950</v>
      </c>
      <c r="C1098" s="1">
        <v>870</v>
      </c>
      <c r="D1098" s="1">
        <v>1030</v>
      </c>
      <c r="I1098">
        <v>800</v>
      </c>
    </row>
    <row r="1099" spans="1:10" x14ac:dyDescent="0.25">
      <c r="A1099" t="s">
        <v>1231</v>
      </c>
      <c r="B1099" s="1">
        <f>AVERAGE(790,1110)</f>
        <v>950</v>
      </c>
      <c r="C1099" s="1">
        <v>790</v>
      </c>
      <c r="D1099" s="1">
        <v>1110</v>
      </c>
    </row>
    <row r="1100" spans="1:10" x14ac:dyDescent="0.25">
      <c r="A1100" t="s">
        <v>413</v>
      </c>
      <c r="B1100" s="1">
        <f>AVERAGE(850,1050)</f>
        <v>950</v>
      </c>
      <c r="C1100" s="1">
        <v>850</v>
      </c>
      <c r="D1100" s="1">
        <v>1050</v>
      </c>
      <c r="I1100">
        <v>453</v>
      </c>
    </row>
    <row r="1101" spans="1:10" x14ac:dyDescent="0.25">
      <c r="A1101" t="s">
        <v>417</v>
      </c>
      <c r="B1101" s="1">
        <f>AVERAGE(830,1070)</f>
        <v>950</v>
      </c>
      <c r="C1101" s="1">
        <v>830</v>
      </c>
      <c r="D1101" s="1">
        <v>1070</v>
      </c>
      <c r="I1101">
        <v>501</v>
      </c>
    </row>
    <row r="1102" spans="1:10" x14ac:dyDescent="0.25">
      <c r="A1102" t="s">
        <v>520</v>
      </c>
      <c r="B1102" s="1">
        <f>AVERAGE(870,1030)</f>
        <v>950</v>
      </c>
      <c r="C1102" s="1">
        <v>870</v>
      </c>
      <c r="D1102" s="1">
        <v>1030</v>
      </c>
      <c r="I1102">
        <v>800</v>
      </c>
    </row>
    <row r="1103" spans="1:10" x14ac:dyDescent="0.25">
      <c r="A1103" t="s">
        <v>1159</v>
      </c>
      <c r="B1103" s="1">
        <f>AVERAGE(870,1030)</f>
        <v>950</v>
      </c>
      <c r="C1103" s="1">
        <v>870</v>
      </c>
      <c r="D1103" s="1">
        <v>1030</v>
      </c>
      <c r="I1103">
        <v>800</v>
      </c>
      <c r="J1103">
        <v>391</v>
      </c>
    </row>
    <row r="1104" spans="1:10" x14ac:dyDescent="0.25">
      <c r="A1104" t="s">
        <v>1298</v>
      </c>
      <c r="B1104" s="1">
        <f>AVERAGE(830,1070)</f>
        <v>950</v>
      </c>
      <c r="C1104" s="1">
        <v>830</v>
      </c>
      <c r="D1104" s="1">
        <v>1070</v>
      </c>
      <c r="I1104">
        <v>501</v>
      </c>
    </row>
    <row r="1105" spans="1:11" x14ac:dyDescent="0.25">
      <c r="A1105" t="s">
        <v>1299</v>
      </c>
      <c r="B1105" s="1">
        <f>AVERAGE(820,1080)</f>
        <v>950</v>
      </c>
      <c r="C1105" s="1">
        <v>820</v>
      </c>
      <c r="D1105" s="1">
        <v>1080</v>
      </c>
    </row>
    <row r="1106" spans="1:11" x14ac:dyDescent="0.25">
      <c r="A1106" t="s">
        <v>531</v>
      </c>
      <c r="B1106" s="1">
        <f>AVERAGE(870,1030)</f>
        <v>950</v>
      </c>
      <c r="C1106" s="1">
        <v>870</v>
      </c>
      <c r="D1106" s="1">
        <v>1030</v>
      </c>
      <c r="I1106">
        <v>601</v>
      </c>
      <c r="J1106">
        <v>210</v>
      </c>
    </row>
    <row r="1107" spans="1:11" x14ac:dyDescent="0.25">
      <c r="A1107" t="s">
        <v>588</v>
      </c>
      <c r="B1107" s="1">
        <f>AVERAGE(830,1070)</f>
        <v>950</v>
      </c>
      <c r="C1107" s="1">
        <v>830</v>
      </c>
      <c r="D1107" s="1">
        <v>1070</v>
      </c>
      <c r="I1107">
        <v>501</v>
      </c>
    </row>
    <row r="1108" spans="1:11" x14ac:dyDescent="0.25">
      <c r="A1108" t="s">
        <v>604</v>
      </c>
      <c r="B1108" s="1">
        <f>AVERAGE(830,1070)</f>
        <v>950</v>
      </c>
      <c r="C1108" s="1">
        <v>830</v>
      </c>
      <c r="D1108" s="1">
        <v>1070</v>
      </c>
    </row>
    <row r="1109" spans="1:11" x14ac:dyDescent="0.25">
      <c r="A1109" t="s">
        <v>608</v>
      </c>
      <c r="B1109" s="1">
        <f>AVERAGE(870,1030)</f>
        <v>950</v>
      </c>
      <c r="C1109" s="1">
        <v>870</v>
      </c>
      <c r="D1109" s="1">
        <v>1030</v>
      </c>
    </row>
    <row r="1110" spans="1:11" x14ac:dyDescent="0.25">
      <c r="A1110" t="s">
        <v>624</v>
      </c>
      <c r="B1110" s="1">
        <f>AVERAGE(850,1050)</f>
        <v>950</v>
      </c>
      <c r="C1110" s="1">
        <v>850</v>
      </c>
      <c r="D1110" s="1">
        <v>1050</v>
      </c>
      <c r="I1110">
        <v>800</v>
      </c>
    </row>
    <row r="1111" spans="1:11" x14ac:dyDescent="0.25">
      <c r="A1111" t="s">
        <v>1300</v>
      </c>
      <c r="B1111" s="1">
        <v>950</v>
      </c>
      <c r="C1111" s="1">
        <v>910</v>
      </c>
      <c r="D1111" s="1">
        <v>990</v>
      </c>
      <c r="I1111">
        <v>601</v>
      </c>
    </row>
    <row r="1112" spans="1:11" x14ac:dyDescent="0.25">
      <c r="A1112" t="s">
        <v>1232</v>
      </c>
      <c r="B1112" s="1">
        <f>AVERAGE(830,1070)</f>
        <v>950</v>
      </c>
      <c r="C1112" s="1">
        <v>830</v>
      </c>
      <c r="D1112" s="1">
        <v>1070</v>
      </c>
    </row>
    <row r="1113" spans="1:11" x14ac:dyDescent="0.25">
      <c r="A1113" t="s">
        <v>629</v>
      </c>
      <c r="B1113" s="1">
        <f>AVERAGE(830,1070)</f>
        <v>950</v>
      </c>
      <c r="C1113" s="1">
        <v>830</v>
      </c>
      <c r="D1113" s="1">
        <v>1070</v>
      </c>
      <c r="I1113">
        <v>800</v>
      </c>
      <c r="J1113">
        <v>261</v>
      </c>
    </row>
    <row r="1114" spans="1:11" x14ac:dyDescent="0.25">
      <c r="A1114" t="s">
        <v>1233</v>
      </c>
      <c r="B1114" s="1">
        <f>AVERAGE(870,1030)</f>
        <v>950</v>
      </c>
      <c r="C1114" s="1">
        <v>870</v>
      </c>
      <c r="D1114" s="1">
        <v>1030</v>
      </c>
      <c r="I1114">
        <v>601</v>
      </c>
    </row>
    <row r="1115" spans="1:11" x14ac:dyDescent="0.25">
      <c r="A1115" t="s">
        <v>1301</v>
      </c>
      <c r="B1115" s="1">
        <f>AVERAGE(850,1050)</f>
        <v>950</v>
      </c>
      <c r="C1115" s="1">
        <v>850</v>
      </c>
      <c r="D1115" s="1">
        <v>1050</v>
      </c>
      <c r="I1115">
        <v>601</v>
      </c>
      <c r="J1115">
        <v>257</v>
      </c>
    </row>
    <row r="1116" spans="1:11" x14ac:dyDescent="0.25">
      <c r="A1116" t="s">
        <v>1234</v>
      </c>
      <c r="B1116" s="1">
        <v>950</v>
      </c>
      <c r="J1116">
        <v>391</v>
      </c>
    </row>
    <row r="1117" spans="1:11" x14ac:dyDescent="0.25">
      <c r="A1117" t="s">
        <v>689</v>
      </c>
      <c r="B1117" s="1">
        <f>AVERAGE(870,1030)</f>
        <v>950</v>
      </c>
      <c r="C1117" s="1">
        <v>870</v>
      </c>
      <c r="D1117" s="1">
        <v>1030</v>
      </c>
    </row>
    <row r="1118" spans="1:11" x14ac:dyDescent="0.25">
      <c r="A1118" t="s">
        <v>691</v>
      </c>
      <c r="B1118" s="1">
        <v>950</v>
      </c>
      <c r="C1118" s="1">
        <v>870</v>
      </c>
      <c r="D1118" s="1">
        <v>1030</v>
      </c>
      <c r="I1118">
        <v>800</v>
      </c>
    </row>
    <row r="1119" spans="1:11" x14ac:dyDescent="0.25">
      <c r="A1119" t="s">
        <v>695</v>
      </c>
      <c r="B1119" s="1">
        <v>950</v>
      </c>
      <c r="C1119" s="1">
        <v>870</v>
      </c>
      <c r="D1119" s="1">
        <v>1030</v>
      </c>
      <c r="J1119">
        <v>454</v>
      </c>
      <c r="K1119">
        <v>1002</v>
      </c>
    </row>
    <row r="1120" spans="1:11" x14ac:dyDescent="0.25">
      <c r="A1120" t="s">
        <v>696</v>
      </c>
      <c r="B1120" s="1">
        <f>AVERAGE(830,1070)</f>
        <v>950</v>
      </c>
      <c r="C1120" s="1">
        <v>830</v>
      </c>
      <c r="D1120" s="1">
        <v>1070</v>
      </c>
    </row>
    <row r="1121" spans="1:10" x14ac:dyDescent="0.25">
      <c r="A1121" t="s">
        <v>1302</v>
      </c>
      <c r="B1121" s="1">
        <f>AVERAGE(830,1070)</f>
        <v>950</v>
      </c>
      <c r="C1121" s="1">
        <v>830</v>
      </c>
      <c r="D1121" s="1">
        <v>1070</v>
      </c>
    </row>
    <row r="1122" spans="1:10" x14ac:dyDescent="0.25">
      <c r="A1122" t="s">
        <v>763</v>
      </c>
      <c r="B1122" s="1">
        <f>AVERAGE(870,1030)</f>
        <v>950</v>
      </c>
      <c r="C1122" s="1">
        <v>870</v>
      </c>
      <c r="D1122" s="1">
        <v>1030</v>
      </c>
    </row>
    <row r="1123" spans="1:10" x14ac:dyDescent="0.25">
      <c r="A1123" t="s">
        <v>1235</v>
      </c>
      <c r="B1123" s="1">
        <f>AVERAGE(870,1030)</f>
        <v>950</v>
      </c>
      <c r="C1123" s="1">
        <v>870</v>
      </c>
      <c r="D1123" s="1">
        <v>1030</v>
      </c>
    </row>
    <row r="1124" spans="1:10" x14ac:dyDescent="0.25">
      <c r="A1124" t="s">
        <v>976</v>
      </c>
      <c r="B1124" s="1">
        <f>AVERAGE(830,1070)</f>
        <v>950</v>
      </c>
      <c r="C1124" s="1">
        <v>830</v>
      </c>
      <c r="D1124" s="1">
        <v>1070</v>
      </c>
    </row>
    <row r="1125" spans="1:10" x14ac:dyDescent="0.25">
      <c r="A1125" t="s">
        <v>977</v>
      </c>
      <c r="B1125" s="1">
        <v>950</v>
      </c>
      <c r="C1125" s="1">
        <v>830</v>
      </c>
      <c r="D1125" s="1">
        <v>1070</v>
      </c>
      <c r="I1125">
        <v>800</v>
      </c>
    </row>
    <row r="1126" spans="1:10" x14ac:dyDescent="0.25">
      <c r="A1126" t="s">
        <v>1303</v>
      </c>
      <c r="B1126" s="1">
        <v>950</v>
      </c>
      <c r="C1126" s="1">
        <v>830</v>
      </c>
      <c r="D1126" s="1">
        <v>1070</v>
      </c>
    </row>
    <row r="1127" spans="1:10" x14ac:dyDescent="0.25">
      <c r="A1127" t="s">
        <v>1304</v>
      </c>
      <c r="B1127" s="1">
        <f>AVERAGE(870,1030)</f>
        <v>950</v>
      </c>
      <c r="C1127" s="1">
        <v>870</v>
      </c>
      <c r="D1127" s="1">
        <v>1030</v>
      </c>
    </row>
    <row r="1128" spans="1:10" x14ac:dyDescent="0.25">
      <c r="A1128" t="s">
        <v>1305</v>
      </c>
      <c r="B1128" s="1">
        <v>950</v>
      </c>
      <c r="C1128" s="1">
        <v>830</v>
      </c>
      <c r="D1128" s="1">
        <v>1070</v>
      </c>
    </row>
    <row r="1129" spans="1:10" x14ac:dyDescent="0.25">
      <c r="A1129" t="s">
        <v>822</v>
      </c>
      <c r="B1129" s="1">
        <f>AVERAGE(870,1030)</f>
        <v>950</v>
      </c>
      <c r="C1129" s="1">
        <v>870</v>
      </c>
      <c r="D1129" s="1">
        <v>1030</v>
      </c>
    </row>
    <row r="1130" spans="1:10" x14ac:dyDescent="0.25">
      <c r="A1130" t="s">
        <v>1160</v>
      </c>
      <c r="B1130" s="1">
        <f>AVERAGE(830,1070)</f>
        <v>950</v>
      </c>
      <c r="C1130" s="1">
        <v>830</v>
      </c>
      <c r="D1130" s="1">
        <v>1070</v>
      </c>
    </row>
    <row r="1131" spans="1:10" x14ac:dyDescent="0.25">
      <c r="A1131" t="s">
        <v>830</v>
      </c>
      <c r="B1131" s="1">
        <v>950</v>
      </c>
      <c r="C1131" s="1">
        <v>830</v>
      </c>
      <c r="D1131" s="1">
        <v>1070</v>
      </c>
    </row>
    <row r="1132" spans="1:10" x14ac:dyDescent="0.25">
      <c r="A1132" t="s">
        <v>1306</v>
      </c>
      <c r="B1132" s="1">
        <f>AVERAGE(833,1060)</f>
        <v>946.5</v>
      </c>
      <c r="C1132" s="1">
        <v>833</v>
      </c>
      <c r="D1132" s="1">
        <v>1060</v>
      </c>
      <c r="I1132">
        <v>601</v>
      </c>
    </row>
    <row r="1133" spans="1:10" x14ac:dyDescent="0.25">
      <c r="A1133" t="s">
        <v>154</v>
      </c>
      <c r="B1133" s="1">
        <f>AVERAGE(830,1060)</f>
        <v>945</v>
      </c>
      <c r="C1133" s="1">
        <v>830</v>
      </c>
      <c r="D1133" s="1">
        <v>1060</v>
      </c>
      <c r="E1133">
        <v>181</v>
      </c>
      <c r="I1133">
        <v>501</v>
      </c>
    </row>
    <row r="1134" spans="1:10" x14ac:dyDescent="0.25">
      <c r="A1134" t="s">
        <v>1161</v>
      </c>
      <c r="B1134" s="1">
        <f>AVERAGE(880,1010)</f>
        <v>945</v>
      </c>
      <c r="C1134" s="1">
        <v>880</v>
      </c>
      <c r="D1134" s="1">
        <v>1010</v>
      </c>
      <c r="I1134">
        <v>800</v>
      </c>
      <c r="J1134">
        <v>412</v>
      </c>
    </row>
    <row r="1135" spans="1:10" x14ac:dyDescent="0.25">
      <c r="A1135" t="s">
        <v>432</v>
      </c>
      <c r="B1135" s="1">
        <f>AVERAGE(850,1040)</f>
        <v>945</v>
      </c>
      <c r="C1135" s="1">
        <v>850</v>
      </c>
      <c r="D1135" s="1">
        <v>1040</v>
      </c>
      <c r="I1135">
        <v>800</v>
      </c>
      <c r="J1135">
        <v>370</v>
      </c>
    </row>
    <row r="1136" spans="1:10" x14ac:dyDescent="0.25">
      <c r="A1136" t="s">
        <v>1307</v>
      </c>
      <c r="B1136" s="1">
        <f>AVERAGE(855, 1035)</f>
        <v>945</v>
      </c>
      <c r="C1136" s="1">
        <v>855</v>
      </c>
      <c r="D1136" s="1">
        <v>1035</v>
      </c>
      <c r="I1136">
        <v>601</v>
      </c>
    </row>
    <row r="1137" spans="1:11" x14ac:dyDescent="0.25">
      <c r="A1137" t="s">
        <v>444</v>
      </c>
      <c r="B1137" s="1">
        <f>AVERAGE(840, 1050)</f>
        <v>945</v>
      </c>
      <c r="C1137" s="1">
        <v>840</v>
      </c>
      <c r="D1137" s="1">
        <v>1050</v>
      </c>
      <c r="I1137">
        <v>800</v>
      </c>
      <c r="J1137">
        <v>223</v>
      </c>
    </row>
    <row r="1138" spans="1:11" x14ac:dyDescent="0.25">
      <c r="A1138" t="s">
        <v>487</v>
      </c>
      <c r="B1138" s="1">
        <f>AVERAGE(830,1060)</f>
        <v>945</v>
      </c>
      <c r="C1138" s="1">
        <v>830</v>
      </c>
      <c r="D1138" s="1">
        <v>1060</v>
      </c>
    </row>
    <row r="1139" spans="1:11" x14ac:dyDescent="0.25">
      <c r="A1139" t="s">
        <v>509</v>
      </c>
      <c r="B1139" s="1">
        <f>AVERAGE(830,1060)</f>
        <v>945</v>
      </c>
      <c r="C1139" s="1">
        <v>830</v>
      </c>
      <c r="D1139" s="1">
        <v>1060</v>
      </c>
      <c r="I1139">
        <v>800</v>
      </c>
    </row>
    <row r="1140" spans="1:11" x14ac:dyDescent="0.25">
      <c r="A1140" t="s">
        <v>978</v>
      </c>
      <c r="B1140" s="1">
        <f>AVERAGE(830,1060)</f>
        <v>945</v>
      </c>
      <c r="C1140" s="1">
        <v>830</v>
      </c>
      <c r="D1140" s="1">
        <v>1060</v>
      </c>
      <c r="I1140">
        <v>601</v>
      </c>
      <c r="J1140">
        <v>425</v>
      </c>
      <c r="K1140">
        <v>948</v>
      </c>
    </row>
    <row r="1141" spans="1:11" x14ac:dyDescent="0.25">
      <c r="A1141" t="s">
        <v>707</v>
      </c>
      <c r="B1141" s="1">
        <f>AVERAGE(840,1050)</f>
        <v>945</v>
      </c>
      <c r="C1141" s="1">
        <v>840</v>
      </c>
      <c r="D1141" s="1">
        <v>1050</v>
      </c>
      <c r="I1141">
        <v>334</v>
      </c>
    </row>
    <row r="1142" spans="1:11" x14ac:dyDescent="0.25">
      <c r="A1142" t="s">
        <v>745</v>
      </c>
      <c r="B1142" s="1">
        <f>AVERAGE(830,1060)</f>
        <v>945</v>
      </c>
      <c r="C1142" s="1">
        <v>830</v>
      </c>
      <c r="D1142" s="1">
        <v>1060</v>
      </c>
      <c r="I1142">
        <v>800</v>
      </c>
    </row>
    <row r="1143" spans="1:11" x14ac:dyDescent="0.25">
      <c r="A1143" t="s">
        <v>759</v>
      </c>
      <c r="B1143" s="1">
        <f>AVERAGE(860,1030)</f>
        <v>945</v>
      </c>
      <c r="C1143" s="1">
        <v>860</v>
      </c>
      <c r="D1143" s="1">
        <v>1030</v>
      </c>
      <c r="I1143">
        <v>800</v>
      </c>
    </row>
    <row r="1144" spans="1:11" x14ac:dyDescent="0.25">
      <c r="A1144" t="s">
        <v>767</v>
      </c>
      <c r="B1144" s="1">
        <f>AVERAGE(840,1050)</f>
        <v>945</v>
      </c>
      <c r="C1144" s="1">
        <v>840</v>
      </c>
      <c r="D1144" s="1">
        <v>1050</v>
      </c>
    </row>
    <row r="1145" spans="1:11" x14ac:dyDescent="0.25">
      <c r="A1145" t="s">
        <v>812</v>
      </c>
      <c r="B1145" s="1">
        <f>AVERAGE(850,1040)</f>
        <v>945</v>
      </c>
      <c r="C1145" s="1">
        <v>850</v>
      </c>
      <c r="D1145" s="1">
        <v>1040</v>
      </c>
      <c r="I1145">
        <v>800</v>
      </c>
    </row>
    <row r="1146" spans="1:11" x14ac:dyDescent="0.25">
      <c r="A1146" t="s">
        <v>833</v>
      </c>
      <c r="B1146" s="1">
        <f>AVERAGE(830,1060)</f>
        <v>945</v>
      </c>
      <c r="C1146" s="1">
        <v>830</v>
      </c>
      <c r="D1146" s="1">
        <v>1060</v>
      </c>
    </row>
    <row r="1147" spans="1:11" x14ac:dyDescent="0.25">
      <c r="A1147" t="s">
        <v>1236</v>
      </c>
      <c r="B1147" s="1">
        <f>AVERAGE(833,1050)</f>
        <v>941.5</v>
      </c>
      <c r="C1147" s="1">
        <v>833</v>
      </c>
      <c r="D1147" s="1">
        <v>1050</v>
      </c>
      <c r="I1147">
        <v>800</v>
      </c>
    </row>
    <row r="1148" spans="1:11" s="2" customFormat="1" x14ac:dyDescent="0.25">
      <c r="A1148" s="2" t="s">
        <v>1308</v>
      </c>
      <c r="B1148" s="3">
        <f>AVERAGE(830,1050)</f>
        <v>940</v>
      </c>
      <c r="C1148" s="3">
        <v>830</v>
      </c>
      <c r="D1148" s="3">
        <v>1050</v>
      </c>
    </row>
    <row r="1149" spans="1:11" x14ac:dyDescent="0.25">
      <c r="A1149" t="s">
        <v>1309</v>
      </c>
      <c r="B1149" s="1">
        <f>AVERAGE(820,1060)</f>
        <v>940</v>
      </c>
      <c r="C1149" s="1">
        <v>820</v>
      </c>
      <c r="D1149" s="1">
        <v>1060</v>
      </c>
    </row>
    <row r="1150" spans="1:11" x14ac:dyDescent="0.25">
      <c r="A1150" t="s">
        <v>1310</v>
      </c>
      <c r="B1150" s="1">
        <f>AVERAGE(830,1050)</f>
        <v>940</v>
      </c>
      <c r="C1150" s="1">
        <v>830</v>
      </c>
      <c r="D1150" s="1">
        <v>1050</v>
      </c>
    </row>
    <row r="1151" spans="1:11" x14ac:dyDescent="0.25">
      <c r="A1151" t="s">
        <v>1162</v>
      </c>
      <c r="B1151" s="1">
        <f>AVERAGE(830,1050)</f>
        <v>940</v>
      </c>
      <c r="C1151" s="1">
        <v>830</v>
      </c>
      <c r="D1151" s="1">
        <v>1050</v>
      </c>
      <c r="I1151">
        <v>800</v>
      </c>
    </row>
    <row r="1152" spans="1:11" x14ac:dyDescent="0.25">
      <c r="A1152" t="s">
        <v>1311</v>
      </c>
      <c r="B1152" s="1">
        <f>AVERAGE(860,1020)</f>
        <v>940</v>
      </c>
      <c r="C1152" s="1">
        <v>860</v>
      </c>
      <c r="D1152" s="1">
        <v>1020</v>
      </c>
    </row>
    <row r="1153" spans="1:11" x14ac:dyDescent="0.25">
      <c r="A1153" t="s">
        <v>1237</v>
      </c>
      <c r="B1153" s="1">
        <f>AVERAGE(840,1040)</f>
        <v>940</v>
      </c>
      <c r="C1153" s="1">
        <v>840</v>
      </c>
      <c r="D1153" s="1">
        <v>1040</v>
      </c>
      <c r="I1153">
        <v>800</v>
      </c>
    </row>
    <row r="1154" spans="1:11" x14ac:dyDescent="0.25">
      <c r="A1154" t="s">
        <v>709</v>
      </c>
      <c r="B1154" s="1">
        <f>AVERAGE(850,1030)</f>
        <v>940</v>
      </c>
      <c r="C1154" s="1">
        <v>850</v>
      </c>
      <c r="D1154" s="1">
        <v>1030</v>
      </c>
      <c r="I1154">
        <v>501</v>
      </c>
    </row>
    <row r="1155" spans="1:11" x14ac:dyDescent="0.25">
      <c r="A1155" t="s">
        <v>769</v>
      </c>
      <c r="B1155" s="1">
        <f>AVERAGE(850,1030)</f>
        <v>940</v>
      </c>
      <c r="C1155" s="1">
        <v>850</v>
      </c>
      <c r="D1155" s="1">
        <v>1030</v>
      </c>
    </row>
    <row r="1156" spans="1:11" x14ac:dyDescent="0.25">
      <c r="A1156" t="s">
        <v>979</v>
      </c>
      <c r="B1156" s="1">
        <f>AVERAGE(820,1055)</f>
        <v>937.5</v>
      </c>
      <c r="C1156" s="1">
        <v>820</v>
      </c>
      <c r="D1156" s="1">
        <v>1055</v>
      </c>
    </row>
    <row r="1157" spans="1:11" x14ac:dyDescent="0.25">
      <c r="A1157" t="s">
        <v>173</v>
      </c>
      <c r="B1157" s="1">
        <f>AVERAGE(833,1040)</f>
        <v>936.5</v>
      </c>
      <c r="C1157" s="1">
        <v>833</v>
      </c>
      <c r="D1157" s="1">
        <v>1040</v>
      </c>
      <c r="I1157">
        <v>501</v>
      </c>
    </row>
    <row r="1158" spans="1:11" x14ac:dyDescent="0.25">
      <c r="A1158" t="s">
        <v>1163</v>
      </c>
      <c r="B1158" s="1">
        <f>AVERAGE(823,1050)</f>
        <v>936.5</v>
      </c>
      <c r="C1158" s="1">
        <v>823</v>
      </c>
      <c r="D1158" s="1">
        <v>1050</v>
      </c>
      <c r="I1158">
        <v>501</v>
      </c>
    </row>
    <row r="1159" spans="1:11" x14ac:dyDescent="0.25">
      <c r="A1159" t="s">
        <v>181</v>
      </c>
      <c r="B1159" s="1">
        <f>AVERAGE(820,1050)</f>
        <v>935</v>
      </c>
      <c r="C1159" s="1">
        <v>820</v>
      </c>
      <c r="D1159" s="1">
        <v>1050</v>
      </c>
      <c r="I1159">
        <v>800</v>
      </c>
    </row>
    <row r="1160" spans="1:11" x14ac:dyDescent="0.25">
      <c r="A1160" t="s">
        <v>335</v>
      </c>
      <c r="B1160" s="1">
        <f>AVERAGE(820,1050)</f>
        <v>935</v>
      </c>
      <c r="C1160" s="1">
        <v>820</v>
      </c>
      <c r="D1160" s="1">
        <v>1050</v>
      </c>
    </row>
    <row r="1161" spans="1:11" x14ac:dyDescent="0.25">
      <c r="A1161" t="s">
        <v>420</v>
      </c>
      <c r="B1161" s="1">
        <f>AVERAGE(840,1030)</f>
        <v>935</v>
      </c>
      <c r="C1161" s="1">
        <v>840</v>
      </c>
      <c r="D1161" s="1">
        <v>1030</v>
      </c>
      <c r="I1161">
        <v>601</v>
      </c>
      <c r="K1161">
        <v>996</v>
      </c>
    </row>
    <row r="1162" spans="1:11" x14ac:dyDescent="0.25">
      <c r="A1162" t="s">
        <v>424</v>
      </c>
      <c r="B1162" s="1">
        <f>AVERAGE(850,1020)</f>
        <v>935</v>
      </c>
      <c r="C1162" s="1">
        <v>850</v>
      </c>
      <c r="D1162" s="1">
        <v>1020</v>
      </c>
      <c r="I1162">
        <v>501</v>
      </c>
    </row>
    <row r="1163" spans="1:11" x14ac:dyDescent="0.25">
      <c r="A1163" t="s">
        <v>435</v>
      </c>
      <c r="B1163" s="1">
        <f>AVERAGE(840,1030)</f>
        <v>935</v>
      </c>
      <c r="C1163" s="1">
        <v>840</v>
      </c>
      <c r="D1163" s="1">
        <v>1030</v>
      </c>
      <c r="I1163">
        <v>800</v>
      </c>
      <c r="J1163">
        <v>421</v>
      </c>
    </row>
    <row r="1164" spans="1:11" x14ac:dyDescent="0.25">
      <c r="A1164" t="s">
        <v>980</v>
      </c>
      <c r="B1164" s="1">
        <f>AVERAGE(840,1030)</f>
        <v>935</v>
      </c>
      <c r="C1164" s="1">
        <v>840</v>
      </c>
      <c r="D1164" s="1">
        <v>1030</v>
      </c>
      <c r="I1164">
        <v>601</v>
      </c>
    </row>
    <row r="1165" spans="1:11" x14ac:dyDescent="0.25">
      <c r="A1165" t="s">
        <v>1238</v>
      </c>
      <c r="B1165" s="1">
        <f>AVERAGE(820,1050)</f>
        <v>935</v>
      </c>
      <c r="C1165" s="1">
        <v>820</v>
      </c>
      <c r="D1165" s="1">
        <v>1050</v>
      </c>
    </row>
    <row r="1166" spans="1:11" x14ac:dyDescent="0.25">
      <c r="A1166" t="s">
        <v>981</v>
      </c>
      <c r="B1166" s="1">
        <f>AVERAGE(840,1030)</f>
        <v>935</v>
      </c>
      <c r="C1166" s="1">
        <v>840</v>
      </c>
      <c r="D1166" s="1">
        <v>1030</v>
      </c>
      <c r="I1166">
        <v>800</v>
      </c>
    </row>
    <row r="1167" spans="1:11" x14ac:dyDescent="0.25">
      <c r="A1167" t="s">
        <v>982</v>
      </c>
      <c r="B1167" s="1">
        <f>AVERAGE(840,1030)</f>
        <v>935</v>
      </c>
      <c r="C1167" s="1">
        <v>840</v>
      </c>
      <c r="D1167" s="1">
        <v>1030</v>
      </c>
    </row>
    <row r="1168" spans="1:11" x14ac:dyDescent="0.25">
      <c r="A1168" t="s">
        <v>739</v>
      </c>
      <c r="B1168" s="1">
        <f>AVERAGE(840,1030)</f>
        <v>935</v>
      </c>
      <c r="C1168" s="1">
        <v>840</v>
      </c>
      <c r="D1168" s="1">
        <v>1030</v>
      </c>
    </row>
    <row r="1169" spans="1:10" x14ac:dyDescent="0.25">
      <c r="A1169" t="s">
        <v>748</v>
      </c>
      <c r="B1169" s="1">
        <f>AVERAGE(830,1040)</f>
        <v>935</v>
      </c>
      <c r="C1169" s="1">
        <v>830</v>
      </c>
      <c r="D1169" s="1">
        <v>1040</v>
      </c>
      <c r="I1169">
        <v>800</v>
      </c>
    </row>
    <row r="1170" spans="1:10" x14ac:dyDescent="0.25">
      <c r="A1170" t="s">
        <v>983</v>
      </c>
      <c r="B1170" s="1">
        <f>AVERAGE(810,1060)</f>
        <v>935</v>
      </c>
      <c r="C1170" s="1">
        <v>810</v>
      </c>
      <c r="D1170" s="1">
        <v>1060</v>
      </c>
    </row>
    <row r="1171" spans="1:10" x14ac:dyDescent="0.25">
      <c r="A1171" t="s">
        <v>1239</v>
      </c>
      <c r="B1171" s="1">
        <f>AVERAGE(810,1060)</f>
        <v>935</v>
      </c>
      <c r="C1171" s="1">
        <v>810</v>
      </c>
      <c r="D1171" s="1">
        <v>1060</v>
      </c>
      <c r="I1171">
        <v>800</v>
      </c>
    </row>
    <row r="1172" spans="1:10" x14ac:dyDescent="0.25">
      <c r="A1172" t="s">
        <v>1240</v>
      </c>
      <c r="B1172" s="1">
        <f>AVERAGE(830,1030)</f>
        <v>930</v>
      </c>
      <c r="C1172" s="1">
        <v>830</v>
      </c>
      <c r="D1172" s="1">
        <v>1030</v>
      </c>
      <c r="H1172">
        <v>601</v>
      </c>
      <c r="I1172">
        <v>800</v>
      </c>
      <c r="J1172">
        <v>440</v>
      </c>
    </row>
    <row r="1173" spans="1:10" x14ac:dyDescent="0.25">
      <c r="A1173" t="s">
        <v>336</v>
      </c>
      <c r="B1173" s="1">
        <f>AVERAGE(830,1030)</f>
        <v>930</v>
      </c>
      <c r="C1173" s="1">
        <v>830</v>
      </c>
      <c r="D1173" s="1">
        <v>1030</v>
      </c>
    </row>
    <row r="1174" spans="1:10" x14ac:dyDescent="0.25">
      <c r="A1174" t="s">
        <v>428</v>
      </c>
      <c r="B1174" s="1">
        <f>AVERAGE(820,1040)</f>
        <v>930</v>
      </c>
      <c r="C1174" s="1">
        <v>820</v>
      </c>
      <c r="D1174" s="1">
        <v>1040</v>
      </c>
      <c r="I1174">
        <v>800</v>
      </c>
    </row>
    <row r="1175" spans="1:10" x14ac:dyDescent="0.25">
      <c r="A1175" t="s">
        <v>1312</v>
      </c>
      <c r="B1175" s="1">
        <f>AVERAGE(810,1050)</f>
        <v>930</v>
      </c>
      <c r="C1175" s="1">
        <v>810</v>
      </c>
      <c r="D1175" s="1">
        <v>1050</v>
      </c>
      <c r="I1175">
        <v>800</v>
      </c>
    </row>
    <row r="1176" spans="1:10" x14ac:dyDescent="0.25">
      <c r="A1176" t="s">
        <v>1164</v>
      </c>
      <c r="B1176" s="1">
        <f>AVERAGE(830,1030)</f>
        <v>930</v>
      </c>
      <c r="C1176" s="1">
        <v>830</v>
      </c>
      <c r="D1176" s="1">
        <v>1030</v>
      </c>
      <c r="I1176">
        <v>800</v>
      </c>
    </row>
    <row r="1177" spans="1:10" x14ac:dyDescent="0.25">
      <c r="A1177" t="s">
        <v>1313</v>
      </c>
      <c r="B1177" s="1">
        <f>AVERAGE(830,1030)</f>
        <v>930</v>
      </c>
      <c r="C1177" s="1">
        <v>830</v>
      </c>
      <c r="D1177" s="1">
        <v>1030</v>
      </c>
      <c r="I1177">
        <v>800</v>
      </c>
    </row>
    <row r="1178" spans="1:10" x14ac:dyDescent="0.25">
      <c r="A1178" t="s">
        <v>1314</v>
      </c>
      <c r="B1178" s="1">
        <v>930</v>
      </c>
      <c r="C1178" s="1">
        <v>830</v>
      </c>
      <c r="D1178" s="1">
        <v>1030</v>
      </c>
    </row>
    <row r="1179" spans="1:10" x14ac:dyDescent="0.25">
      <c r="A1179" t="s">
        <v>1165</v>
      </c>
      <c r="B1179" s="1">
        <f>AVERAGE(820,1040)</f>
        <v>930</v>
      </c>
      <c r="C1179" s="1">
        <v>820</v>
      </c>
      <c r="D1179" s="1">
        <v>1040</v>
      </c>
      <c r="I1179">
        <v>501</v>
      </c>
    </row>
    <row r="1180" spans="1:10" x14ac:dyDescent="0.25">
      <c r="A1180" t="s">
        <v>1166</v>
      </c>
      <c r="B1180" s="1">
        <f>AVERAGE(830,1030)</f>
        <v>930</v>
      </c>
      <c r="C1180" s="1">
        <v>830</v>
      </c>
      <c r="D1180" s="1">
        <v>1030</v>
      </c>
      <c r="I1180">
        <v>800</v>
      </c>
    </row>
    <row r="1181" spans="1:10" x14ac:dyDescent="0.25">
      <c r="A1181" t="s">
        <v>1315</v>
      </c>
      <c r="B1181" s="1">
        <f>AVERAGE(810,1050)</f>
        <v>930</v>
      </c>
      <c r="C1181" s="1">
        <v>810</v>
      </c>
      <c r="D1181" s="1">
        <v>1050</v>
      </c>
      <c r="I1181">
        <v>800</v>
      </c>
    </row>
    <row r="1182" spans="1:10" x14ac:dyDescent="0.25">
      <c r="A1182" t="s">
        <v>740</v>
      </c>
      <c r="B1182" s="1">
        <f>AVERAGE(840,1020)</f>
        <v>930</v>
      </c>
      <c r="C1182" s="1">
        <v>840</v>
      </c>
      <c r="D1182" s="1">
        <v>1020</v>
      </c>
    </row>
    <row r="1183" spans="1:10" x14ac:dyDescent="0.25">
      <c r="A1183" t="s">
        <v>1241</v>
      </c>
      <c r="B1183" s="1">
        <f>AVERAGE(830,1030)</f>
        <v>930</v>
      </c>
      <c r="C1183" s="1">
        <v>830</v>
      </c>
      <c r="D1183" s="1">
        <v>1030</v>
      </c>
      <c r="I1183">
        <v>601</v>
      </c>
    </row>
    <row r="1184" spans="1:10" x14ac:dyDescent="0.25">
      <c r="A1184" t="s">
        <v>377</v>
      </c>
      <c r="B1184" s="1">
        <f>AVERAGE(830,1030)</f>
        <v>930</v>
      </c>
      <c r="C1184" s="1">
        <v>830</v>
      </c>
      <c r="D1184" s="1">
        <v>1030</v>
      </c>
      <c r="I1184">
        <v>601</v>
      </c>
    </row>
    <row r="1185" spans="1:11" x14ac:dyDescent="0.25">
      <c r="A1185" t="s">
        <v>800</v>
      </c>
      <c r="B1185" s="1">
        <f>AVERAGE(830,1030)</f>
        <v>930</v>
      </c>
      <c r="C1185" s="1">
        <v>830</v>
      </c>
      <c r="D1185" s="1">
        <v>1030</v>
      </c>
    </row>
    <row r="1186" spans="1:11" x14ac:dyDescent="0.25">
      <c r="A1186" t="s">
        <v>1316</v>
      </c>
      <c r="B1186" s="1">
        <f>AVERAGE(830,1030)</f>
        <v>930</v>
      </c>
      <c r="C1186" s="1">
        <v>830</v>
      </c>
      <c r="D1186" s="1">
        <v>1030</v>
      </c>
    </row>
    <row r="1187" spans="1:11" x14ac:dyDescent="0.25">
      <c r="A1187" t="s">
        <v>1317</v>
      </c>
      <c r="B1187" s="1">
        <f>AVERAGE(870,990)</f>
        <v>930</v>
      </c>
      <c r="C1187" s="1">
        <v>870</v>
      </c>
      <c r="D1187" s="1">
        <v>990</v>
      </c>
    </row>
    <row r="1188" spans="1:11" x14ac:dyDescent="0.25">
      <c r="A1188" t="s">
        <v>1318</v>
      </c>
      <c r="B1188" s="1">
        <f>AVERAGE(830,1030)</f>
        <v>930</v>
      </c>
      <c r="C1188" s="1">
        <v>830</v>
      </c>
      <c r="D1188" s="1">
        <v>1030</v>
      </c>
    </row>
    <row r="1189" spans="1:11" x14ac:dyDescent="0.25">
      <c r="A1189" t="s">
        <v>814</v>
      </c>
      <c r="B1189" s="1">
        <v>930</v>
      </c>
      <c r="C1189" s="1">
        <v>830</v>
      </c>
      <c r="D1189" s="1">
        <v>1030</v>
      </c>
    </row>
    <row r="1190" spans="1:11" x14ac:dyDescent="0.25">
      <c r="A1190" t="s">
        <v>836</v>
      </c>
      <c r="B1190" s="1">
        <f>AVERAGE(830,1030)</f>
        <v>930</v>
      </c>
      <c r="C1190" s="1">
        <v>830</v>
      </c>
      <c r="D1190" s="1">
        <v>1030</v>
      </c>
      <c r="I1190">
        <v>800</v>
      </c>
    </row>
    <row r="1191" spans="1:11" x14ac:dyDescent="0.25">
      <c r="A1191" t="s">
        <v>1167</v>
      </c>
      <c r="B1191" s="1">
        <f>AVERAGE(820,1030)</f>
        <v>925</v>
      </c>
      <c r="C1191" s="1">
        <v>820</v>
      </c>
      <c r="D1191" s="1">
        <v>1030</v>
      </c>
      <c r="I1191">
        <v>800</v>
      </c>
      <c r="J1191">
        <v>430</v>
      </c>
    </row>
    <row r="1192" spans="1:11" x14ac:dyDescent="0.25">
      <c r="A1192" t="s">
        <v>518</v>
      </c>
      <c r="B1192" s="1">
        <f>AVERAGE(840,1010)</f>
        <v>925</v>
      </c>
      <c r="C1192" s="1">
        <v>840</v>
      </c>
      <c r="D1192" s="1">
        <v>1010</v>
      </c>
      <c r="I1192">
        <v>800</v>
      </c>
      <c r="J1192">
        <v>455</v>
      </c>
      <c r="K1192">
        <v>1010</v>
      </c>
    </row>
    <row r="1193" spans="1:11" x14ac:dyDescent="0.25">
      <c r="A1193" t="s">
        <v>647</v>
      </c>
      <c r="B1193" s="1">
        <f>AVERAGE(830,1020)</f>
        <v>925</v>
      </c>
      <c r="C1193" s="1">
        <v>830</v>
      </c>
      <c r="D1193" s="1">
        <v>1020</v>
      </c>
    </row>
    <row r="1194" spans="1:11" x14ac:dyDescent="0.25">
      <c r="A1194" t="s">
        <v>1168</v>
      </c>
      <c r="B1194" s="1">
        <f>AVERAGE(810,1040)</f>
        <v>925</v>
      </c>
      <c r="C1194" s="1">
        <v>810</v>
      </c>
      <c r="D1194" s="1">
        <v>1040</v>
      </c>
      <c r="I1194">
        <v>601</v>
      </c>
    </row>
    <row r="1195" spans="1:11" x14ac:dyDescent="0.25">
      <c r="A1195" t="s">
        <v>1319</v>
      </c>
      <c r="B1195" s="1">
        <f>AVERAGE(810,1040)</f>
        <v>925</v>
      </c>
      <c r="C1195" s="1">
        <v>810</v>
      </c>
      <c r="D1195" s="1">
        <v>1040</v>
      </c>
    </row>
    <row r="1196" spans="1:11" x14ac:dyDescent="0.25">
      <c r="A1196" t="s">
        <v>811</v>
      </c>
      <c r="B1196" s="1">
        <f>AVERAGE(820,1030)</f>
        <v>925</v>
      </c>
      <c r="C1196" s="1">
        <v>820</v>
      </c>
      <c r="D1196" s="1">
        <v>1030</v>
      </c>
    </row>
    <row r="1197" spans="1:11" x14ac:dyDescent="0.25">
      <c r="A1197" t="s">
        <v>1320</v>
      </c>
      <c r="B1197" s="1">
        <f>AVERAGE(820,1030)</f>
        <v>925</v>
      </c>
      <c r="C1197" s="1">
        <v>820</v>
      </c>
      <c r="D1197" s="1">
        <v>1030</v>
      </c>
      <c r="I1197">
        <v>800</v>
      </c>
    </row>
    <row r="1198" spans="1:11" x14ac:dyDescent="0.25">
      <c r="A1198" t="s">
        <v>402</v>
      </c>
      <c r="B1198" s="1">
        <f>AVERAGE(800,1040)</f>
        <v>920</v>
      </c>
      <c r="C1198" s="1">
        <v>800</v>
      </c>
      <c r="D1198" s="1">
        <v>1040</v>
      </c>
    </row>
    <row r="1199" spans="1:11" x14ac:dyDescent="0.25">
      <c r="A1199" t="s">
        <v>447</v>
      </c>
      <c r="B1199" s="1">
        <f>AVERAGE(820,1020)</f>
        <v>920</v>
      </c>
      <c r="C1199" s="1">
        <v>820</v>
      </c>
      <c r="D1199" s="1">
        <v>1020</v>
      </c>
      <c r="I1199">
        <v>601</v>
      </c>
      <c r="K1199">
        <v>996</v>
      </c>
    </row>
    <row r="1200" spans="1:11" x14ac:dyDescent="0.25">
      <c r="A1200" t="s">
        <v>449</v>
      </c>
      <c r="B1200" s="1">
        <f>AVERAGE(830,1010)</f>
        <v>920</v>
      </c>
      <c r="C1200" s="1">
        <v>830</v>
      </c>
      <c r="D1200" s="1">
        <v>1010</v>
      </c>
      <c r="I1200">
        <v>800</v>
      </c>
    </row>
    <row r="1201" spans="1:11" x14ac:dyDescent="0.25">
      <c r="A1201" t="s">
        <v>1169</v>
      </c>
      <c r="B1201" s="1">
        <f>AVERAGE(800,1040)</f>
        <v>920</v>
      </c>
      <c r="C1201" s="1">
        <v>800</v>
      </c>
      <c r="D1201" s="1">
        <v>1040</v>
      </c>
      <c r="I1201">
        <v>601</v>
      </c>
      <c r="J1201">
        <v>421</v>
      </c>
      <c r="K1201">
        <v>959</v>
      </c>
    </row>
    <row r="1202" spans="1:11" x14ac:dyDescent="0.25">
      <c r="A1202" t="s">
        <v>715</v>
      </c>
      <c r="B1202" s="1">
        <f>AVERAGE(800,1040)</f>
        <v>920</v>
      </c>
      <c r="C1202" s="1">
        <v>800</v>
      </c>
      <c r="D1202" s="1">
        <v>1040</v>
      </c>
      <c r="I1202">
        <v>800</v>
      </c>
    </row>
    <row r="1203" spans="1:11" x14ac:dyDescent="0.25">
      <c r="A1203" t="s">
        <v>984</v>
      </c>
      <c r="B1203" s="1">
        <f>AVERAGE(820,1020)</f>
        <v>920</v>
      </c>
      <c r="C1203" s="1">
        <v>820</v>
      </c>
      <c r="D1203" s="1">
        <v>1020</v>
      </c>
    </row>
    <row r="1204" spans="1:11" x14ac:dyDescent="0.25">
      <c r="A1204" t="s">
        <v>758</v>
      </c>
      <c r="B1204" s="1">
        <f>AVERAGE(830,1010)</f>
        <v>920</v>
      </c>
      <c r="C1204" s="1">
        <v>830</v>
      </c>
      <c r="D1204" s="1">
        <v>1010</v>
      </c>
    </row>
    <row r="1205" spans="1:11" x14ac:dyDescent="0.25">
      <c r="A1205" t="s">
        <v>446</v>
      </c>
      <c r="B1205" s="1">
        <f>AVERAGE(820,1012)</f>
        <v>916</v>
      </c>
      <c r="C1205" s="1">
        <v>820</v>
      </c>
      <c r="D1205" s="1">
        <v>1012</v>
      </c>
      <c r="I1205">
        <v>601</v>
      </c>
    </row>
    <row r="1206" spans="1:11" x14ac:dyDescent="0.25">
      <c r="A1206" t="s">
        <v>187</v>
      </c>
      <c r="B1206" s="1">
        <f>AVERAGE(870,960)</f>
        <v>915</v>
      </c>
      <c r="C1206" s="1">
        <v>870</v>
      </c>
      <c r="D1206" s="1">
        <v>960</v>
      </c>
      <c r="I1206">
        <v>800</v>
      </c>
    </row>
    <row r="1207" spans="1:11" x14ac:dyDescent="0.25">
      <c r="A1207" t="s">
        <v>405</v>
      </c>
      <c r="B1207" s="1">
        <f>AVERAGE(830,1000)</f>
        <v>915</v>
      </c>
      <c r="C1207" s="1">
        <v>830</v>
      </c>
      <c r="D1207" s="1">
        <v>1000</v>
      </c>
      <c r="I1207">
        <v>601</v>
      </c>
    </row>
    <row r="1208" spans="1:11" x14ac:dyDescent="0.25">
      <c r="A1208" t="s">
        <v>985</v>
      </c>
      <c r="B1208" s="1">
        <f>AVERAGE(810,1020)</f>
        <v>915</v>
      </c>
      <c r="C1208" s="1">
        <v>810</v>
      </c>
      <c r="D1208" s="1">
        <v>1020</v>
      </c>
    </row>
    <row r="1209" spans="1:11" x14ac:dyDescent="0.25">
      <c r="A1209" t="s">
        <v>986</v>
      </c>
      <c r="B1209" s="1">
        <f>AVERAGE(810,1020)</f>
        <v>915</v>
      </c>
      <c r="C1209" s="1">
        <v>810</v>
      </c>
      <c r="D1209" s="1">
        <v>1020</v>
      </c>
      <c r="I1209">
        <v>501</v>
      </c>
    </row>
    <row r="1210" spans="1:11" x14ac:dyDescent="0.25">
      <c r="A1210" t="s">
        <v>1242</v>
      </c>
      <c r="B1210" s="1">
        <f>AVERAGE(810,1020)</f>
        <v>915</v>
      </c>
      <c r="C1210" s="1">
        <v>810</v>
      </c>
      <c r="D1210" s="1">
        <v>1020</v>
      </c>
    </row>
    <row r="1211" spans="1:11" x14ac:dyDescent="0.25">
      <c r="A1211" t="s">
        <v>1321</v>
      </c>
      <c r="B1211" s="1">
        <f>AVERAGE(770,1055)</f>
        <v>912.5</v>
      </c>
      <c r="C1211" s="1">
        <v>770</v>
      </c>
      <c r="D1211" s="1">
        <v>1055</v>
      </c>
      <c r="I1211">
        <v>601</v>
      </c>
    </row>
    <row r="1212" spans="1:11" x14ac:dyDescent="0.25">
      <c r="A1212" t="s">
        <v>179</v>
      </c>
      <c r="B1212" s="1">
        <f>AVERAGE(800,1020)</f>
        <v>910</v>
      </c>
      <c r="C1212" s="1">
        <v>800</v>
      </c>
      <c r="D1212" s="1">
        <v>1020</v>
      </c>
      <c r="I1212">
        <v>800</v>
      </c>
      <c r="J1212">
        <v>412</v>
      </c>
    </row>
    <row r="1213" spans="1:11" x14ac:dyDescent="0.25">
      <c r="A1213" t="s">
        <v>1322</v>
      </c>
      <c r="B1213" s="1">
        <f>AVERAGE(830,990)</f>
        <v>910</v>
      </c>
      <c r="C1213" s="1">
        <v>830</v>
      </c>
      <c r="D1213" s="1">
        <v>990</v>
      </c>
      <c r="I1213">
        <v>601</v>
      </c>
    </row>
    <row r="1214" spans="1:11" x14ac:dyDescent="0.25">
      <c r="A1214" t="s">
        <v>183</v>
      </c>
      <c r="B1214" s="1">
        <f>AVERAGE(830,990)</f>
        <v>910</v>
      </c>
      <c r="C1214" s="1">
        <v>830</v>
      </c>
      <c r="D1214" s="1">
        <v>990</v>
      </c>
      <c r="I1214">
        <v>601</v>
      </c>
      <c r="J1214">
        <v>449</v>
      </c>
    </row>
    <row r="1215" spans="1:11" x14ac:dyDescent="0.25">
      <c r="A1215" t="s">
        <v>1170</v>
      </c>
      <c r="B1215" s="1">
        <v>910</v>
      </c>
    </row>
    <row r="1216" spans="1:11" x14ac:dyDescent="0.25">
      <c r="A1216" t="s">
        <v>1243</v>
      </c>
      <c r="B1216" s="1">
        <f>AVERAGE(830,990)</f>
        <v>910</v>
      </c>
      <c r="C1216" s="1">
        <v>830</v>
      </c>
      <c r="D1216" s="1">
        <v>990</v>
      </c>
    </row>
    <row r="1217" spans="1:19" x14ac:dyDescent="0.25">
      <c r="A1217" t="s">
        <v>664</v>
      </c>
      <c r="B1217" s="1">
        <f>AVERAGE(800,1020)</f>
        <v>910</v>
      </c>
      <c r="C1217" s="1">
        <v>800</v>
      </c>
      <c r="D1217" s="1">
        <v>1020</v>
      </c>
      <c r="I1217">
        <v>500</v>
      </c>
      <c r="J1217">
        <v>400</v>
      </c>
      <c r="K1217">
        <v>1021</v>
      </c>
    </row>
    <row r="1218" spans="1:19" x14ac:dyDescent="0.25">
      <c r="A1218" t="s">
        <v>676</v>
      </c>
      <c r="B1218" s="1">
        <f>AVERAGE(820,1000)</f>
        <v>910</v>
      </c>
      <c r="C1218" s="1">
        <v>820</v>
      </c>
      <c r="D1218" s="1">
        <v>1000</v>
      </c>
    </row>
    <row r="1219" spans="1:19" x14ac:dyDescent="0.25">
      <c r="A1219" t="s">
        <v>751</v>
      </c>
      <c r="B1219" s="1">
        <f>AVERAGE(790,1030)</f>
        <v>910</v>
      </c>
      <c r="C1219" s="1">
        <v>790</v>
      </c>
      <c r="D1219" s="1">
        <v>1030</v>
      </c>
    </row>
    <row r="1220" spans="1:19" x14ac:dyDescent="0.25">
      <c r="A1220" t="s">
        <v>768</v>
      </c>
      <c r="B1220" s="1">
        <f>AVERAGE(830,990)</f>
        <v>910</v>
      </c>
      <c r="C1220" s="1">
        <v>830</v>
      </c>
      <c r="D1220" s="1">
        <v>990</v>
      </c>
    </row>
    <row r="1221" spans="1:19" x14ac:dyDescent="0.25">
      <c r="A1221" t="s">
        <v>813</v>
      </c>
      <c r="B1221" s="1">
        <f>AVERAGE(830,990)</f>
        <v>910</v>
      </c>
      <c r="C1221" s="1">
        <v>830</v>
      </c>
      <c r="D1221" s="1">
        <v>990</v>
      </c>
      <c r="Q1221" s="1"/>
      <c r="R1221" s="1"/>
      <c r="S1221" s="1"/>
    </row>
    <row r="1222" spans="1:19" x14ac:dyDescent="0.25">
      <c r="A1222" t="s">
        <v>987</v>
      </c>
      <c r="B1222" s="1">
        <f>AVERAGE(818,1000)</f>
        <v>909</v>
      </c>
      <c r="C1222" s="1">
        <v>818</v>
      </c>
      <c r="D1222" s="1">
        <v>1000</v>
      </c>
    </row>
    <row r="1223" spans="1:19" x14ac:dyDescent="0.25">
      <c r="A1223" t="s">
        <v>1323</v>
      </c>
      <c r="B1223" s="1">
        <f>AVERAGE(810,1005)</f>
        <v>907.5</v>
      </c>
      <c r="C1223" s="1">
        <v>810</v>
      </c>
      <c r="D1223" s="1">
        <v>1005</v>
      </c>
    </row>
    <row r="1224" spans="1:19" x14ac:dyDescent="0.25">
      <c r="A1224" t="s">
        <v>316</v>
      </c>
      <c r="B1224" s="1">
        <f>AVERAGE(770,1040)</f>
        <v>905</v>
      </c>
      <c r="C1224" s="1">
        <v>770</v>
      </c>
      <c r="D1224" s="1">
        <v>1040</v>
      </c>
    </row>
    <row r="1225" spans="1:19" x14ac:dyDescent="0.25">
      <c r="A1225" t="s">
        <v>436</v>
      </c>
      <c r="B1225" s="1">
        <f>AVERAGE(810,1000)</f>
        <v>905</v>
      </c>
      <c r="C1225" s="1">
        <v>810</v>
      </c>
      <c r="D1225" s="1">
        <v>1000</v>
      </c>
    </row>
    <row r="1226" spans="1:19" x14ac:dyDescent="0.25">
      <c r="A1226" t="s">
        <v>1171</v>
      </c>
      <c r="B1226" s="1">
        <f>AVERAGE(810,1000)</f>
        <v>905</v>
      </c>
      <c r="C1226" s="1">
        <v>810</v>
      </c>
      <c r="D1226" s="1">
        <v>1000</v>
      </c>
      <c r="I1226">
        <v>601</v>
      </c>
      <c r="J1226">
        <v>396</v>
      </c>
    </row>
    <row r="1227" spans="1:19" x14ac:dyDescent="0.25">
      <c r="A1227" t="s">
        <v>672</v>
      </c>
      <c r="B1227" s="1">
        <f>AVERAGE(800,1010)</f>
        <v>905</v>
      </c>
      <c r="C1227" s="1">
        <v>800</v>
      </c>
      <c r="D1227" s="1">
        <v>1010</v>
      </c>
      <c r="I1227">
        <v>800</v>
      </c>
      <c r="K1227">
        <v>965</v>
      </c>
    </row>
    <row r="1228" spans="1:19" x14ac:dyDescent="0.25">
      <c r="A1228" t="s">
        <v>1244</v>
      </c>
      <c r="B1228" s="1">
        <f>AVERAGE(790,1020)</f>
        <v>905</v>
      </c>
      <c r="C1228" s="1">
        <v>790</v>
      </c>
      <c r="D1228" s="1">
        <v>1020</v>
      </c>
      <c r="I1228">
        <v>601</v>
      </c>
    </row>
    <row r="1229" spans="1:19" x14ac:dyDescent="0.25">
      <c r="A1229" t="s">
        <v>1324</v>
      </c>
      <c r="B1229" s="1">
        <f>AVERAGE(800,1010)</f>
        <v>905</v>
      </c>
      <c r="C1229" s="1">
        <v>800</v>
      </c>
      <c r="D1229" s="1">
        <v>1010</v>
      </c>
      <c r="I1229">
        <v>601</v>
      </c>
      <c r="K1229">
        <v>1008</v>
      </c>
    </row>
    <row r="1230" spans="1:19" x14ac:dyDescent="0.25">
      <c r="A1230" t="s">
        <v>693</v>
      </c>
      <c r="B1230" s="1">
        <f>AVERAGE(810,1000)</f>
        <v>905</v>
      </c>
      <c r="C1230" s="1">
        <v>810</v>
      </c>
      <c r="D1230" s="1">
        <v>1000</v>
      </c>
    </row>
    <row r="1231" spans="1:19" x14ac:dyDescent="0.25">
      <c r="A1231" t="s">
        <v>755</v>
      </c>
      <c r="B1231" s="1">
        <f>AVERAGE(800,1010)</f>
        <v>905</v>
      </c>
      <c r="C1231" s="1">
        <v>800</v>
      </c>
      <c r="D1231" s="1">
        <v>1010</v>
      </c>
    </row>
    <row r="1232" spans="1:19" x14ac:dyDescent="0.25">
      <c r="A1232" t="s">
        <v>1325</v>
      </c>
      <c r="B1232" s="1">
        <f>AVERAGE(790,1020)</f>
        <v>905</v>
      </c>
      <c r="C1232" s="1">
        <v>790</v>
      </c>
      <c r="D1232" s="1">
        <v>1020</v>
      </c>
    </row>
    <row r="1233" spans="1:9" x14ac:dyDescent="0.25">
      <c r="A1233" t="s">
        <v>988</v>
      </c>
      <c r="B1233" s="1">
        <f>AVERAGE(820,980)</f>
        <v>900</v>
      </c>
      <c r="C1233" s="1">
        <v>820</v>
      </c>
      <c r="D1233" s="1">
        <v>980</v>
      </c>
      <c r="I1233">
        <v>601</v>
      </c>
    </row>
    <row r="1234" spans="1:9" x14ac:dyDescent="0.25">
      <c r="A1234" t="s">
        <v>1245</v>
      </c>
      <c r="B1234" s="1">
        <f>AVERAGE(810,990)</f>
        <v>900</v>
      </c>
      <c r="C1234" s="1">
        <v>810</v>
      </c>
      <c r="D1234" s="1">
        <v>990</v>
      </c>
      <c r="I1234">
        <v>501</v>
      </c>
    </row>
    <row r="1235" spans="1:9" x14ac:dyDescent="0.25">
      <c r="A1235" t="s">
        <v>1172</v>
      </c>
      <c r="B1235" s="1">
        <f>AVERAGE(790,1010)</f>
        <v>900</v>
      </c>
      <c r="C1235" s="1">
        <v>790</v>
      </c>
      <c r="D1235" s="1">
        <v>1010</v>
      </c>
      <c r="I1235">
        <v>601</v>
      </c>
    </row>
    <row r="1236" spans="1:9" x14ac:dyDescent="0.25">
      <c r="A1236" t="s">
        <v>621</v>
      </c>
      <c r="B1236" s="1">
        <f>AVERAGE(780,1020)</f>
        <v>900</v>
      </c>
      <c r="C1236" s="1">
        <v>780</v>
      </c>
      <c r="D1236" s="1">
        <v>1020</v>
      </c>
      <c r="I1236">
        <v>800</v>
      </c>
    </row>
    <row r="1237" spans="1:9" x14ac:dyDescent="0.25">
      <c r="A1237" t="s">
        <v>716</v>
      </c>
      <c r="B1237" s="1">
        <f>AVERAGE(800,1000)</f>
        <v>900</v>
      </c>
      <c r="C1237" s="1">
        <v>800</v>
      </c>
      <c r="D1237" s="1">
        <v>1000</v>
      </c>
    </row>
    <row r="1238" spans="1:9" x14ac:dyDescent="0.25">
      <c r="A1238" t="s">
        <v>718</v>
      </c>
      <c r="B1238" s="1">
        <f>AVERAGE(790,1010)</f>
        <v>900</v>
      </c>
      <c r="C1238" s="1">
        <v>790</v>
      </c>
      <c r="D1238" s="1">
        <v>1010</v>
      </c>
      <c r="I1238">
        <v>800</v>
      </c>
    </row>
    <row r="1239" spans="1:9" x14ac:dyDescent="0.25">
      <c r="A1239" t="s">
        <v>1173</v>
      </c>
      <c r="B1239" s="1">
        <f>AVERAGE(810,990)</f>
        <v>900</v>
      </c>
      <c r="C1239" s="1">
        <v>810</v>
      </c>
      <c r="D1239" s="1">
        <v>990</v>
      </c>
    </row>
    <row r="1240" spans="1:9" x14ac:dyDescent="0.25">
      <c r="A1240" t="s">
        <v>1326</v>
      </c>
      <c r="B1240" s="1">
        <f>AVERAGE(810,990)</f>
        <v>900</v>
      </c>
      <c r="C1240" s="1">
        <v>810</v>
      </c>
      <c r="D1240" s="1">
        <v>990</v>
      </c>
    </row>
    <row r="1241" spans="1:9" x14ac:dyDescent="0.25">
      <c r="A1241" t="s">
        <v>780</v>
      </c>
      <c r="B1241" s="1">
        <f>AVERAGE(780,1020)</f>
        <v>900</v>
      </c>
      <c r="C1241" s="1">
        <v>780</v>
      </c>
      <c r="D1241" s="1">
        <v>1020</v>
      </c>
    </row>
    <row r="1242" spans="1:9" x14ac:dyDescent="0.25">
      <c r="A1242" t="s">
        <v>989</v>
      </c>
      <c r="B1242" s="1">
        <f>AVERAGE(808,983)</f>
        <v>895.5</v>
      </c>
      <c r="C1242" s="1">
        <v>808</v>
      </c>
      <c r="D1242" s="1">
        <v>983</v>
      </c>
    </row>
    <row r="1243" spans="1:9" x14ac:dyDescent="0.25">
      <c r="A1243" t="s">
        <v>427</v>
      </c>
      <c r="B1243" s="1">
        <f>AVERAGE(820,970)</f>
        <v>895</v>
      </c>
      <c r="C1243" s="1">
        <v>820</v>
      </c>
      <c r="D1243" s="1">
        <v>970</v>
      </c>
      <c r="I1243">
        <v>501</v>
      </c>
    </row>
    <row r="1244" spans="1:9" x14ac:dyDescent="0.25">
      <c r="A1244" t="s">
        <v>835</v>
      </c>
      <c r="B1244" s="1">
        <f>AVERAGE(800,990)</f>
        <v>895</v>
      </c>
      <c r="C1244" s="1">
        <v>800</v>
      </c>
      <c r="D1244" s="1">
        <v>990</v>
      </c>
      <c r="I1244">
        <v>800</v>
      </c>
    </row>
    <row r="1245" spans="1:9" x14ac:dyDescent="0.25">
      <c r="A1245" t="s">
        <v>191</v>
      </c>
      <c r="B1245" s="1">
        <f>AVERAGE(790,990)</f>
        <v>890</v>
      </c>
      <c r="C1245" s="1">
        <v>790</v>
      </c>
      <c r="D1245" s="1">
        <v>990</v>
      </c>
      <c r="I1245">
        <v>800</v>
      </c>
    </row>
    <row r="1246" spans="1:9" x14ac:dyDescent="0.25">
      <c r="A1246" t="s">
        <v>323</v>
      </c>
      <c r="B1246" s="1">
        <f>AVERAGE(830,950)</f>
        <v>890</v>
      </c>
      <c r="C1246" s="1">
        <v>830</v>
      </c>
      <c r="D1246" s="1">
        <v>950</v>
      </c>
    </row>
    <row r="1247" spans="1:9" x14ac:dyDescent="0.25">
      <c r="A1247" t="s">
        <v>1174</v>
      </c>
      <c r="B1247" s="1">
        <f>AVERAGE(780,1000)</f>
        <v>890</v>
      </c>
      <c r="C1247" s="1">
        <v>780</v>
      </c>
      <c r="D1247" s="1">
        <v>1000</v>
      </c>
      <c r="I1247">
        <v>601</v>
      </c>
    </row>
    <row r="1248" spans="1:9" x14ac:dyDescent="0.25">
      <c r="A1248" t="s">
        <v>1175</v>
      </c>
      <c r="B1248" s="1">
        <f>AVERAGE(830,950)</f>
        <v>890</v>
      </c>
      <c r="C1248" s="1">
        <v>830</v>
      </c>
      <c r="D1248" s="1">
        <v>950</v>
      </c>
      <c r="I1248">
        <v>800</v>
      </c>
    </row>
    <row r="1249" spans="1:11" x14ac:dyDescent="0.25">
      <c r="A1249" t="s">
        <v>1246</v>
      </c>
      <c r="B1249" s="1">
        <f>AVERAGE(790,990)</f>
        <v>890</v>
      </c>
      <c r="C1249" s="1">
        <v>790</v>
      </c>
      <c r="D1249" s="1">
        <v>990</v>
      </c>
    </row>
    <row r="1250" spans="1:11" x14ac:dyDescent="0.25">
      <c r="A1250" t="s">
        <v>620</v>
      </c>
      <c r="B1250" s="1">
        <f>AVERAGE(830,950)</f>
        <v>890</v>
      </c>
      <c r="C1250" s="1">
        <v>830</v>
      </c>
      <c r="D1250" s="1">
        <v>950</v>
      </c>
    </row>
    <row r="1251" spans="1:11" x14ac:dyDescent="0.25">
      <c r="A1251" t="s">
        <v>1176</v>
      </c>
      <c r="B1251" s="1">
        <f>AVERAGE(790,990)</f>
        <v>890</v>
      </c>
      <c r="C1251" s="1">
        <v>790</v>
      </c>
      <c r="D1251" s="1">
        <v>990</v>
      </c>
      <c r="I1251">
        <v>601</v>
      </c>
    </row>
    <row r="1252" spans="1:11" x14ac:dyDescent="0.25">
      <c r="A1252" t="s">
        <v>990</v>
      </c>
      <c r="B1252" s="1">
        <f>AVERAGE(790,990)</f>
        <v>890</v>
      </c>
      <c r="C1252" s="1">
        <v>790</v>
      </c>
      <c r="D1252" s="1">
        <v>990</v>
      </c>
      <c r="I1252">
        <v>601</v>
      </c>
      <c r="J1252">
        <v>451</v>
      </c>
      <c r="K1252">
        <v>976</v>
      </c>
    </row>
    <row r="1253" spans="1:11" x14ac:dyDescent="0.25">
      <c r="A1253" t="s">
        <v>991</v>
      </c>
      <c r="B1253" s="1">
        <f>AVERAGE(790,990)</f>
        <v>890</v>
      </c>
      <c r="C1253" s="1">
        <v>790</v>
      </c>
      <c r="D1253" s="1">
        <v>990</v>
      </c>
      <c r="I1253">
        <v>800</v>
      </c>
    </row>
    <row r="1254" spans="1:11" x14ac:dyDescent="0.25">
      <c r="A1254" t="s">
        <v>762</v>
      </c>
      <c r="B1254" s="1">
        <f>AVERAGE(790,990)</f>
        <v>890</v>
      </c>
      <c r="C1254" s="1">
        <v>790</v>
      </c>
      <c r="D1254" s="1">
        <v>990</v>
      </c>
    </row>
    <row r="1255" spans="1:11" x14ac:dyDescent="0.25">
      <c r="A1255" t="s">
        <v>764</v>
      </c>
      <c r="B1255" s="1">
        <v>890</v>
      </c>
      <c r="C1255" s="1">
        <v>790</v>
      </c>
      <c r="D1255" s="1">
        <v>990</v>
      </c>
    </row>
    <row r="1256" spans="1:11" x14ac:dyDescent="0.25">
      <c r="A1256" t="s">
        <v>1177</v>
      </c>
      <c r="B1256" s="1">
        <f>AVERAGE(790,990)</f>
        <v>890</v>
      </c>
      <c r="C1256" s="1">
        <v>790</v>
      </c>
      <c r="D1256" s="1">
        <v>990</v>
      </c>
    </row>
    <row r="1257" spans="1:11" x14ac:dyDescent="0.25">
      <c r="A1257" t="s">
        <v>834</v>
      </c>
      <c r="B1257" s="1">
        <v>890</v>
      </c>
      <c r="C1257" s="1">
        <v>790</v>
      </c>
      <c r="D1257" s="1">
        <v>990</v>
      </c>
    </row>
    <row r="1258" spans="1:11" x14ac:dyDescent="0.25">
      <c r="A1258" t="s">
        <v>500</v>
      </c>
      <c r="B1258" s="1">
        <f>AVERAGE(785,990)</f>
        <v>887.5</v>
      </c>
      <c r="C1258" s="1">
        <v>785</v>
      </c>
      <c r="D1258" s="1">
        <v>990</v>
      </c>
    </row>
    <row r="1259" spans="1:11" x14ac:dyDescent="0.25">
      <c r="A1259" t="s">
        <v>1178</v>
      </c>
      <c r="B1259" s="1">
        <f>AVERAGE(810,960)</f>
        <v>885</v>
      </c>
      <c r="C1259" s="1">
        <v>810</v>
      </c>
      <c r="D1259" s="1">
        <v>960</v>
      </c>
      <c r="I1259">
        <v>601</v>
      </c>
    </row>
    <row r="1260" spans="1:11" x14ac:dyDescent="0.25">
      <c r="A1260" t="s">
        <v>507</v>
      </c>
      <c r="B1260" s="1">
        <f>AVERAGE(820,950)</f>
        <v>885</v>
      </c>
      <c r="C1260" s="1">
        <v>820</v>
      </c>
      <c r="D1260" s="1">
        <v>950</v>
      </c>
      <c r="I1260">
        <v>800</v>
      </c>
    </row>
    <row r="1261" spans="1:11" x14ac:dyDescent="0.25">
      <c r="A1261" t="s">
        <v>717</v>
      </c>
      <c r="B1261" s="1">
        <f>AVERAGE(790,980)</f>
        <v>885</v>
      </c>
      <c r="C1261" s="1">
        <v>790</v>
      </c>
      <c r="D1261" s="1">
        <v>980</v>
      </c>
      <c r="I1261">
        <v>800</v>
      </c>
    </row>
    <row r="1262" spans="1:11" x14ac:dyDescent="0.25">
      <c r="A1262" t="s">
        <v>721</v>
      </c>
      <c r="B1262" s="1">
        <f>AVERAGE(770,1000)</f>
        <v>885</v>
      </c>
      <c r="C1262" s="1">
        <v>770</v>
      </c>
      <c r="D1262" s="1">
        <v>1000</v>
      </c>
    </row>
    <row r="1263" spans="1:11" x14ac:dyDescent="0.25">
      <c r="A1263" t="s">
        <v>1327</v>
      </c>
      <c r="B1263" s="1">
        <f>AVERAGE(760,1010)</f>
        <v>885</v>
      </c>
      <c r="C1263" s="1">
        <v>760</v>
      </c>
      <c r="D1263" s="1">
        <v>1010</v>
      </c>
    </row>
    <row r="1264" spans="1:11" x14ac:dyDescent="0.25">
      <c r="A1264" t="s">
        <v>753</v>
      </c>
      <c r="B1264" s="1">
        <f>AVERAGE(780,990)</f>
        <v>885</v>
      </c>
      <c r="C1264" s="1">
        <v>780</v>
      </c>
      <c r="D1264" s="1">
        <v>990</v>
      </c>
      <c r="I1264">
        <v>800</v>
      </c>
    </row>
    <row r="1265" spans="1:11" x14ac:dyDescent="0.25">
      <c r="A1265" t="s">
        <v>1247</v>
      </c>
      <c r="B1265" s="1">
        <f>AVERAGE(810,950)</f>
        <v>880</v>
      </c>
      <c r="C1265" s="1">
        <v>810</v>
      </c>
      <c r="D1265" s="1">
        <v>950</v>
      </c>
      <c r="I1265">
        <v>800</v>
      </c>
    </row>
    <row r="1266" spans="1:11" x14ac:dyDescent="0.25">
      <c r="A1266" t="s">
        <v>1179</v>
      </c>
      <c r="B1266" s="1">
        <f>AVERAGE(780,980)</f>
        <v>880</v>
      </c>
      <c r="C1266" s="1">
        <v>780</v>
      </c>
      <c r="D1266" s="1">
        <v>980</v>
      </c>
    </row>
    <row r="1267" spans="1:11" x14ac:dyDescent="0.25">
      <c r="A1267" t="s">
        <v>992</v>
      </c>
      <c r="B1267" s="1">
        <f>AVERAGE(770,990)</f>
        <v>880</v>
      </c>
      <c r="C1267" s="1">
        <v>770</v>
      </c>
      <c r="D1267" s="1">
        <v>990</v>
      </c>
      <c r="I1267">
        <v>601</v>
      </c>
      <c r="K1267">
        <v>982</v>
      </c>
    </row>
    <row r="1268" spans="1:11" x14ac:dyDescent="0.25">
      <c r="A1268" t="s">
        <v>993</v>
      </c>
      <c r="B1268" s="1">
        <f>AVERAGE(760,1000)</f>
        <v>880</v>
      </c>
      <c r="C1268" s="1">
        <v>760</v>
      </c>
      <c r="D1268" s="1">
        <v>1000</v>
      </c>
    </row>
    <row r="1269" spans="1:11" x14ac:dyDescent="0.25">
      <c r="A1269" t="s">
        <v>416</v>
      </c>
      <c r="B1269" s="1">
        <f>AVERAGE(820,930)</f>
        <v>875</v>
      </c>
      <c r="C1269" s="1">
        <v>820</v>
      </c>
      <c r="D1269" s="1">
        <v>930</v>
      </c>
    </row>
    <row r="1270" spans="1:11" x14ac:dyDescent="0.25">
      <c r="A1270" t="s">
        <v>1180</v>
      </c>
      <c r="B1270" s="1">
        <f>AVERAGE(790,960)</f>
        <v>875</v>
      </c>
      <c r="C1270" s="1">
        <v>790</v>
      </c>
      <c r="D1270" s="1">
        <v>960</v>
      </c>
      <c r="I1270">
        <v>601</v>
      </c>
    </row>
    <row r="1271" spans="1:11" x14ac:dyDescent="0.25">
      <c r="A1271" t="s">
        <v>499</v>
      </c>
      <c r="B1271" s="1">
        <f>AVERAGE(800,950)</f>
        <v>875</v>
      </c>
      <c r="C1271" s="1">
        <v>800</v>
      </c>
      <c r="D1271" s="1">
        <v>950</v>
      </c>
      <c r="I1271">
        <v>601</v>
      </c>
    </row>
    <row r="1272" spans="1:11" x14ac:dyDescent="0.25">
      <c r="A1272" t="s">
        <v>1248</v>
      </c>
      <c r="B1272" s="1">
        <v>871</v>
      </c>
      <c r="I1272">
        <v>601</v>
      </c>
      <c r="K1272">
        <v>979</v>
      </c>
    </row>
    <row r="1273" spans="1:11" x14ac:dyDescent="0.25">
      <c r="A1273" t="s">
        <v>1181</v>
      </c>
      <c r="B1273" s="1">
        <f>AVERAGE(790,950)</f>
        <v>870</v>
      </c>
      <c r="C1273" s="1">
        <v>790</v>
      </c>
      <c r="D1273" s="1">
        <v>950</v>
      </c>
      <c r="I1273">
        <v>601</v>
      </c>
    </row>
    <row r="1274" spans="1:11" x14ac:dyDescent="0.25">
      <c r="A1274" t="s">
        <v>325</v>
      </c>
      <c r="B1274" s="1">
        <f>AVERAGE(790,950)</f>
        <v>870</v>
      </c>
      <c r="C1274" s="1">
        <v>790</v>
      </c>
      <c r="D1274" s="1">
        <v>950</v>
      </c>
    </row>
    <row r="1275" spans="1:11" x14ac:dyDescent="0.25">
      <c r="A1275" t="s">
        <v>1249</v>
      </c>
      <c r="B1275" s="1">
        <f>AVERAGE(765,975)</f>
        <v>870</v>
      </c>
      <c r="C1275" s="1">
        <v>765</v>
      </c>
      <c r="D1275" s="1">
        <v>975</v>
      </c>
    </row>
    <row r="1276" spans="1:11" x14ac:dyDescent="0.25">
      <c r="A1276" t="s">
        <v>1182</v>
      </c>
      <c r="B1276" s="1">
        <f>AVERAGE(790,950)</f>
        <v>870</v>
      </c>
      <c r="C1276" s="1">
        <v>790</v>
      </c>
      <c r="D1276" s="1">
        <v>950</v>
      </c>
    </row>
    <row r="1277" spans="1:11" x14ac:dyDescent="0.25">
      <c r="A1277" t="s">
        <v>697</v>
      </c>
      <c r="B1277" s="1">
        <f>AVERAGE(790,950)</f>
        <v>870</v>
      </c>
      <c r="C1277" s="1">
        <v>790</v>
      </c>
      <c r="D1277" s="1">
        <v>950</v>
      </c>
    </row>
    <row r="1278" spans="1:11" x14ac:dyDescent="0.25">
      <c r="A1278" t="s">
        <v>334</v>
      </c>
      <c r="B1278" s="1">
        <f>AVERAGE(740,990)</f>
        <v>865</v>
      </c>
      <c r="C1278" s="1">
        <v>740</v>
      </c>
      <c r="D1278" s="1">
        <v>990</v>
      </c>
    </row>
    <row r="1279" spans="1:11" x14ac:dyDescent="0.25">
      <c r="A1279" t="s">
        <v>442</v>
      </c>
      <c r="B1279" s="1">
        <f>AVERAGE(770,960)</f>
        <v>865</v>
      </c>
      <c r="C1279" s="1">
        <v>770</v>
      </c>
      <c r="D1279" s="1">
        <v>960</v>
      </c>
      <c r="I1279">
        <v>601</v>
      </c>
    </row>
    <row r="1280" spans="1:11" x14ac:dyDescent="0.25">
      <c r="A1280" t="s">
        <v>1183</v>
      </c>
      <c r="B1280" s="1">
        <f>AVERAGE(760, 970)</f>
        <v>865</v>
      </c>
      <c r="C1280" s="1">
        <v>760</v>
      </c>
      <c r="D1280" s="1">
        <v>970</v>
      </c>
      <c r="I1280">
        <v>800</v>
      </c>
    </row>
    <row r="1281" spans="1:9" x14ac:dyDescent="0.25">
      <c r="A1281" t="s">
        <v>1184</v>
      </c>
      <c r="B1281" s="1">
        <f>AVERAGE(740,990)</f>
        <v>865</v>
      </c>
      <c r="C1281" s="1">
        <v>740</v>
      </c>
      <c r="D1281" s="1">
        <v>990</v>
      </c>
      <c r="I1281">
        <v>501</v>
      </c>
    </row>
    <row r="1282" spans="1:9" x14ac:dyDescent="0.25">
      <c r="A1282" t="s">
        <v>994</v>
      </c>
      <c r="B1282" s="1">
        <f>AVERAGE(760,970)</f>
        <v>865</v>
      </c>
      <c r="C1282" s="1">
        <v>760</v>
      </c>
      <c r="D1282" s="1">
        <v>970</v>
      </c>
    </row>
    <row r="1283" spans="1:9" x14ac:dyDescent="0.25">
      <c r="A1283" t="s">
        <v>1185</v>
      </c>
      <c r="B1283" s="1">
        <f>AVERAGE(780,945)</f>
        <v>862.5</v>
      </c>
      <c r="C1283" s="1">
        <v>780</v>
      </c>
      <c r="D1283" s="1">
        <v>945</v>
      </c>
    </row>
    <row r="1284" spans="1:9" x14ac:dyDescent="0.25">
      <c r="A1284" t="s">
        <v>770</v>
      </c>
      <c r="B1284" s="1">
        <f>AVERAGE(778,943)</f>
        <v>860.5</v>
      </c>
      <c r="C1284" s="1">
        <v>778</v>
      </c>
      <c r="D1284" s="1">
        <v>943</v>
      </c>
    </row>
    <row r="1285" spans="1:9" x14ac:dyDescent="0.25">
      <c r="A1285" t="s">
        <v>445</v>
      </c>
      <c r="B1285" s="1">
        <f>AVERAGE(770, 950)</f>
        <v>860</v>
      </c>
      <c r="C1285" s="1">
        <v>770</v>
      </c>
      <c r="D1285" s="1">
        <v>950</v>
      </c>
      <c r="I1285">
        <v>800</v>
      </c>
    </row>
    <row r="1286" spans="1:9" x14ac:dyDescent="0.25">
      <c r="A1286" t="s">
        <v>1328</v>
      </c>
      <c r="B1286" s="1">
        <f>AVERAGE(780,940)</f>
        <v>860</v>
      </c>
      <c r="C1286" s="1">
        <v>780</v>
      </c>
      <c r="D1286" s="1">
        <v>940</v>
      </c>
    </row>
    <row r="1287" spans="1:9" x14ac:dyDescent="0.25">
      <c r="A1287" t="s">
        <v>722</v>
      </c>
      <c r="B1287" s="1">
        <f>AVERAGE(760,960)</f>
        <v>860</v>
      </c>
      <c r="C1287" s="1">
        <v>760</v>
      </c>
      <c r="D1287" s="1">
        <v>960</v>
      </c>
    </row>
    <row r="1288" spans="1:9" x14ac:dyDescent="0.25">
      <c r="A1288" t="s">
        <v>1186</v>
      </c>
      <c r="B1288" s="1">
        <f>AVERAGE(770,948)</f>
        <v>859</v>
      </c>
      <c r="C1288" s="1">
        <v>770</v>
      </c>
      <c r="D1288" s="1">
        <v>948</v>
      </c>
      <c r="I1288">
        <v>800</v>
      </c>
    </row>
    <row r="1289" spans="1:9" x14ac:dyDescent="0.25">
      <c r="A1289" t="s">
        <v>1187</v>
      </c>
      <c r="B1289" s="1">
        <f>AVERAGE(770,940)</f>
        <v>855</v>
      </c>
      <c r="C1289" s="1">
        <v>770</v>
      </c>
      <c r="D1289" s="1">
        <v>940</v>
      </c>
      <c r="I1289">
        <v>601</v>
      </c>
    </row>
    <row r="1290" spans="1:9" x14ac:dyDescent="0.25">
      <c r="A1290" t="s">
        <v>394</v>
      </c>
      <c r="B1290" s="1">
        <f>AVERAGE(748,960)</f>
        <v>854</v>
      </c>
      <c r="C1290" s="1">
        <v>748</v>
      </c>
      <c r="D1290" s="1">
        <v>960</v>
      </c>
    </row>
    <row r="1291" spans="1:9" x14ac:dyDescent="0.25">
      <c r="A1291" t="s">
        <v>431</v>
      </c>
      <c r="B1291" s="1">
        <f>AVERAGE(836,869)</f>
        <v>852.5</v>
      </c>
      <c r="C1291" s="1">
        <v>836</v>
      </c>
      <c r="D1291" s="1">
        <v>869</v>
      </c>
      <c r="I1291">
        <v>601</v>
      </c>
    </row>
    <row r="1292" spans="1:9" x14ac:dyDescent="0.25">
      <c r="A1292" t="s">
        <v>318</v>
      </c>
      <c r="B1292" s="1">
        <f>AVERAGE(770,930)</f>
        <v>850</v>
      </c>
      <c r="C1292" s="1">
        <v>770</v>
      </c>
      <c r="D1292" s="1">
        <v>930</v>
      </c>
    </row>
    <row r="1293" spans="1:9" x14ac:dyDescent="0.25">
      <c r="A1293" t="s">
        <v>1250</v>
      </c>
      <c r="B1293" s="1">
        <f>AVERAGE(790,910)</f>
        <v>850</v>
      </c>
      <c r="C1293" s="1">
        <v>790</v>
      </c>
      <c r="D1293" s="1">
        <v>910</v>
      </c>
    </row>
    <row r="1294" spans="1:9" x14ac:dyDescent="0.25">
      <c r="A1294" t="s">
        <v>1251</v>
      </c>
      <c r="B1294" s="1">
        <f>AVERAGE(790,910)</f>
        <v>850</v>
      </c>
      <c r="C1294" s="1">
        <v>790</v>
      </c>
      <c r="D1294" s="1">
        <v>910</v>
      </c>
      <c r="I1294">
        <v>501</v>
      </c>
    </row>
    <row r="1295" spans="1:9" x14ac:dyDescent="0.25">
      <c r="A1295" t="s">
        <v>505</v>
      </c>
      <c r="B1295" s="1">
        <v>850</v>
      </c>
      <c r="C1295" s="1">
        <v>790</v>
      </c>
      <c r="D1295" s="1">
        <v>910</v>
      </c>
      <c r="I1295">
        <v>800</v>
      </c>
    </row>
    <row r="1296" spans="1:9" x14ac:dyDescent="0.25">
      <c r="A1296" t="s">
        <v>995</v>
      </c>
      <c r="B1296" s="1">
        <f>AVERAGE(760,940)</f>
        <v>850</v>
      </c>
      <c r="C1296" s="1">
        <v>760</v>
      </c>
      <c r="D1296" s="1">
        <v>940</v>
      </c>
      <c r="I1296">
        <v>800</v>
      </c>
    </row>
    <row r="1297" spans="1:11" x14ac:dyDescent="0.25">
      <c r="A1297" t="s">
        <v>712</v>
      </c>
      <c r="B1297" s="1">
        <f>AVERAGE(750,950)</f>
        <v>850</v>
      </c>
      <c r="C1297" s="1">
        <v>750</v>
      </c>
      <c r="D1297" s="1">
        <v>950</v>
      </c>
    </row>
    <row r="1298" spans="1:11" x14ac:dyDescent="0.25">
      <c r="A1298" t="s">
        <v>1329</v>
      </c>
      <c r="B1298" s="1">
        <f>AVERAGE(750,950)</f>
        <v>850</v>
      </c>
      <c r="C1298" s="1">
        <v>750</v>
      </c>
      <c r="D1298" s="1">
        <v>950</v>
      </c>
    </row>
    <row r="1299" spans="1:11" x14ac:dyDescent="0.25">
      <c r="A1299" t="s">
        <v>1252</v>
      </c>
      <c r="B1299" s="1">
        <f>AVERAGE(740,950)</f>
        <v>845</v>
      </c>
      <c r="C1299" s="1">
        <v>740</v>
      </c>
      <c r="D1299" s="1">
        <v>950</v>
      </c>
    </row>
    <row r="1300" spans="1:11" x14ac:dyDescent="0.25">
      <c r="A1300" t="s">
        <v>348</v>
      </c>
      <c r="B1300" s="1">
        <f>AVERAGE(740,950)</f>
        <v>845</v>
      </c>
      <c r="C1300" s="1">
        <v>740</v>
      </c>
      <c r="D1300" s="1">
        <v>950</v>
      </c>
    </row>
    <row r="1301" spans="1:11" x14ac:dyDescent="0.25">
      <c r="A1301" t="s">
        <v>1188</v>
      </c>
      <c r="B1301" s="1">
        <f>AVERAGE(705,985)</f>
        <v>845</v>
      </c>
      <c r="C1301" s="1">
        <v>705</v>
      </c>
      <c r="D1301" s="1">
        <v>985</v>
      </c>
    </row>
    <row r="1302" spans="1:11" x14ac:dyDescent="0.25">
      <c r="A1302" t="s">
        <v>1189</v>
      </c>
      <c r="B1302" s="1">
        <f>AVERAGE(740,950)</f>
        <v>845</v>
      </c>
      <c r="C1302" s="1">
        <v>740</v>
      </c>
      <c r="D1302" s="1">
        <v>950</v>
      </c>
      <c r="I1302">
        <v>800</v>
      </c>
    </row>
    <row r="1303" spans="1:11" x14ac:dyDescent="0.25">
      <c r="A1303" t="s">
        <v>690</v>
      </c>
      <c r="B1303" s="1">
        <f>AVERAGE(750,940)</f>
        <v>845</v>
      </c>
      <c r="C1303" s="1">
        <v>750</v>
      </c>
      <c r="D1303" s="1">
        <v>940</v>
      </c>
      <c r="I1303">
        <v>800</v>
      </c>
    </row>
    <row r="1304" spans="1:11" x14ac:dyDescent="0.25">
      <c r="A1304" t="s">
        <v>1190</v>
      </c>
      <c r="B1304" s="1">
        <f>AVERAGE(750,940)</f>
        <v>845</v>
      </c>
      <c r="C1304" s="1">
        <v>750</v>
      </c>
      <c r="D1304" s="1">
        <v>940</v>
      </c>
      <c r="I1304">
        <v>800</v>
      </c>
    </row>
    <row r="1305" spans="1:11" x14ac:dyDescent="0.25">
      <c r="A1305" t="s">
        <v>752</v>
      </c>
      <c r="B1305" s="1">
        <f>AVERAGE(740,950)</f>
        <v>845</v>
      </c>
      <c r="C1305" s="1">
        <v>740</v>
      </c>
      <c r="D1305" s="1">
        <v>950</v>
      </c>
    </row>
    <row r="1306" spans="1:11" x14ac:dyDescent="0.25">
      <c r="A1306" t="s">
        <v>332</v>
      </c>
      <c r="B1306" s="1">
        <f>AVERAGE(770,910)</f>
        <v>840</v>
      </c>
      <c r="C1306" s="1">
        <v>770</v>
      </c>
      <c r="D1306" s="1">
        <v>910</v>
      </c>
      <c r="I1306">
        <v>800</v>
      </c>
    </row>
    <row r="1307" spans="1:11" x14ac:dyDescent="0.25">
      <c r="A1307" t="s">
        <v>1191</v>
      </c>
      <c r="B1307" s="1">
        <f>AVERAGE(770,910)</f>
        <v>840</v>
      </c>
      <c r="C1307" s="1">
        <v>770</v>
      </c>
      <c r="D1307" s="1">
        <v>910</v>
      </c>
      <c r="I1307">
        <v>800</v>
      </c>
      <c r="K1307">
        <v>937</v>
      </c>
    </row>
    <row r="1308" spans="1:11" x14ac:dyDescent="0.25">
      <c r="A1308" t="s">
        <v>719</v>
      </c>
      <c r="B1308" s="1">
        <f>AVERAGE(720,960)</f>
        <v>840</v>
      </c>
      <c r="C1308" s="1">
        <v>720</v>
      </c>
      <c r="D1308" s="1">
        <v>960</v>
      </c>
    </row>
    <row r="1309" spans="1:11" x14ac:dyDescent="0.25">
      <c r="A1309" t="s">
        <v>192</v>
      </c>
      <c r="B1309" s="1">
        <f>AVERAGE(750,920)</f>
        <v>835</v>
      </c>
      <c r="C1309" s="1">
        <v>750</v>
      </c>
      <c r="D1309" s="1">
        <v>920</v>
      </c>
      <c r="I1309">
        <v>601</v>
      </c>
    </row>
    <row r="1310" spans="1:11" x14ac:dyDescent="0.25">
      <c r="A1310" t="s">
        <v>320</v>
      </c>
      <c r="B1310" s="1">
        <f>AVERAGE(710,960)</f>
        <v>835</v>
      </c>
      <c r="C1310" s="1">
        <v>710</v>
      </c>
      <c r="D1310" s="1">
        <v>960</v>
      </c>
    </row>
    <row r="1311" spans="1:11" x14ac:dyDescent="0.25">
      <c r="A1311" t="s">
        <v>1253</v>
      </c>
      <c r="B1311" s="1">
        <f>AVERAGE(710,950)</f>
        <v>830</v>
      </c>
      <c r="C1311" s="1">
        <v>710</v>
      </c>
      <c r="D1311" s="1">
        <v>950</v>
      </c>
    </row>
    <row r="1312" spans="1:11" x14ac:dyDescent="0.25">
      <c r="A1312" t="s">
        <v>324</v>
      </c>
      <c r="B1312" s="1">
        <f>AVERAGE(733,920)</f>
        <v>826.5</v>
      </c>
      <c r="C1312" s="1">
        <v>733</v>
      </c>
      <c r="D1312" s="1">
        <v>920</v>
      </c>
      <c r="I1312">
        <v>601</v>
      </c>
    </row>
    <row r="1313" spans="1:9" x14ac:dyDescent="0.25">
      <c r="A1313" t="s">
        <v>522</v>
      </c>
      <c r="B1313" s="1">
        <f>AVERAGE(740,910)</f>
        <v>825</v>
      </c>
      <c r="C1313" s="1">
        <v>740</v>
      </c>
      <c r="D1313" s="1">
        <v>910</v>
      </c>
      <c r="I1313">
        <v>800</v>
      </c>
    </row>
    <row r="1314" spans="1:9" x14ac:dyDescent="0.25">
      <c r="A1314" t="s">
        <v>1330</v>
      </c>
      <c r="B1314" s="1">
        <v>825</v>
      </c>
      <c r="C1314" s="1">
        <v>740</v>
      </c>
      <c r="D1314" s="1">
        <v>910</v>
      </c>
    </row>
    <row r="1315" spans="1:9" x14ac:dyDescent="0.25">
      <c r="A1315" t="s">
        <v>996</v>
      </c>
      <c r="B1315" s="1">
        <f>AVERAGE(730,920)</f>
        <v>825</v>
      </c>
      <c r="C1315" s="1">
        <v>730</v>
      </c>
      <c r="D1315" s="1">
        <v>920</v>
      </c>
    </row>
    <row r="1316" spans="1:9" x14ac:dyDescent="0.25">
      <c r="A1316" t="s">
        <v>810</v>
      </c>
      <c r="B1316" s="1">
        <f>AVERAGE(740,910)</f>
        <v>825</v>
      </c>
      <c r="C1316" s="1">
        <v>740</v>
      </c>
      <c r="D1316" s="1">
        <v>910</v>
      </c>
    </row>
    <row r="1317" spans="1:9" x14ac:dyDescent="0.25">
      <c r="A1317" t="s">
        <v>1254</v>
      </c>
      <c r="B1317" s="1">
        <v>825</v>
      </c>
      <c r="C1317" s="1">
        <v>740</v>
      </c>
      <c r="D1317" s="1">
        <v>910</v>
      </c>
    </row>
    <row r="1318" spans="1:9" x14ac:dyDescent="0.25">
      <c r="A1318" t="s">
        <v>1331</v>
      </c>
      <c r="B1318" s="1">
        <f>AVERAGE(740,910)</f>
        <v>825</v>
      </c>
      <c r="C1318" s="1">
        <v>740</v>
      </c>
      <c r="D1318" s="1">
        <v>910</v>
      </c>
    </row>
    <row r="1319" spans="1:9" x14ac:dyDescent="0.25">
      <c r="A1319" t="s">
        <v>1192</v>
      </c>
      <c r="B1319" s="1">
        <f>AVERAGE(730,910)</f>
        <v>820</v>
      </c>
      <c r="C1319" s="1">
        <v>730</v>
      </c>
      <c r="D1319" s="1">
        <v>910</v>
      </c>
      <c r="I1319">
        <v>601</v>
      </c>
    </row>
    <row r="1320" spans="1:9" x14ac:dyDescent="0.25">
      <c r="A1320" t="s">
        <v>746</v>
      </c>
      <c r="B1320" s="1">
        <f>AVERAGE(740,870)</f>
        <v>805</v>
      </c>
      <c r="C1320" s="1">
        <v>740</v>
      </c>
      <c r="D1320" s="1">
        <v>870</v>
      </c>
    </row>
    <row r="1321" spans="1:9" x14ac:dyDescent="0.25">
      <c r="A1321" t="s">
        <v>761</v>
      </c>
      <c r="B1321" s="1">
        <f>AVERAGE(740,870)</f>
        <v>805</v>
      </c>
      <c r="C1321" s="1">
        <v>740</v>
      </c>
      <c r="D1321" s="1">
        <v>870</v>
      </c>
    </row>
    <row r="1322" spans="1:9" x14ac:dyDescent="0.25">
      <c r="A1322" t="s">
        <v>1332</v>
      </c>
      <c r="B1322" s="1">
        <v>805</v>
      </c>
      <c r="C1322" s="1">
        <v>740</v>
      </c>
      <c r="D1322" s="1">
        <v>870</v>
      </c>
    </row>
    <row r="1323" spans="1:9" x14ac:dyDescent="0.25">
      <c r="A1323" t="s">
        <v>1333</v>
      </c>
      <c r="B1323" s="1">
        <f>AVERAGE(700,900)</f>
        <v>800</v>
      </c>
      <c r="C1323" s="1">
        <v>700</v>
      </c>
      <c r="D1323" s="1">
        <v>900</v>
      </c>
    </row>
    <row r="1324" spans="1:9" x14ac:dyDescent="0.25">
      <c r="A1324" t="s">
        <v>1193</v>
      </c>
      <c r="B1324" s="1">
        <f>AVERAGE(690,910)</f>
        <v>800</v>
      </c>
      <c r="C1324" s="1">
        <v>690</v>
      </c>
      <c r="D1324" s="1">
        <v>910</v>
      </c>
    </row>
    <row r="1325" spans="1:9" x14ac:dyDescent="0.25">
      <c r="A1325" t="s">
        <v>189</v>
      </c>
      <c r="B1325" s="1">
        <f>AVERAGE(720,870)</f>
        <v>795</v>
      </c>
      <c r="C1325" s="1">
        <v>720</v>
      </c>
      <c r="D1325" s="1">
        <v>870</v>
      </c>
      <c r="I1325">
        <v>800</v>
      </c>
    </row>
    <row r="1326" spans="1:9" x14ac:dyDescent="0.25">
      <c r="A1326" t="s">
        <v>997</v>
      </c>
      <c r="B1326" s="1">
        <v>790</v>
      </c>
    </row>
    <row r="1327" spans="1:9" x14ac:dyDescent="0.25">
      <c r="A1327" t="s">
        <v>765</v>
      </c>
      <c r="B1327" s="1">
        <f>AVERAGE(700,870)</f>
        <v>785</v>
      </c>
      <c r="C1327" s="1">
        <v>700</v>
      </c>
      <c r="D1327" s="1">
        <v>870</v>
      </c>
    </row>
    <row r="1328" spans="1:9" x14ac:dyDescent="0.25">
      <c r="A1328" t="s">
        <v>1334</v>
      </c>
      <c r="B1328" s="1">
        <f>AVERAGE(690,870)</f>
        <v>780</v>
      </c>
      <c r="C1328" s="1">
        <v>690</v>
      </c>
      <c r="D1328" s="1">
        <v>870</v>
      </c>
    </row>
    <row r="1329" spans="1:4" x14ac:dyDescent="0.25">
      <c r="A1329" t="s">
        <v>766</v>
      </c>
      <c r="B1329" s="1">
        <f>AVERAGE(690,870)</f>
        <v>780</v>
      </c>
      <c r="C1329" s="1">
        <v>690</v>
      </c>
      <c r="D1329" s="1">
        <v>870</v>
      </c>
    </row>
    <row r="1330" spans="1:4" x14ac:dyDescent="0.25">
      <c r="A1330" t="s">
        <v>998</v>
      </c>
      <c r="B1330" s="1">
        <f>AVERAGE(690,870)</f>
        <v>780</v>
      </c>
      <c r="C1330" s="1">
        <v>690</v>
      </c>
      <c r="D1330" s="1">
        <v>870</v>
      </c>
    </row>
    <row r="1331" spans="1:4" x14ac:dyDescent="0.25">
      <c r="A1331" t="s">
        <v>1335</v>
      </c>
      <c r="B1331" s="1">
        <f>AVERAGE(690,860)</f>
        <v>775</v>
      </c>
      <c r="C1331" s="1">
        <v>690</v>
      </c>
      <c r="D1331" s="1">
        <v>860</v>
      </c>
    </row>
    <row r="1332" spans="1:4" x14ac:dyDescent="0.25">
      <c r="A1332" t="s">
        <v>1194</v>
      </c>
      <c r="B1332" s="1">
        <f>AVERAGE(665,858)</f>
        <v>761.5</v>
      </c>
      <c r="C1332" s="1">
        <v>665</v>
      </c>
      <c r="D1332" s="1">
        <v>858</v>
      </c>
    </row>
    <row r="1333" spans="1:4" x14ac:dyDescent="0.25">
      <c r="A1333" t="s">
        <v>1255</v>
      </c>
      <c r="B1333" s="1">
        <f>AVERAGE(690,830)</f>
        <v>760</v>
      </c>
      <c r="C1333" s="1">
        <v>690</v>
      </c>
      <c r="D1333" s="1">
        <v>830</v>
      </c>
    </row>
    <row r="1334" spans="1:4" x14ac:dyDescent="0.25">
      <c r="A1334" t="s">
        <v>1195</v>
      </c>
      <c r="B1334" s="1">
        <f>AVERAGE(660,860)</f>
        <v>760</v>
      </c>
      <c r="C1334" s="1">
        <v>660</v>
      </c>
      <c r="D1334" s="1">
        <v>860</v>
      </c>
    </row>
    <row r="1335" spans="1:4" x14ac:dyDescent="0.25">
      <c r="A1335" t="s">
        <v>1196</v>
      </c>
      <c r="B1335" s="1">
        <f>AVERAGE(670,850)</f>
        <v>760</v>
      </c>
      <c r="C1335" s="1">
        <v>670</v>
      </c>
      <c r="D1335" s="1">
        <v>850</v>
      </c>
    </row>
    <row r="1336" spans="1:4" x14ac:dyDescent="0.25">
      <c r="A1336" t="s">
        <v>760</v>
      </c>
      <c r="B1336" s="1">
        <f>AVERAGE(670,840)</f>
        <v>755</v>
      </c>
      <c r="C1336" s="1">
        <v>670</v>
      </c>
      <c r="D1336" s="1">
        <v>840</v>
      </c>
    </row>
    <row r="1337" spans="1:4" x14ac:dyDescent="0.25">
      <c r="A1337" t="s">
        <v>828</v>
      </c>
      <c r="B1337" s="1">
        <f>AVERAGE(640,870)</f>
        <v>755</v>
      </c>
      <c r="C1337" s="1">
        <v>640</v>
      </c>
      <c r="D1337" s="1">
        <v>870</v>
      </c>
    </row>
    <row r="1338" spans="1:4" x14ac:dyDescent="0.25">
      <c r="A1338" t="s">
        <v>1256</v>
      </c>
      <c r="B1338" s="1">
        <f>AVERAGE(640,790)</f>
        <v>715</v>
      </c>
      <c r="C1338" s="1">
        <v>640</v>
      </c>
      <c r="D1338" s="1">
        <v>790</v>
      </c>
    </row>
    <row r="1339" spans="1:4" x14ac:dyDescent="0.25">
      <c r="A1339" t="s">
        <v>331</v>
      </c>
      <c r="B1339" s="1">
        <f>AVERAGE(640,690)</f>
        <v>665</v>
      </c>
      <c r="C1339" s="1">
        <v>640</v>
      </c>
      <c r="D1339" s="1">
        <v>690</v>
      </c>
    </row>
    <row r="1340" spans="1:4" x14ac:dyDescent="0.25">
      <c r="A1340" t="s">
        <v>1197</v>
      </c>
      <c r="B1340" s="1">
        <f>AVERAGE(530,790)</f>
        <v>660</v>
      </c>
      <c r="C1340" s="1">
        <v>530</v>
      </c>
      <c r="D1340" s="1">
        <v>790</v>
      </c>
    </row>
  </sheetData>
  <sortState ref="A2:D1340">
    <sortCondition descending="1" ref="B2:B134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2018-05-24T14:35:24Z</dcterms:modified>
</cp:coreProperties>
</file>