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2022-01-15\antibiotics-1537728\"/>
    </mc:Choice>
  </mc:AlternateContent>
  <xr:revisionPtr revIDLastSave="0" documentId="13_ncr:1_{9C11645C-A34C-4214-BD22-80C238C21D3B}" xr6:coauthVersionLast="36" xr6:coauthVersionMax="47" xr10:uidLastSave="{00000000-0000-0000-0000-000000000000}"/>
  <bookViews>
    <workbookView xWindow="0" yWindow="0" windowWidth="23040" windowHeight="9060" activeTab="3" xr2:uid="{4B6BB042-4F80-47C4-B69C-7D272F87BE66}"/>
  </bookViews>
  <sheets>
    <sheet name="S1" sheetId="7" r:id="rId1"/>
    <sheet name="S2" sheetId="14" r:id="rId2"/>
    <sheet name="S3" sheetId="13" r:id="rId3"/>
    <sheet name="S4" sheetId="16" r:id="rId4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4" l="1"/>
  <c r="I12" i="14"/>
  <c r="J12" i="14" s="1"/>
  <c r="I9" i="14"/>
  <c r="E7" i="7" l="1"/>
  <c r="Y45" i="16" l="1"/>
  <c r="Y49" i="16"/>
  <c r="W49" i="16"/>
  <c r="X49" i="16" s="1"/>
  <c r="X47" i="16"/>
  <c r="W47" i="16"/>
  <c r="U50" i="16"/>
  <c r="V50" i="16" s="1"/>
  <c r="T50" i="16"/>
  <c r="U49" i="16"/>
  <c r="V49" i="16" s="1"/>
  <c r="T49" i="16"/>
  <c r="U48" i="16"/>
  <c r="V48" i="16" s="1"/>
  <c r="T48" i="16"/>
  <c r="U47" i="16"/>
  <c r="V47" i="16" s="1"/>
  <c r="T47" i="16"/>
  <c r="U46" i="16"/>
  <c r="V46" i="16" s="1"/>
  <c r="T46" i="16"/>
  <c r="V45" i="16"/>
  <c r="W45" i="16" s="1"/>
  <c r="X45" i="16" s="1"/>
  <c r="U45" i="16"/>
  <c r="T45" i="16"/>
  <c r="U44" i="16"/>
  <c r="V44" i="16" s="1"/>
  <c r="T44" i="16"/>
  <c r="U43" i="16"/>
  <c r="V43" i="16" s="1"/>
  <c r="W43" i="16" s="1"/>
  <c r="T43" i="16"/>
  <c r="U42" i="16"/>
  <c r="V42" i="16" s="1"/>
  <c r="T42" i="16"/>
  <c r="U40" i="16"/>
  <c r="V40" i="16" s="1"/>
  <c r="T40" i="16"/>
  <c r="U41" i="16"/>
  <c r="V41" i="16" s="1"/>
  <c r="T41" i="16"/>
  <c r="U39" i="16"/>
  <c r="V39" i="16" s="1"/>
  <c r="T39" i="16"/>
  <c r="U38" i="16"/>
  <c r="V38" i="16" s="1"/>
  <c r="T38" i="16"/>
  <c r="U36" i="16"/>
  <c r="V36" i="16" s="1"/>
  <c r="T36" i="16"/>
  <c r="U37" i="16"/>
  <c r="V37" i="16" s="1"/>
  <c r="T37" i="16"/>
  <c r="U35" i="16"/>
  <c r="V35" i="16" s="1"/>
  <c r="T35" i="16"/>
  <c r="U34" i="16"/>
  <c r="V34" i="16" s="1"/>
  <c r="T34" i="16"/>
  <c r="U32" i="16"/>
  <c r="V32" i="16" s="1"/>
  <c r="T32" i="16"/>
  <c r="U33" i="16"/>
  <c r="V33" i="16" s="1"/>
  <c r="T33" i="16"/>
  <c r="U31" i="16"/>
  <c r="V31" i="16" s="1"/>
  <c r="T31" i="16"/>
  <c r="U30" i="16"/>
  <c r="V30" i="16" s="1"/>
  <c r="T30" i="16"/>
  <c r="U28" i="16"/>
  <c r="V28" i="16" s="1"/>
  <c r="T28" i="16"/>
  <c r="U29" i="16"/>
  <c r="V29" i="16" s="1"/>
  <c r="T29" i="16"/>
  <c r="U27" i="16"/>
  <c r="V27" i="16" s="1"/>
  <c r="T27" i="16"/>
  <c r="U26" i="16"/>
  <c r="V26" i="16" s="1"/>
  <c r="T26" i="16"/>
  <c r="U24" i="16"/>
  <c r="V24" i="16" s="1"/>
  <c r="T24" i="16"/>
  <c r="U25" i="16"/>
  <c r="V25" i="16" s="1"/>
  <c r="T25" i="16"/>
  <c r="U23" i="16"/>
  <c r="V23" i="16" s="1"/>
  <c r="T23" i="16"/>
  <c r="U22" i="16"/>
  <c r="V22" i="16" s="1"/>
  <c r="T22" i="16"/>
  <c r="U20" i="16"/>
  <c r="V20" i="16" s="1"/>
  <c r="T20" i="16"/>
  <c r="U21" i="16"/>
  <c r="V21" i="16" s="1"/>
  <c r="T21" i="16"/>
  <c r="U19" i="16"/>
  <c r="V19" i="16" s="1"/>
  <c r="T19" i="16"/>
  <c r="U18" i="16"/>
  <c r="V18" i="16" s="1"/>
  <c r="T18" i="16"/>
  <c r="U16" i="16"/>
  <c r="V16" i="16" s="1"/>
  <c r="T16" i="16"/>
  <c r="U17" i="16"/>
  <c r="V17" i="16" s="1"/>
  <c r="T17" i="16"/>
  <c r="U15" i="16"/>
  <c r="V15" i="16" s="1"/>
  <c r="T15" i="16"/>
  <c r="U14" i="16"/>
  <c r="V14" i="16" s="1"/>
  <c r="T14" i="16"/>
  <c r="U12" i="16"/>
  <c r="V12" i="16" s="1"/>
  <c r="T12" i="16"/>
  <c r="U13" i="16"/>
  <c r="V13" i="16" s="1"/>
  <c r="T13" i="16"/>
  <c r="U11" i="16"/>
  <c r="V11" i="16" s="1"/>
  <c r="T11" i="16"/>
  <c r="U10" i="16"/>
  <c r="V10" i="16" s="1"/>
  <c r="T10" i="16"/>
  <c r="U9" i="16"/>
  <c r="V9" i="16" s="1"/>
  <c r="T9" i="16"/>
  <c r="U8" i="16"/>
  <c r="V8" i="16" s="1"/>
  <c r="T8" i="16"/>
  <c r="U7" i="16"/>
  <c r="V7" i="16" s="1"/>
  <c r="T7" i="16"/>
  <c r="U6" i="16"/>
  <c r="V6" i="16" s="1"/>
  <c r="T6" i="16"/>
  <c r="U5" i="16"/>
  <c r="V5" i="16" s="1"/>
  <c r="T5" i="16"/>
  <c r="U4" i="16"/>
  <c r="V4" i="16" s="1"/>
  <c r="T4" i="16"/>
  <c r="U3" i="16"/>
  <c r="V3" i="16" s="1"/>
  <c r="T3" i="16"/>
  <c r="W23" i="16" l="1"/>
  <c r="X23" i="16" s="1"/>
  <c r="W27" i="16"/>
  <c r="W31" i="16"/>
  <c r="X31" i="16" s="1"/>
  <c r="W35" i="16"/>
  <c r="W39" i="16"/>
  <c r="X39" i="16" s="1"/>
  <c r="W7" i="16"/>
  <c r="X7" i="16" s="1"/>
  <c r="W11" i="16"/>
  <c r="X11" i="16" s="1"/>
  <c r="W15" i="16"/>
  <c r="X15" i="16" s="1"/>
  <c r="W19" i="16"/>
  <c r="X43" i="16"/>
  <c r="W3" i="16"/>
  <c r="X3" i="16"/>
  <c r="Y15" i="16"/>
  <c r="X35" i="16"/>
  <c r="Y23" i="16"/>
  <c r="X19" i="16"/>
  <c r="Y31" i="16" l="1"/>
  <c r="X27" i="16"/>
  <c r="Y7" i="16"/>
  <c r="Y39" i="16"/>
  <c r="G30" i="16" l="1"/>
  <c r="H30" i="16" s="1"/>
  <c r="F30" i="16"/>
  <c r="G29" i="16"/>
  <c r="H29" i="16" s="1"/>
  <c r="I29" i="16" s="1"/>
  <c r="J29" i="16" s="1"/>
  <c r="F29" i="16"/>
  <c r="G28" i="16"/>
  <c r="H28" i="16" s="1"/>
  <c r="F28" i="16"/>
  <c r="G27" i="16"/>
  <c r="H27" i="16" s="1"/>
  <c r="I27" i="16" s="1"/>
  <c r="F27" i="16"/>
  <c r="G26" i="16"/>
  <c r="H26" i="16" s="1"/>
  <c r="F26" i="16"/>
  <c r="G25" i="16"/>
  <c r="H25" i="16" s="1"/>
  <c r="I25" i="16" s="1"/>
  <c r="J25" i="16" s="1"/>
  <c r="F25" i="16"/>
  <c r="G24" i="16"/>
  <c r="H24" i="16" s="1"/>
  <c r="F24" i="16"/>
  <c r="G23" i="16"/>
  <c r="H23" i="16" s="1"/>
  <c r="I23" i="16" s="1"/>
  <c r="F23" i="16"/>
  <c r="G22" i="16"/>
  <c r="H22" i="16" s="1"/>
  <c r="F22" i="16"/>
  <c r="G21" i="16"/>
  <c r="H21" i="16" s="1"/>
  <c r="I21" i="16" s="1"/>
  <c r="J21" i="16" s="1"/>
  <c r="F21" i="16"/>
  <c r="G20" i="16"/>
  <c r="H20" i="16" s="1"/>
  <c r="F20" i="16"/>
  <c r="G19" i="16"/>
  <c r="H19" i="16" s="1"/>
  <c r="F19" i="16"/>
  <c r="G18" i="16"/>
  <c r="H18" i="16" s="1"/>
  <c r="F18" i="16"/>
  <c r="G17" i="16"/>
  <c r="H17" i="16" s="1"/>
  <c r="F17" i="16"/>
  <c r="G16" i="16"/>
  <c r="H16" i="16" s="1"/>
  <c r="F16" i="16"/>
  <c r="G15" i="16"/>
  <c r="H15" i="16" s="1"/>
  <c r="F15" i="16"/>
  <c r="G14" i="16"/>
  <c r="H14" i="16" s="1"/>
  <c r="F14" i="16"/>
  <c r="G13" i="16"/>
  <c r="H13" i="16" s="1"/>
  <c r="F13" i="16"/>
  <c r="G12" i="16"/>
  <c r="H12" i="16" s="1"/>
  <c r="F12" i="16"/>
  <c r="G11" i="16"/>
  <c r="H11" i="16" s="1"/>
  <c r="F11" i="16"/>
  <c r="G10" i="16"/>
  <c r="H10" i="16" s="1"/>
  <c r="F10" i="16"/>
  <c r="G9" i="16"/>
  <c r="H9" i="16" s="1"/>
  <c r="F9" i="16"/>
  <c r="G8" i="16"/>
  <c r="H8" i="16" s="1"/>
  <c r="F8" i="16"/>
  <c r="G7" i="16"/>
  <c r="H7" i="16" s="1"/>
  <c r="F7" i="16"/>
  <c r="G6" i="16"/>
  <c r="H6" i="16" s="1"/>
  <c r="F6" i="16"/>
  <c r="H5" i="16"/>
  <c r="G5" i="16"/>
  <c r="F5" i="16"/>
  <c r="G4" i="16"/>
  <c r="H4" i="16" s="1"/>
  <c r="F4" i="16"/>
  <c r="G3" i="16"/>
  <c r="H3" i="16" s="1"/>
  <c r="F3" i="16"/>
  <c r="K29" i="16" l="1"/>
  <c r="K25" i="16"/>
  <c r="I5" i="16"/>
  <c r="J5" i="16" s="1"/>
  <c r="I7" i="16"/>
  <c r="J7" i="16" s="1"/>
  <c r="I9" i="16"/>
  <c r="J9" i="16" s="1"/>
  <c r="I11" i="16"/>
  <c r="I13" i="16"/>
  <c r="J13" i="16" s="1"/>
  <c r="I15" i="16"/>
  <c r="J23" i="16"/>
  <c r="J27" i="16"/>
  <c r="I17" i="16"/>
  <c r="J17" i="16" s="1"/>
  <c r="I3" i="16"/>
  <c r="K5" i="16" s="1"/>
  <c r="I19" i="16"/>
  <c r="K21" i="16" s="1"/>
  <c r="K13" i="16" l="1"/>
  <c r="J15" i="16"/>
  <c r="K17" i="16"/>
  <c r="K9" i="16"/>
  <c r="J11" i="16"/>
  <c r="J3" i="16"/>
  <c r="J19" i="16"/>
  <c r="K12" i="14" l="1"/>
  <c r="K9" i="14"/>
  <c r="J9" i="14"/>
  <c r="I14" i="14"/>
  <c r="I13" i="14"/>
  <c r="I11" i="14"/>
  <c r="I10" i="14"/>
  <c r="H12" i="14"/>
  <c r="G12" i="14"/>
  <c r="H6" i="14"/>
  <c r="F14" i="14"/>
  <c r="F13" i="14"/>
  <c r="F6" i="14"/>
  <c r="E12" i="14"/>
  <c r="C12" i="14"/>
  <c r="E9" i="14"/>
  <c r="C9" i="14"/>
  <c r="E6" i="14"/>
  <c r="C6" i="14"/>
  <c r="E3" i="14"/>
  <c r="C3" i="14"/>
  <c r="F8" i="14" l="1"/>
  <c r="F7" i="14"/>
  <c r="G6" i="14" s="1"/>
  <c r="E3" i="7" l="1"/>
  <c r="F7" i="7" s="1"/>
  <c r="G26" i="13" l="1"/>
  <c r="I4" i="13"/>
  <c r="I5" i="13"/>
  <c r="I6" i="13"/>
  <c r="I13" i="13"/>
  <c r="I14" i="13"/>
  <c r="I15" i="13"/>
  <c r="I16" i="13"/>
  <c r="I3" i="13"/>
  <c r="G25" i="13"/>
  <c r="H13" i="13"/>
  <c r="H3" i="13"/>
  <c r="G23" i="13"/>
  <c r="E6" i="13" l="1"/>
  <c r="E5" i="13"/>
  <c r="E4" i="13"/>
  <c r="F3" i="13"/>
  <c r="E3" i="13"/>
</calcChain>
</file>

<file path=xl/sharedStrings.xml><?xml version="1.0" encoding="utf-8"?>
<sst xmlns="http://schemas.openxmlformats.org/spreadsheetml/2006/main" count="274" uniqueCount="106">
  <si>
    <t>Cq</t>
  </si>
  <si>
    <t>Conc.</t>
  </si>
  <si>
    <t>Conc. including coversion factor*</t>
  </si>
  <si>
    <t>Average conc.</t>
  </si>
  <si>
    <t>MES</t>
  </si>
  <si>
    <t>Conc. including that 400/1000 was taken*</t>
  </si>
  <si>
    <t>Treatment</t>
  </si>
  <si>
    <t xml:space="preserve"> - </t>
  </si>
  <si>
    <t>Volume</t>
  </si>
  <si>
    <t xml:space="preserve"> Average log reduction</t>
  </si>
  <si>
    <t>Dilution</t>
  </si>
  <si>
    <t>Colonies</t>
  </si>
  <si>
    <t>CFU/ml</t>
  </si>
  <si>
    <t>CFU/ml average</t>
  </si>
  <si>
    <t>Average CFU log reduction</t>
  </si>
  <si>
    <t>&lt; 100</t>
  </si>
  <si>
    <t>&gt; 6.31</t>
  </si>
  <si>
    <t>&gt; 6.06</t>
  </si>
  <si>
    <t>average CFU log reduction</t>
  </si>
  <si>
    <t>log CFU/ml average</t>
  </si>
  <si>
    <t>SD log CFU/ml average</t>
  </si>
  <si>
    <t>log CFU/ml</t>
  </si>
  <si>
    <t>&lt; 2</t>
  </si>
  <si>
    <t xml:space="preserve">&lt; 2 </t>
  </si>
  <si>
    <t>Gv23 log 8</t>
  </si>
  <si>
    <t>DNA with standard PMAxxx 25 uM, 15 min preincubation RT, 15 light exposure</t>
  </si>
  <si>
    <t xml:space="preserve"> </t>
  </si>
  <si>
    <t>Name</t>
  </si>
  <si>
    <t>Cp</t>
  </si>
  <si>
    <t>Average Cq</t>
  </si>
  <si>
    <t>Concentration</t>
  </si>
  <si>
    <t>Average conc</t>
  </si>
  <si>
    <t>Average log reduction due to PMA treatment</t>
  </si>
  <si>
    <t>Average log reduction due to denaturation</t>
  </si>
  <si>
    <t>live cells noPMAxx</t>
  </si>
  <si>
    <t>live cells 25 uM PMAxx, 10 min, RT</t>
  </si>
  <si>
    <t>heat killed cells noPMAxx</t>
  </si>
  <si>
    <t>heat killed cells 25 uM PMAxx, 10 min, RT</t>
  </si>
  <si>
    <t>Log reduction due to PMA treatment</t>
  </si>
  <si>
    <t>Log reduction due to denaturation</t>
  </si>
  <si>
    <t>SD average log reduction due to PMA treatment</t>
  </si>
  <si>
    <t>SD average log reduction due to denaturation</t>
  </si>
  <si>
    <t xml:space="preserve">Treatment </t>
  </si>
  <si>
    <t>Conc. (log10)</t>
  </si>
  <si>
    <t>live log9 dead log0</t>
  </si>
  <si>
    <t>live log8 dead log9</t>
  </si>
  <si>
    <t>live log7 dead log9</t>
  </si>
  <si>
    <t>live log6 dead log9</t>
  </si>
  <si>
    <t>live log5 dead log9</t>
  </si>
  <si>
    <t>live log4 dead log9</t>
  </si>
  <si>
    <t>live log3 dead log9</t>
  </si>
  <si>
    <t>live log8 dead log0</t>
  </si>
  <si>
    <t>live log7 dead log8</t>
  </si>
  <si>
    <t>live log6 dead log8</t>
  </si>
  <si>
    <t>live log5 dead log8</t>
  </si>
  <si>
    <t>live log4 dead log8</t>
  </si>
  <si>
    <t>live log3 dead log8</t>
  </si>
  <si>
    <t>live log0 dead log8</t>
  </si>
  <si>
    <t>Explanation</t>
  </si>
  <si>
    <t>9.1 noPMAxx</t>
  </si>
  <si>
    <t>9.2 noPMAxx</t>
  </si>
  <si>
    <t>9.1 PMAxx</t>
  </si>
  <si>
    <t>9.2 PMAxx</t>
  </si>
  <si>
    <t>3.1 noPMAxx</t>
  </si>
  <si>
    <t>3.1 PMAxx</t>
  </si>
  <si>
    <t>3.2 PMAxx</t>
  </si>
  <si>
    <t>4.1 noPMAxx</t>
  </si>
  <si>
    <t>4.1 PMAxx</t>
  </si>
  <si>
    <t>4.2 PMAxx</t>
  </si>
  <si>
    <t>5.1 noPMAxx</t>
  </si>
  <si>
    <t>5.2 noPMAxx</t>
  </si>
  <si>
    <t>5.1 PMAxx</t>
  </si>
  <si>
    <t>5.2 PMAxx</t>
  </si>
  <si>
    <t>6.1 noPMAxx</t>
  </si>
  <si>
    <t>6.2 noPMAxx</t>
  </si>
  <si>
    <t>6.1 PMAxx</t>
  </si>
  <si>
    <t>6.2 PMAxx</t>
  </si>
  <si>
    <t>7.1 noPMAxx</t>
  </si>
  <si>
    <t>7.2 noPMAxx</t>
  </si>
  <si>
    <t>7.1 PMAxx</t>
  </si>
  <si>
    <t>7.2 PMAxx</t>
  </si>
  <si>
    <t>8.1 noPMAxx</t>
  </si>
  <si>
    <t>8.2 noPMAxx</t>
  </si>
  <si>
    <t>8.1 PMAxx</t>
  </si>
  <si>
    <t>8.2 PMAxx</t>
  </si>
  <si>
    <t>8.1 no PMAxx</t>
  </si>
  <si>
    <t>8.2 no PMAxx</t>
  </si>
  <si>
    <t>7.1 no PMAxx</t>
  </si>
  <si>
    <t>7.2 no PMAxx</t>
  </si>
  <si>
    <t>6.1 no PMAxx</t>
  </si>
  <si>
    <t>6.2 no PMAxx</t>
  </si>
  <si>
    <t>5.1 no PMAxx</t>
  </si>
  <si>
    <t>5.2 no PMAxx</t>
  </si>
  <si>
    <t>4.1 no PMAxx</t>
  </si>
  <si>
    <t>4.2 no PMAxx</t>
  </si>
  <si>
    <t>3.1 no PMAxx</t>
  </si>
  <si>
    <t>3.2 no PMAxx</t>
  </si>
  <si>
    <t>Dead no PMAxx</t>
  </si>
  <si>
    <t>Dead PMAxx</t>
  </si>
  <si>
    <t>DNA PMAxx 25 uM</t>
  </si>
  <si>
    <r>
      <t xml:space="preserve">DNA of </t>
    </r>
    <r>
      <rPr>
        <i/>
        <sz val="11"/>
        <color theme="1"/>
        <rFont val="Calibri"/>
        <family val="2"/>
        <scheme val="minor"/>
      </rPr>
      <t>G. swidsinskii</t>
    </r>
    <r>
      <rPr>
        <sz val="11"/>
        <color theme="1"/>
        <rFont val="Calibri"/>
        <family val="2"/>
        <scheme val="minor"/>
      </rPr>
      <t xml:space="preserve"> log 8 no PMAxx treatment</t>
    </r>
  </si>
  <si>
    <t>PM-477</t>
  </si>
  <si>
    <r>
      <t xml:space="preserve">Table S1. Purified DNA inactivation via PMAxx treatment examined with </t>
    </r>
    <r>
      <rPr>
        <b/>
        <i/>
        <sz val="11"/>
        <color theme="1"/>
        <rFont val="Calibri"/>
        <family val="2"/>
        <scheme val="minor"/>
      </rPr>
      <t>G.swidsinskii</t>
    </r>
    <r>
      <rPr>
        <b/>
        <sz val="11"/>
        <color theme="1"/>
        <rFont val="Calibri"/>
        <family val="2"/>
        <scheme val="minor"/>
      </rPr>
      <t>-specific qPCR.</t>
    </r>
  </si>
  <si>
    <t>Table S2. Log genomes/ml reduction of heat killed cells compared to live cells examined with viability-qPCR (after PMAxx treatment).</t>
  </si>
  <si>
    <t>Table S3. CFU/ml after MES and PM-477 treatment as determined by culture.</t>
  </si>
  <si>
    <t>Table S4. Detection of different log genome/ml of live cells in the presence of log9/log8 dead cells using viability-qPCR.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</si>
</sst>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6" fontId="7" fillId="0" borderId="0" applyFont="0" applyFill="0" applyBorder="0" applyAlignment="0" applyProtection="0"/>
    <xf numFmtId="0" fontId="8" fillId="0" borderId="0"/>
  </cellStyleXfs>
  <cellXfs count="175">
    <xf numFmtId="0" fontId="0" fillId="0" borderId="0" xfId="0"/>
    <xf numFmtId="11" fontId="0" fillId="0" borderId="0" xfId="0" applyNumberFormat="1" applyFill="1" applyBorder="1"/>
    <xf numFmtId="0" fontId="1" fillId="0" borderId="0" xfId="0" applyFont="1" applyFill="1" applyAlignment="1">
      <alignment horizontal="center" vertical="center"/>
    </xf>
    <xf numFmtId="0" fontId="0" fillId="0" borderId="6" xfId="0" applyBorder="1"/>
    <xf numFmtId="11" fontId="5" fillId="0" borderId="0" xfId="0" applyNumberFormat="1" applyFont="1" applyFill="1" applyBorder="1" applyAlignment="1">
      <alignment vertical="center" wrapText="1"/>
    </xf>
    <xf numFmtId="0" fontId="0" fillId="0" borderId="0" xfId="0"/>
    <xf numFmtId="11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1" fontId="0" fillId="0" borderId="6" xfId="0" applyNumberFormat="1" applyFill="1" applyBorder="1"/>
    <xf numFmtId="11" fontId="5" fillId="0" borderId="6" xfId="0" applyNumberFormat="1" applyFont="1" applyFill="1" applyBorder="1" applyAlignment="1">
      <alignment horizontal="center" vertical="center" wrapText="1"/>
    </xf>
    <xf numFmtId="11" fontId="0" fillId="0" borderId="12" xfId="0" applyNumberFormat="1" applyFill="1" applyBorder="1"/>
    <xf numFmtId="2" fontId="0" fillId="0" borderId="6" xfId="0" applyNumberForma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12" xfId="0" applyBorder="1"/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vertical="center"/>
    </xf>
    <xf numFmtId="2" fontId="3" fillId="0" borderId="1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0" fontId="0" fillId="0" borderId="7" xfId="0" applyBorder="1"/>
    <xf numFmtId="0" fontId="0" fillId="0" borderId="10" xfId="0" applyBorder="1"/>
    <xf numFmtId="0" fontId="0" fillId="0" borderId="9" xfId="0" applyBorder="1"/>
    <xf numFmtId="164" fontId="0" fillId="0" borderId="0" xfId="0" applyNumberForma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/>
    <xf numFmtId="2" fontId="0" fillId="0" borderId="0" xfId="0" applyNumberFormat="1" applyBorder="1" applyAlignment="1">
      <alignment horizontal="center" vertical="center"/>
    </xf>
    <xf numFmtId="0" fontId="0" fillId="0" borderId="0" xfId="0" applyFill="1"/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1" fontId="3" fillId="0" borderId="1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1" fontId="3" fillId="0" borderId="6" xfId="0" applyNumberFormat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11" fontId="0" fillId="0" borderId="6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11" fontId="0" fillId="0" borderId="12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Alignment="1">
      <alignment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/>
    </xf>
    <xf numFmtId="11" fontId="5" fillId="0" borderId="0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11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1" fontId="3" fillId="0" borderId="0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Fill="1" applyBorder="1"/>
    <xf numFmtId="0" fontId="4" fillId="0" borderId="6" xfId="0" applyFont="1" applyFill="1" applyBorder="1" applyAlignment="1">
      <alignment horizontal="center" vertical="center"/>
    </xf>
    <xf numFmtId="0" fontId="0" fillId="0" borderId="8" xfId="0" applyFill="1" applyBorder="1"/>
    <xf numFmtId="0" fontId="0" fillId="0" borderId="11" xfId="0" applyFill="1" applyBorder="1"/>
    <xf numFmtId="0" fontId="4" fillId="0" borderId="12" xfId="0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1" fontId="3" fillId="0" borderId="7" xfId="0" applyNumberFormat="1" applyFont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11" fontId="5" fillId="0" borderId="7" xfId="0" applyNumberFormat="1" applyFont="1" applyFill="1" applyBorder="1" applyAlignment="1">
      <alignment horizontal="center" vertical="center" wrapText="1"/>
    </xf>
    <xf numFmtId="11" fontId="5" fillId="0" borderId="10" xfId="0" applyNumberFormat="1" applyFont="1" applyFill="1" applyBorder="1" applyAlignment="1">
      <alignment horizontal="center" vertical="center" wrapText="1"/>
    </xf>
    <xf numFmtId="11" fontId="5" fillId="0" borderId="9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1" fontId="6" fillId="0" borderId="6" xfId="0" applyNumberFormat="1" applyFont="1" applyFill="1" applyBorder="1" applyAlignment="1">
      <alignment horizontal="center" vertical="center"/>
    </xf>
    <xf numFmtId="11" fontId="6" fillId="0" borderId="7" xfId="0" applyNumberFormat="1" applyFon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/>
    </xf>
    <xf numFmtId="165" fontId="0" fillId="0" borderId="6" xfId="0" applyNumberFormat="1" applyFill="1" applyBorder="1" applyAlignment="1">
      <alignment horizontal="center" vertical="center"/>
    </xf>
    <xf numFmtId="165" fontId="0" fillId="0" borderId="12" xfId="0" applyNumberForma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165" fontId="0" fillId="0" borderId="5" xfId="0" applyNumberFormat="1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0" fillId="0" borderId="11" xfId="0" applyNumberForma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1" fontId="5" fillId="0" borderId="5" xfId="0" applyNumberFormat="1" applyFont="1" applyFill="1" applyBorder="1" applyAlignment="1">
      <alignment horizontal="center" vertical="center" wrapText="1"/>
    </xf>
    <xf numFmtId="11" fontId="5" fillId="0" borderId="8" xfId="0" applyNumberFormat="1" applyFont="1" applyFill="1" applyBorder="1" applyAlignment="1">
      <alignment horizontal="center" vertical="center" wrapText="1"/>
    </xf>
    <xf numFmtId="11" fontId="5" fillId="0" borderId="11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Fill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1" fontId="5" fillId="0" borderId="5" xfId="0" applyNumberFormat="1" applyFont="1" applyFill="1" applyBorder="1" applyAlignment="1">
      <alignment horizontal="center" vertical="center" wrapText="1"/>
    </xf>
    <xf numFmtId="11" fontId="5" fillId="0" borderId="11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1" fontId="5" fillId="0" borderId="8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0" fillId="0" borderId="7" xfId="0" applyNumberForma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1" fontId="0" fillId="0" borderId="7" xfId="0" applyNumberFormat="1" applyFill="1" applyBorder="1" applyAlignment="1">
      <alignment horizontal="center" vertical="center"/>
    </xf>
    <xf numFmtId="11" fontId="0" fillId="0" borderId="10" xfId="0" applyNumberForma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/>
    </xf>
    <xf numFmtId="11" fontId="0" fillId="0" borderId="9" xfId="0" applyNumberForma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11" fontId="5" fillId="0" borderId="0" xfId="0" applyNumberFormat="1" applyFont="1" applyFill="1" applyBorder="1" applyAlignment="1">
      <alignment horizontal="center" vertical="center" wrapText="1"/>
    </xf>
    <xf numFmtId="11" fontId="5" fillId="0" borderId="12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11" fontId="5" fillId="0" borderId="6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</cellXfs>
  <cellStyles count="3">
    <cellStyle name="Comma 2" xfId="1" xr:uid="{8C2E2FCC-080B-49CB-9C6C-7D605A6739D4}"/>
    <cellStyle name="Normal" xfId="0" builtinId="0"/>
    <cellStyle name="Standaard 2" xfId="2" xr:uid="{06320A60-25FE-4198-8CB6-7DA0CFAD5A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E2A05-65C3-4536-B495-FF3FFA095082}">
  <dimension ref="A1:J14"/>
  <sheetViews>
    <sheetView workbookViewId="0"/>
  </sheetViews>
  <sheetFormatPr defaultRowHeight="14.4" x14ac:dyDescent="0.3"/>
  <cols>
    <col min="1" max="1" width="39.21875" style="43" bestFit="1" customWidth="1"/>
    <col min="2" max="2" width="25.21875" style="43" bestFit="1" customWidth="1"/>
    <col min="3" max="3" width="12.44140625" style="43" customWidth="1"/>
    <col min="4" max="4" width="10" style="44" bestFit="1" customWidth="1"/>
    <col min="5" max="5" width="9.21875" style="43"/>
    <col min="6" max="6" width="12.21875" style="43" customWidth="1"/>
    <col min="7" max="7" width="13.21875" style="43" customWidth="1"/>
    <col min="8" max="8" width="9.21875" style="43"/>
    <col min="9" max="9" width="11.5546875" style="43" customWidth="1"/>
  </cols>
  <sheetData>
    <row r="1" spans="1:10" s="118" customFormat="1" ht="15" thickBot="1" x14ac:dyDescent="0.35">
      <c r="A1" s="120" t="s">
        <v>102</v>
      </c>
      <c r="B1" s="121"/>
      <c r="C1" s="121"/>
      <c r="D1" s="122"/>
      <c r="E1" s="121"/>
      <c r="F1" s="121"/>
      <c r="G1" s="121"/>
      <c r="H1" s="121"/>
      <c r="I1" s="121"/>
    </row>
    <row r="2" spans="1:10" s="28" customFormat="1" ht="29.4" thickBot="1" x14ac:dyDescent="0.35">
      <c r="A2" s="31" t="s">
        <v>26</v>
      </c>
      <c r="B2" s="32" t="s">
        <v>27</v>
      </c>
      <c r="C2" s="33" t="s">
        <v>0</v>
      </c>
      <c r="D2" s="37" t="s">
        <v>1</v>
      </c>
      <c r="E2" s="35" t="s">
        <v>3</v>
      </c>
      <c r="F2" s="65" t="s">
        <v>9</v>
      </c>
      <c r="G2" s="63"/>
      <c r="H2" s="64"/>
      <c r="I2" s="63"/>
      <c r="J2" s="7"/>
    </row>
    <row r="3" spans="1:10" x14ac:dyDescent="0.3">
      <c r="A3" s="134" t="s">
        <v>100</v>
      </c>
      <c r="B3" s="38" t="s">
        <v>24</v>
      </c>
      <c r="C3" s="38">
        <v>18.5</v>
      </c>
      <c r="D3" s="39">
        <v>810000000</v>
      </c>
      <c r="E3" s="130">
        <f>AVERAGE(D3:D6)</f>
        <v>802250000</v>
      </c>
      <c r="F3" s="132" t="s">
        <v>7</v>
      </c>
      <c r="G3" s="4"/>
      <c r="H3" s="4"/>
      <c r="I3" s="60"/>
      <c r="J3" s="58"/>
    </row>
    <row r="4" spans="1:10" x14ac:dyDescent="0.3">
      <c r="A4" s="135"/>
      <c r="B4" s="59" t="s">
        <v>24</v>
      </c>
      <c r="C4" s="59">
        <v>18.510000000000002</v>
      </c>
      <c r="D4" s="55">
        <v>806000000</v>
      </c>
      <c r="E4" s="137"/>
      <c r="F4" s="138"/>
      <c r="G4" s="4"/>
      <c r="H4" s="4"/>
      <c r="I4" s="60"/>
      <c r="J4" s="58"/>
    </row>
    <row r="5" spans="1:10" x14ac:dyDescent="0.3">
      <c r="A5" s="135"/>
      <c r="B5" s="59" t="s">
        <v>24</v>
      </c>
      <c r="C5" s="59">
        <v>18.52</v>
      </c>
      <c r="D5" s="55">
        <v>803000000</v>
      </c>
      <c r="E5" s="137"/>
      <c r="F5" s="138"/>
      <c r="G5" s="4"/>
      <c r="H5" s="4"/>
      <c r="I5" s="60"/>
      <c r="J5" s="58"/>
    </row>
    <row r="6" spans="1:10" ht="15" thickBot="1" x14ac:dyDescent="0.35">
      <c r="A6" s="136"/>
      <c r="B6" s="41" t="s">
        <v>24</v>
      </c>
      <c r="C6" s="41">
        <v>18.54</v>
      </c>
      <c r="D6" s="42">
        <v>790000000</v>
      </c>
      <c r="E6" s="131"/>
      <c r="F6" s="133"/>
      <c r="G6" s="4"/>
      <c r="H6" s="4"/>
      <c r="I6" s="60"/>
      <c r="J6" s="58"/>
    </row>
    <row r="7" spans="1:10" x14ac:dyDescent="0.3">
      <c r="A7" s="128" t="s">
        <v>25</v>
      </c>
      <c r="B7" s="59" t="s">
        <v>99</v>
      </c>
      <c r="C7" s="59">
        <v>35</v>
      </c>
      <c r="D7" s="55">
        <v>35700</v>
      </c>
      <c r="E7" s="130">
        <f>AVERAGE(D7:D8)</f>
        <v>35700</v>
      </c>
      <c r="F7" s="132">
        <f>LOG(E3/E7)</f>
        <v>4.351641509655348</v>
      </c>
      <c r="G7" s="4"/>
      <c r="H7" s="4"/>
      <c r="I7" s="60"/>
      <c r="J7" s="58"/>
    </row>
    <row r="8" spans="1:10" ht="15" thickBot="1" x14ac:dyDescent="0.35">
      <c r="A8" s="129"/>
      <c r="B8" s="41" t="s">
        <v>99</v>
      </c>
      <c r="C8" s="41">
        <v>35</v>
      </c>
      <c r="D8" s="42">
        <v>35700</v>
      </c>
      <c r="E8" s="131"/>
      <c r="F8" s="133"/>
      <c r="G8" s="4"/>
      <c r="H8" s="4"/>
      <c r="I8" s="60"/>
      <c r="J8" s="58"/>
    </row>
    <row r="9" spans="1:10" x14ac:dyDescent="0.3">
      <c r="A9" s="62"/>
      <c r="B9" s="59"/>
      <c r="C9" s="59"/>
      <c r="D9" s="55"/>
      <c r="E9" s="4"/>
      <c r="F9" s="60"/>
      <c r="G9" s="50"/>
      <c r="H9" s="4"/>
      <c r="I9" s="60"/>
      <c r="J9" s="58"/>
    </row>
    <row r="10" spans="1:10" x14ac:dyDescent="0.3">
      <c r="A10" s="62"/>
      <c r="B10" s="59"/>
      <c r="C10" s="59"/>
      <c r="D10" s="55"/>
      <c r="E10" s="4"/>
      <c r="F10" s="60"/>
      <c r="G10" s="50"/>
      <c r="H10" s="4"/>
      <c r="I10" s="60"/>
      <c r="J10" s="58"/>
    </row>
    <row r="11" spans="1:10" ht="15" customHeight="1" x14ac:dyDescent="0.3">
      <c r="A11" s="61"/>
      <c r="B11" s="59"/>
      <c r="C11" s="59"/>
      <c r="D11" s="55"/>
      <c r="E11" s="4"/>
      <c r="F11" s="60"/>
      <c r="G11" s="50"/>
      <c r="H11" s="4"/>
      <c r="I11" s="60"/>
      <c r="J11" s="7"/>
    </row>
    <row r="12" spans="1:10" x14ac:dyDescent="0.3">
      <c r="A12" s="61"/>
      <c r="B12" s="59"/>
      <c r="C12" s="59"/>
      <c r="D12" s="55"/>
      <c r="E12" s="4"/>
      <c r="F12" s="60"/>
      <c r="G12" s="50"/>
      <c r="H12" s="4"/>
      <c r="I12" s="60"/>
      <c r="J12" s="7"/>
    </row>
    <row r="13" spans="1:10" x14ac:dyDescent="0.3">
      <c r="A13" s="61"/>
      <c r="B13" s="59"/>
      <c r="C13" s="59"/>
      <c r="D13" s="55"/>
      <c r="E13" s="4"/>
      <c r="F13" s="60"/>
      <c r="G13" s="50"/>
      <c r="H13" s="4"/>
      <c r="I13" s="60"/>
      <c r="J13" s="7"/>
    </row>
    <row r="14" spans="1:10" x14ac:dyDescent="0.3">
      <c r="A14" s="61"/>
      <c r="B14" s="59"/>
      <c r="C14" s="59"/>
      <c r="D14" s="55"/>
      <c r="E14" s="4"/>
      <c r="F14" s="60"/>
      <c r="G14" s="50"/>
      <c r="H14" s="4"/>
      <c r="I14" s="60"/>
      <c r="J14" s="7"/>
    </row>
  </sheetData>
  <mergeCells count="6">
    <mergeCell ref="A7:A8"/>
    <mergeCell ref="E7:E8"/>
    <mergeCell ref="F7:F8"/>
    <mergeCell ref="A3:A6"/>
    <mergeCell ref="E3:E6"/>
    <mergeCell ref="F3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47EA4-9C60-43A0-A672-76D2B1543141}">
  <dimension ref="A1:K14"/>
  <sheetViews>
    <sheetView workbookViewId="0"/>
  </sheetViews>
  <sheetFormatPr defaultRowHeight="14.4" x14ac:dyDescent="0.3"/>
  <cols>
    <col min="1" max="1" width="21" style="2" bestFit="1" customWidth="1"/>
    <col min="2" max="2" width="9.21875" style="40"/>
    <col min="3" max="3" width="11" style="40" bestFit="1" customWidth="1"/>
    <col min="4" max="4" width="13.77734375" style="40" bestFit="1" customWidth="1"/>
    <col min="5" max="5" width="9.21875" style="40"/>
    <col min="6" max="6" width="12.21875" style="49" customWidth="1"/>
    <col min="7" max="9" width="14" style="40" customWidth="1"/>
    <col min="10" max="10" width="12.5546875" style="45" bestFit="1" customWidth="1"/>
    <col min="11" max="11" width="12.77734375" style="29" bestFit="1" customWidth="1"/>
  </cols>
  <sheetData>
    <row r="1" spans="1:11" s="118" customFormat="1" ht="15" thickBot="1" x14ac:dyDescent="0.35">
      <c r="A1" s="123" t="s">
        <v>103</v>
      </c>
      <c r="B1" s="124"/>
      <c r="C1" s="124"/>
      <c r="D1" s="124"/>
      <c r="E1" s="124"/>
      <c r="F1" s="125"/>
      <c r="G1" s="124"/>
      <c r="H1" s="124"/>
      <c r="I1" s="124"/>
      <c r="J1" s="126"/>
      <c r="K1" s="127"/>
    </row>
    <row r="2" spans="1:11" s="46" customFormat="1" ht="60" customHeight="1" thickBot="1" x14ac:dyDescent="0.35">
      <c r="A2" s="87" t="s">
        <v>27</v>
      </c>
      <c r="B2" s="88" t="s">
        <v>28</v>
      </c>
      <c r="C2" s="89" t="s">
        <v>29</v>
      </c>
      <c r="D2" s="90" t="s">
        <v>30</v>
      </c>
      <c r="E2" s="91" t="s">
        <v>31</v>
      </c>
      <c r="F2" s="96" t="s">
        <v>38</v>
      </c>
      <c r="G2" s="97" t="s">
        <v>32</v>
      </c>
      <c r="H2" s="98" t="s">
        <v>40</v>
      </c>
      <c r="I2" s="47" t="s">
        <v>39</v>
      </c>
      <c r="J2" s="47" t="s">
        <v>33</v>
      </c>
      <c r="K2" s="48" t="s">
        <v>41</v>
      </c>
    </row>
    <row r="3" spans="1:11" x14ac:dyDescent="0.3">
      <c r="A3" s="145" t="s">
        <v>34</v>
      </c>
      <c r="B3" s="92">
        <v>20.12</v>
      </c>
      <c r="C3" s="153">
        <f>AVERAGE(B3:B5)</f>
        <v>19.963333333333335</v>
      </c>
      <c r="D3" s="39">
        <v>618000000</v>
      </c>
      <c r="E3" s="155">
        <f>AVERAGE(D3:D5)</f>
        <v>680666666.66666663</v>
      </c>
      <c r="F3" s="99" t="s">
        <v>7</v>
      </c>
      <c r="G3" s="150" t="s">
        <v>7</v>
      </c>
      <c r="H3" s="139" t="s">
        <v>7</v>
      </c>
      <c r="I3" s="93" t="s">
        <v>7</v>
      </c>
      <c r="J3" s="150" t="s">
        <v>7</v>
      </c>
      <c r="K3" s="139" t="s">
        <v>7</v>
      </c>
    </row>
    <row r="4" spans="1:11" x14ac:dyDescent="0.3">
      <c r="A4" s="146"/>
      <c r="B4" s="85">
        <v>19.57</v>
      </c>
      <c r="C4" s="154"/>
      <c r="D4" s="55">
        <v>829000000</v>
      </c>
      <c r="E4" s="156"/>
      <c r="F4" s="100" t="s">
        <v>7</v>
      </c>
      <c r="G4" s="151"/>
      <c r="H4" s="140"/>
      <c r="I4" s="84" t="s">
        <v>7</v>
      </c>
      <c r="J4" s="151"/>
      <c r="K4" s="140"/>
    </row>
    <row r="5" spans="1:11" x14ac:dyDescent="0.3">
      <c r="A5" s="146"/>
      <c r="B5" s="85">
        <v>20.2</v>
      </c>
      <c r="C5" s="154"/>
      <c r="D5" s="55">
        <v>595000000</v>
      </c>
      <c r="E5" s="156"/>
      <c r="F5" s="100" t="s">
        <v>7</v>
      </c>
      <c r="G5" s="151"/>
      <c r="H5" s="140"/>
      <c r="I5" s="84" t="s">
        <v>7</v>
      </c>
      <c r="J5" s="151"/>
      <c r="K5" s="140"/>
    </row>
    <row r="6" spans="1:11" x14ac:dyDescent="0.3">
      <c r="A6" s="147" t="s">
        <v>35</v>
      </c>
      <c r="B6" s="85">
        <v>20.85</v>
      </c>
      <c r="C6" s="154">
        <f>AVERAGE(B6:B8)</f>
        <v>20.206666666666667</v>
      </c>
      <c r="D6" s="55">
        <v>421000000</v>
      </c>
      <c r="E6" s="156">
        <f>AVERAGE(D6:D8)</f>
        <v>606666666.66666663</v>
      </c>
      <c r="F6" s="100">
        <f>LOG(E3/D6)</f>
        <v>0.20865238719556067</v>
      </c>
      <c r="G6" s="151">
        <f>AVERAGE(F6:F8)</f>
        <v>6.1729209089543512E-2</v>
      </c>
      <c r="H6" s="140">
        <f>STDEV(F6:F8)</f>
        <v>0.12765108295369068</v>
      </c>
      <c r="I6" s="84" t="s">
        <v>7</v>
      </c>
      <c r="J6" s="151" t="s">
        <v>7</v>
      </c>
      <c r="K6" s="140" t="s">
        <v>7</v>
      </c>
    </row>
    <row r="7" spans="1:11" x14ac:dyDescent="0.3">
      <c r="A7" s="147"/>
      <c r="B7" s="85">
        <v>19.84</v>
      </c>
      <c r="C7" s="154"/>
      <c r="D7" s="55">
        <v>716000000</v>
      </c>
      <c r="E7" s="156"/>
      <c r="F7" s="100">
        <f>LOG(E3/D7)</f>
        <v>-2.1978539276626571E-2</v>
      </c>
      <c r="G7" s="151"/>
      <c r="H7" s="140"/>
      <c r="I7" s="84" t="s">
        <v>7</v>
      </c>
      <c r="J7" s="151"/>
      <c r="K7" s="140"/>
    </row>
    <row r="8" spans="1:11" ht="15" thickBot="1" x14ac:dyDescent="0.35">
      <c r="A8" s="148"/>
      <c r="B8" s="86">
        <v>19.93</v>
      </c>
      <c r="C8" s="157"/>
      <c r="D8" s="42">
        <v>683000000</v>
      </c>
      <c r="E8" s="158"/>
      <c r="F8" s="101">
        <f>LOG(E3/D8)</f>
        <v>-1.4862206503035704E-3</v>
      </c>
      <c r="G8" s="152"/>
      <c r="H8" s="141"/>
      <c r="I8" s="94" t="s">
        <v>7</v>
      </c>
      <c r="J8" s="152"/>
      <c r="K8" s="141"/>
    </row>
    <row r="9" spans="1:11" x14ac:dyDescent="0.3">
      <c r="A9" s="149" t="s">
        <v>36</v>
      </c>
      <c r="B9" s="92">
        <v>19.77</v>
      </c>
      <c r="C9" s="153">
        <f>AVERAGE(B9:B11)</f>
        <v>19.239999999999998</v>
      </c>
      <c r="D9" s="39">
        <v>745000000</v>
      </c>
      <c r="E9" s="155">
        <f>AVERAGE(D9:D11)</f>
        <v>1009333333.3333334</v>
      </c>
      <c r="F9" s="99" t="s">
        <v>7</v>
      </c>
      <c r="G9" s="150" t="s">
        <v>7</v>
      </c>
      <c r="H9" s="139" t="s">
        <v>7</v>
      </c>
      <c r="I9" s="11">
        <f>LOG(E3/D9)</f>
        <v>-3.9221789717063853E-2</v>
      </c>
      <c r="J9" s="150">
        <f>AVERAGE(I9:I11)</f>
        <v>-0.1595789865262407</v>
      </c>
      <c r="K9" s="142">
        <f>STDEV(I9:I11)</f>
        <v>0.12261675157717128</v>
      </c>
    </row>
    <row r="10" spans="1:11" x14ac:dyDescent="0.3">
      <c r="A10" s="147"/>
      <c r="B10" s="85">
        <v>18.690000000000001</v>
      </c>
      <c r="C10" s="154"/>
      <c r="D10" s="55">
        <v>1310000000</v>
      </c>
      <c r="E10" s="156"/>
      <c r="F10" s="100" t="s">
        <v>7</v>
      </c>
      <c r="G10" s="151"/>
      <c r="H10" s="140"/>
      <c r="I10" s="54">
        <f>LOG(E3/D10)</f>
        <v>-0.28433681262453531</v>
      </c>
      <c r="J10" s="151"/>
      <c r="K10" s="143"/>
    </row>
    <row r="11" spans="1:11" x14ac:dyDescent="0.3">
      <c r="A11" s="147"/>
      <c r="B11" s="85">
        <v>19.260000000000002</v>
      </c>
      <c r="C11" s="154"/>
      <c r="D11" s="55">
        <v>973000000</v>
      </c>
      <c r="E11" s="156"/>
      <c r="F11" s="100" t="s">
        <v>7</v>
      </c>
      <c r="G11" s="151"/>
      <c r="H11" s="140"/>
      <c r="I11" s="54">
        <f>LOG(E3/D11)</f>
        <v>-0.15517835723712289</v>
      </c>
      <c r="J11" s="151"/>
      <c r="K11" s="143"/>
    </row>
    <row r="12" spans="1:11" x14ac:dyDescent="0.3">
      <c r="A12" s="147" t="s">
        <v>37</v>
      </c>
      <c r="B12" s="85">
        <v>27.57</v>
      </c>
      <c r="C12" s="154">
        <f>AVERAGE(B12:B14)</f>
        <v>27.73</v>
      </c>
      <c r="D12" s="55">
        <v>12300000</v>
      </c>
      <c r="E12" s="156">
        <f>AVERAGE(D12:D14)</f>
        <v>11396666.666666666</v>
      </c>
      <c r="F12" s="100">
        <f>LOG(E9/D12)</f>
        <v>1.9141295046689748</v>
      </c>
      <c r="G12" s="151">
        <f>AVERAGE(F12:F14)</f>
        <v>1.9492737330803056</v>
      </c>
      <c r="H12" s="140">
        <f>STDEV(F12:F14)</f>
        <v>5.186237303172387E-2</v>
      </c>
      <c r="I12" s="54">
        <f>LOG(E6/D12)</f>
        <v>1.6930450218260145</v>
      </c>
      <c r="J12" s="151">
        <f>AVERAGE(I12:I14)</f>
        <v>1.7281892502373448</v>
      </c>
      <c r="K12" s="143">
        <f>STDEV(I12:I14)</f>
        <v>5.1862373031723794E-2</v>
      </c>
    </row>
    <row r="13" spans="1:11" x14ac:dyDescent="0.3">
      <c r="A13" s="147"/>
      <c r="B13" s="85">
        <v>27.63</v>
      </c>
      <c r="C13" s="154"/>
      <c r="D13" s="55">
        <v>12000000</v>
      </c>
      <c r="E13" s="156"/>
      <c r="F13" s="100">
        <f>LOG(E9/D13)</f>
        <v>1.924853370060748</v>
      </c>
      <c r="G13" s="151"/>
      <c r="H13" s="140"/>
      <c r="I13" s="54">
        <f>LOG(E6/D13)</f>
        <v>1.7037688872177874</v>
      </c>
      <c r="J13" s="151"/>
      <c r="K13" s="143"/>
    </row>
    <row r="14" spans="1:11" ht="15" thickBot="1" x14ac:dyDescent="0.35">
      <c r="A14" s="148"/>
      <c r="B14" s="86">
        <v>27.99</v>
      </c>
      <c r="C14" s="157"/>
      <c r="D14" s="42">
        <v>9890000</v>
      </c>
      <c r="E14" s="158"/>
      <c r="F14" s="101">
        <f>LOG(E9/D14)</f>
        <v>2.0088383245111934</v>
      </c>
      <c r="G14" s="152"/>
      <c r="H14" s="141"/>
      <c r="I14" s="95">
        <f>LOG(E6/D14)</f>
        <v>1.7877538416682328</v>
      </c>
      <c r="J14" s="152"/>
      <c r="K14" s="144"/>
    </row>
  </sheetData>
  <mergeCells count="28">
    <mergeCell ref="J3:J5"/>
    <mergeCell ref="J6:J8"/>
    <mergeCell ref="C9:C11"/>
    <mergeCell ref="E9:E11"/>
    <mergeCell ref="C12:C14"/>
    <mergeCell ref="E12:E14"/>
    <mergeCell ref="G12:G14"/>
    <mergeCell ref="C3:C5"/>
    <mergeCell ref="E3:E5"/>
    <mergeCell ref="C6:C8"/>
    <mergeCell ref="E6:E8"/>
    <mergeCell ref="G6:G8"/>
    <mergeCell ref="K3:K5"/>
    <mergeCell ref="K6:K8"/>
    <mergeCell ref="K9:K11"/>
    <mergeCell ref="K12:K14"/>
    <mergeCell ref="A3:A5"/>
    <mergeCell ref="A6:A8"/>
    <mergeCell ref="A9:A11"/>
    <mergeCell ref="A12:A14"/>
    <mergeCell ref="H6:H8"/>
    <mergeCell ref="H12:H14"/>
    <mergeCell ref="H3:H5"/>
    <mergeCell ref="H9:H11"/>
    <mergeCell ref="J9:J11"/>
    <mergeCell ref="J12:J14"/>
    <mergeCell ref="G3:G5"/>
    <mergeCell ref="G9:G1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EFDBF-931D-450B-959F-C47BFF72C975}">
  <dimension ref="A1:I26"/>
  <sheetViews>
    <sheetView workbookViewId="0"/>
  </sheetViews>
  <sheetFormatPr defaultRowHeight="14.4" x14ac:dyDescent="0.3"/>
  <cols>
    <col min="1" max="1" width="10.21875" style="5" bestFit="1" customWidth="1"/>
    <col min="7" max="7" width="11.44140625" customWidth="1"/>
    <col min="8" max="8" width="9.21875" style="20"/>
  </cols>
  <sheetData>
    <row r="1" spans="1:9" s="57" customFormat="1" ht="15" thickBot="1" x14ac:dyDescent="0.35">
      <c r="A1" s="118" t="s">
        <v>104</v>
      </c>
      <c r="H1" s="20"/>
    </row>
    <row r="2" spans="1:9" ht="43.8" thickBot="1" x14ac:dyDescent="0.35">
      <c r="A2" s="16" t="s">
        <v>6</v>
      </c>
      <c r="B2" s="17" t="s">
        <v>8</v>
      </c>
      <c r="C2" s="17" t="s">
        <v>10</v>
      </c>
      <c r="D2" s="17" t="s">
        <v>11</v>
      </c>
      <c r="E2" s="17" t="s">
        <v>12</v>
      </c>
      <c r="F2" s="17" t="s">
        <v>13</v>
      </c>
      <c r="G2" s="18" t="s">
        <v>14</v>
      </c>
      <c r="H2" s="21" t="s">
        <v>19</v>
      </c>
      <c r="I2" s="21" t="s">
        <v>21</v>
      </c>
    </row>
    <row r="3" spans="1:9" x14ac:dyDescent="0.3">
      <c r="A3" s="159" t="s">
        <v>4</v>
      </c>
      <c r="B3" s="14">
        <v>2E-3</v>
      </c>
      <c r="C3" s="14">
        <v>10000</v>
      </c>
      <c r="D3" s="14">
        <v>28</v>
      </c>
      <c r="E3" s="9">
        <f>D3*C3*(1/B3)</f>
        <v>140000000</v>
      </c>
      <c r="F3" s="171">
        <f>AVERAGE(E3:E6)</f>
        <v>113750000</v>
      </c>
      <c r="G3" s="132" t="s">
        <v>7</v>
      </c>
      <c r="H3" s="167">
        <f>LOG(F3)</f>
        <v>8.0559514053291501</v>
      </c>
      <c r="I3" s="23">
        <f>LOG(E3)</f>
        <v>8.1461280356782382</v>
      </c>
    </row>
    <row r="4" spans="1:9" x14ac:dyDescent="0.3">
      <c r="A4" s="160"/>
      <c r="B4" s="12">
        <v>2E-3</v>
      </c>
      <c r="C4" s="12">
        <v>10000</v>
      </c>
      <c r="D4" s="12">
        <v>17</v>
      </c>
      <c r="E4" s="6">
        <f>D4*C4*(1/B4)</f>
        <v>85000000</v>
      </c>
      <c r="F4" s="165"/>
      <c r="G4" s="138"/>
      <c r="H4" s="168"/>
      <c r="I4" s="24">
        <f t="shared" ref="I4:I16" si="0">LOG(E4)</f>
        <v>7.9294189257142929</v>
      </c>
    </row>
    <row r="5" spans="1:9" x14ac:dyDescent="0.3">
      <c r="A5" s="160"/>
      <c r="B5" s="12">
        <v>2E-3</v>
      </c>
      <c r="C5" s="12">
        <v>10000</v>
      </c>
      <c r="D5" s="12">
        <v>22</v>
      </c>
      <c r="E5" s="6">
        <f>D5*C5*(1/B5)</f>
        <v>110000000</v>
      </c>
      <c r="F5" s="165"/>
      <c r="G5" s="138"/>
      <c r="H5" s="168"/>
      <c r="I5" s="24">
        <f t="shared" si="0"/>
        <v>8.0413926851582254</v>
      </c>
    </row>
    <row r="6" spans="1:9" ht="15.75" customHeight="1" x14ac:dyDescent="0.3">
      <c r="A6" s="160"/>
      <c r="B6" s="12">
        <v>2E-3</v>
      </c>
      <c r="C6" s="12">
        <v>10000</v>
      </c>
      <c r="D6" s="12">
        <v>24</v>
      </c>
      <c r="E6" s="6">
        <f>D6*C6*(1/B6)</f>
        <v>120000000</v>
      </c>
      <c r="F6" s="165"/>
      <c r="G6" s="138"/>
      <c r="H6" s="168"/>
      <c r="I6" s="24">
        <f t="shared" si="0"/>
        <v>8.0791812460476251</v>
      </c>
    </row>
    <row r="7" spans="1:9" x14ac:dyDescent="0.3">
      <c r="A7" s="161" t="s">
        <v>101</v>
      </c>
      <c r="B7" s="12">
        <v>0.01</v>
      </c>
      <c r="C7" s="12">
        <v>1</v>
      </c>
      <c r="D7" s="12">
        <v>0</v>
      </c>
      <c r="E7" s="7" t="s">
        <v>15</v>
      </c>
      <c r="F7" s="165">
        <v>100</v>
      </c>
      <c r="G7" s="138" t="s">
        <v>17</v>
      </c>
      <c r="H7" s="169" t="s">
        <v>22</v>
      </c>
      <c r="I7" s="24" t="s">
        <v>23</v>
      </c>
    </row>
    <row r="8" spans="1:9" x14ac:dyDescent="0.3">
      <c r="A8" s="160"/>
      <c r="B8" s="12">
        <v>0.01</v>
      </c>
      <c r="C8" s="12">
        <v>1</v>
      </c>
      <c r="D8" s="12">
        <v>0</v>
      </c>
      <c r="E8" s="7" t="s">
        <v>15</v>
      </c>
      <c r="F8" s="165"/>
      <c r="G8" s="138"/>
      <c r="H8" s="169"/>
      <c r="I8" s="24" t="s">
        <v>23</v>
      </c>
    </row>
    <row r="9" spans="1:9" x14ac:dyDescent="0.3">
      <c r="A9" s="160"/>
      <c r="B9" s="12">
        <v>0.01</v>
      </c>
      <c r="C9" s="12">
        <v>1</v>
      </c>
      <c r="D9" s="12">
        <v>0</v>
      </c>
      <c r="E9" s="7" t="s">
        <v>15</v>
      </c>
      <c r="F9" s="165"/>
      <c r="G9" s="138"/>
      <c r="H9" s="169"/>
      <c r="I9" s="24" t="s">
        <v>23</v>
      </c>
    </row>
    <row r="10" spans="1:9" x14ac:dyDescent="0.3">
      <c r="A10" s="160"/>
      <c r="B10" s="12">
        <v>0.01</v>
      </c>
      <c r="C10" s="12">
        <v>1</v>
      </c>
      <c r="D10" s="12">
        <v>0</v>
      </c>
      <c r="E10" s="7" t="s">
        <v>15</v>
      </c>
      <c r="F10" s="165"/>
      <c r="G10" s="138"/>
      <c r="H10" s="169"/>
      <c r="I10" s="24" t="s">
        <v>23</v>
      </c>
    </row>
    <row r="11" spans="1:9" x14ac:dyDescent="0.3">
      <c r="A11" s="160"/>
      <c r="B11" s="12">
        <v>0.01</v>
      </c>
      <c r="C11" s="12">
        <v>1</v>
      </c>
      <c r="D11" s="12">
        <v>0</v>
      </c>
      <c r="E11" s="7" t="s">
        <v>15</v>
      </c>
      <c r="F11" s="165"/>
      <c r="G11" s="138"/>
      <c r="H11" s="169"/>
      <c r="I11" s="24" t="s">
        <v>23</v>
      </c>
    </row>
    <row r="12" spans="1:9" ht="15" thickBot="1" x14ac:dyDescent="0.35">
      <c r="A12" s="162"/>
      <c r="B12" s="15">
        <v>0.01</v>
      </c>
      <c r="C12" s="15">
        <v>1</v>
      </c>
      <c r="D12" s="15">
        <v>0</v>
      </c>
      <c r="E12" s="13" t="s">
        <v>15</v>
      </c>
      <c r="F12" s="166"/>
      <c r="G12" s="133"/>
      <c r="H12" s="170"/>
      <c r="I12" s="25" t="s">
        <v>23</v>
      </c>
    </row>
    <row r="13" spans="1:9" x14ac:dyDescent="0.3">
      <c r="A13" s="159" t="s">
        <v>4</v>
      </c>
      <c r="B13" s="3">
        <v>2E-3</v>
      </c>
      <c r="C13" s="3">
        <v>10000</v>
      </c>
      <c r="D13" s="3">
        <v>28</v>
      </c>
      <c r="E13" s="3">
        <v>140000000</v>
      </c>
      <c r="F13" s="163">
        <v>202500000</v>
      </c>
      <c r="G13" s="132" t="s">
        <v>7</v>
      </c>
      <c r="H13" s="167">
        <f>LOG(F13)</f>
        <v>8.3064250275506879</v>
      </c>
      <c r="I13" s="23">
        <f t="shared" si="0"/>
        <v>8.1461280356782382</v>
      </c>
    </row>
    <row r="14" spans="1:9" x14ac:dyDescent="0.3">
      <c r="A14" s="160"/>
      <c r="B14" s="7">
        <v>2E-3</v>
      </c>
      <c r="C14" s="7">
        <v>10000</v>
      </c>
      <c r="D14" s="7">
        <v>38</v>
      </c>
      <c r="E14" s="7">
        <v>190000000</v>
      </c>
      <c r="F14" s="164"/>
      <c r="G14" s="138"/>
      <c r="H14" s="168"/>
      <c r="I14" s="24">
        <f t="shared" si="0"/>
        <v>8.2787536009528289</v>
      </c>
    </row>
    <row r="15" spans="1:9" x14ac:dyDescent="0.3">
      <c r="A15" s="160"/>
      <c r="B15" s="7">
        <v>2E-3</v>
      </c>
      <c r="C15" s="7">
        <v>10000</v>
      </c>
      <c r="D15" s="7">
        <v>59</v>
      </c>
      <c r="E15" s="7">
        <v>295000000</v>
      </c>
      <c r="F15" s="164"/>
      <c r="G15" s="138"/>
      <c r="H15" s="168"/>
      <c r="I15" s="24">
        <f t="shared" si="0"/>
        <v>8.4698220159781634</v>
      </c>
    </row>
    <row r="16" spans="1:9" x14ac:dyDescent="0.3">
      <c r="A16" s="160"/>
      <c r="B16" s="7">
        <v>2E-3</v>
      </c>
      <c r="C16" s="7">
        <v>10000</v>
      </c>
      <c r="D16" s="7">
        <v>37</v>
      </c>
      <c r="E16" s="7">
        <v>185000000</v>
      </c>
      <c r="F16" s="164"/>
      <c r="G16" s="138"/>
      <c r="H16" s="168"/>
      <c r="I16" s="24">
        <f t="shared" si="0"/>
        <v>8.2671717284030137</v>
      </c>
    </row>
    <row r="17" spans="1:9" x14ac:dyDescent="0.3">
      <c r="A17" s="161" t="s">
        <v>101</v>
      </c>
      <c r="B17" s="7">
        <v>0.01</v>
      </c>
      <c r="C17" s="7">
        <v>1</v>
      </c>
      <c r="D17" s="7">
        <v>0</v>
      </c>
      <c r="E17" s="7" t="s">
        <v>15</v>
      </c>
      <c r="F17" s="165">
        <v>100</v>
      </c>
      <c r="G17" s="138" t="s">
        <v>16</v>
      </c>
      <c r="H17" s="169" t="s">
        <v>22</v>
      </c>
      <c r="I17" s="24" t="s">
        <v>23</v>
      </c>
    </row>
    <row r="18" spans="1:9" x14ac:dyDescent="0.3">
      <c r="A18" s="160"/>
      <c r="B18" s="7">
        <v>0.01</v>
      </c>
      <c r="C18" s="7">
        <v>1</v>
      </c>
      <c r="D18" s="7">
        <v>0</v>
      </c>
      <c r="E18" s="7" t="s">
        <v>15</v>
      </c>
      <c r="F18" s="165"/>
      <c r="G18" s="138"/>
      <c r="H18" s="169"/>
      <c r="I18" s="24" t="s">
        <v>23</v>
      </c>
    </row>
    <row r="19" spans="1:9" x14ac:dyDescent="0.3">
      <c r="A19" s="160"/>
      <c r="B19" s="7">
        <v>0.01</v>
      </c>
      <c r="C19" s="7">
        <v>1</v>
      </c>
      <c r="D19" s="7">
        <v>0</v>
      </c>
      <c r="E19" s="7" t="s">
        <v>15</v>
      </c>
      <c r="F19" s="165"/>
      <c r="G19" s="138"/>
      <c r="H19" s="169"/>
      <c r="I19" s="24" t="s">
        <v>23</v>
      </c>
    </row>
    <row r="20" spans="1:9" x14ac:dyDescent="0.3">
      <c r="A20" s="160"/>
      <c r="B20" s="7">
        <v>0.01</v>
      </c>
      <c r="C20" s="7">
        <v>1</v>
      </c>
      <c r="D20" s="7">
        <v>0</v>
      </c>
      <c r="E20" s="7" t="s">
        <v>15</v>
      </c>
      <c r="F20" s="165"/>
      <c r="G20" s="138"/>
      <c r="H20" s="169"/>
      <c r="I20" s="24" t="s">
        <v>23</v>
      </c>
    </row>
    <row r="21" spans="1:9" x14ac:dyDescent="0.3">
      <c r="A21" s="160"/>
      <c r="B21" s="7">
        <v>0.01</v>
      </c>
      <c r="C21" s="7">
        <v>1</v>
      </c>
      <c r="D21" s="7">
        <v>0</v>
      </c>
      <c r="E21" s="7" t="s">
        <v>15</v>
      </c>
      <c r="F21" s="165"/>
      <c r="G21" s="138"/>
      <c r="H21" s="169"/>
      <c r="I21" s="24" t="s">
        <v>23</v>
      </c>
    </row>
    <row r="22" spans="1:9" ht="15" thickBot="1" x14ac:dyDescent="0.35">
      <c r="A22" s="162"/>
      <c r="B22" s="13">
        <v>0.01</v>
      </c>
      <c r="C22" s="13">
        <v>1</v>
      </c>
      <c r="D22" s="13">
        <v>0</v>
      </c>
      <c r="E22" s="13" t="s">
        <v>15</v>
      </c>
      <c r="F22" s="166"/>
      <c r="G22" s="133"/>
      <c r="H22" s="170"/>
      <c r="I22" s="25" t="s">
        <v>23</v>
      </c>
    </row>
    <row r="23" spans="1:9" x14ac:dyDescent="0.3">
      <c r="G23" s="19">
        <f>(6.06+6.31)/2</f>
        <v>6.1849999999999996</v>
      </c>
      <c r="H23" s="20" t="s">
        <v>18</v>
      </c>
    </row>
    <row r="24" spans="1:9" x14ac:dyDescent="0.3">
      <c r="G24" s="22"/>
    </row>
    <row r="25" spans="1:9" x14ac:dyDescent="0.3">
      <c r="G25" s="22">
        <f>(8.06+8.31)/2</f>
        <v>8.1850000000000005</v>
      </c>
      <c r="H25" s="20" t="s">
        <v>19</v>
      </c>
    </row>
    <row r="26" spans="1:9" x14ac:dyDescent="0.3">
      <c r="G26" s="22">
        <f>STDEV(I3:I6,I13:I16)</f>
        <v>0.16689145834823862</v>
      </c>
      <c r="H26" s="20" t="s">
        <v>20</v>
      </c>
    </row>
  </sheetData>
  <mergeCells count="16">
    <mergeCell ref="H3:H6"/>
    <mergeCell ref="H7:H12"/>
    <mergeCell ref="H13:H16"/>
    <mergeCell ref="H17:H22"/>
    <mergeCell ref="F3:F6"/>
    <mergeCell ref="G3:G6"/>
    <mergeCell ref="F7:F12"/>
    <mergeCell ref="G7:G12"/>
    <mergeCell ref="A3:A6"/>
    <mergeCell ref="A7:A12"/>
    <mergeCell ref="F13:F16"/>
    <mergeCell ref="G13:G16"/>
    <mergeCell ref="F17:F22"/>
    <mergeCell ref="G17:G22"/>
    <mergeCell ref="A13:A16"/>
    <mergeCell ref="A17:A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93FC2-3C2E-43E1-84A1-5321B6567E78}">
  <dimension ref="A1:Z58"/>
  <sheetViews>
    <sheetView tabSelected="1" zoomScale="80" zoomScaleNormal="80" workbookViewId="0"/>
  </sheetViews>
  <sheetFormatPr defaultRowHeight="14.4" x14ac:dyDescent="0.3"/>
  <cols>
    <col min="1" max="1" width="16" bestFit="1" customWidth="1"/>
    <col min="3" max="3" width="20" bestFit="1" customWidth="1"/>
    <col min="7" max="7" width="11.5546875" customWidth="1"/>
    <col min="8" max="8" width="11.21875" customWidth="1"/>
    <col min="11" max="11" width="11.77734375" customWidth="1"/>
    <col min="15" max="15" width="15.77734375" style="30" bestFit="1" customWidth="1"/>
    <col min="16" max="16" width="9.21875" style="30"/>
    <col min="17" max="17" width="20" style="30" bestFit="1" customWidth="1"/>
    <col min="18" max="20" width="9.21875" style="30"/>
    <col min="21" max="21" width="11" style="30" customWidth="1"/>
    <col min="22" max="22" width="11.5546875" style="30" customWidth="1"/>
    <col min="23" max="24" width="9.21875" style="30"/>
    <col min="25" max="25" width="11.44140625" style="30" customWidth="1"/>
  </cols>
  <sheetData>
    <row r="1" spans="1:26" s="118" customFormat="1" ht="15" thickBot="1" x14ac:dyDescent="0.35">
      <c r="A1" s="118" t="s">
        <v>105</v>
      </c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</row>
    <row r="2" spans="1:26" ht="72.599999999999994" thickBot="1" x14ac:dyDescent="0.35">
      <c r="A2" s="36" t="s">
        <v>42</v>
      </c>
      <c r="B2" s="31" t="s">
        <v>8</v>
      </c>
      <c r="C2" s="33" t="s">
        <v>58</v>
      </c>
      <c r="D2" s="71" t="s">
        <v>0</v>
      </c>
      <c r="E2" s="37" t="s">
        <v>1</v>
      </c>
      <c r="F2" s="72" t="s">
        <v>43</v>
      </c>
      <c r="G2" s="36" t="s">
        <v>2</v>
      </c>
      <c r="H2" s="34" t="s">
        <v>5</v>
      </c>
      <c r="I2" s="37" t="s">
        <v>3</v>
      </c>
      <c r="J2" s="114" t="s">
        <v>43</v>
      </c>
      <c r="K2" s="115" t="s">
        <v>9</v>
      </c>
      <c r="O2" s="108" t="s">
        <v>42</v>
      </c>
      <c r="P2" s="102" t="s">
        <v>8</v>
      </c>
      <c r="Q2" s="107" t="s">
        <v>58</v>
      </c>
      <c r="R2" s="103" t="s">
        <v>0</v>
      </c>
      <c r="S2" s="104" t="s">
        <v>1</v>
      </c>
      <c r="T2" s="105" t="s">
        <v>43</v>
      </c>
      <c r="U2" s="108" t="s">
        <v>2</v>
      </c>
      <c r="V2" s="106" t="s">
        <v>5</v>
      </c>
      <c r="W2" s="104" t="s">
        <v>3</v>
      </c>
      <c r="X2" s="116" t="s">
        <v>43</v>
      </c>
      <c r="Y2" s="117" t="s">
        <v>9</v>
      </c>
    </row>
    <row r="3" spans="1:26" x14ac:dyDescent="0.3">
      <c r="A3" s="66" t="s">
        <v>85</v>
      </c>
      <c r="B3" s="109">
        <v>45</v>
      </c>
      <c r="C3" s="67" t="s">
        <v>51</v>
      </c>
      <c r="D3" s="73">
        <v>22.53</v>
      </c>
      <c r="E3" s="8">
        <v>121000000</v>
      </c>
      <c r="F3" s="74">
        <f>LOG10(E3)</f>
        <v>8.0827853703164507</v>
      </c>
      <c r="G3" s="111">
        <f t="shared" ref="G3:G12" si="0">(100/B3)*E3</f>
        <v>268888888.8888889</v>
      </c>
      <c r="H3" s="81">
        <f t="shared" ref="H3:H4" si="1">2.5*G3</f>
        <v>672222222.22222221</v>
      </c>
      <c r="I3" s="171">
        <f>AVERAGE(H3:H4)</f>
        <v>647222222.22222221</v>
      </c>
      <c r="J3" s="172">
        <f>LOG10(I3)</f>
        <v>8.8110534202587321</v>
      </c>
      <c r="K3" s="132"/>
      <c r="O3" s="66" t="s">
        <v>59</v>
      </c>
      <c r="P3" s="109">
        <v>45</v>
      </c>
      <c r="Q3" s="67" t="s">
        <v>44</v>
      </c>
      <c r="R3" s="73">
        <v>19.059999999999999</v>
      </c>
      <c r="S3" s="8">
        <v>770000000</v>
      </c>
      <c r="T3" s="74">
        <f t="shared" ref="T3:T12" si="2">LOG10(S3)</f>
        <v>8.8864907251724823</v>
      </c>
      <c r="U3" s="111">
        <f t="shared" ref="U3:U12" si="3">(100/P3)*S3</f>
        <v>1711111111.1111112</v>
      </c>
      <c r="V3" s="81">
        <f t="shared" ref="V3:V6" si="4">2.5*U3</f>
        <v>4277777777.7777777</v>
      </c>
      <c r="W3" s="171">
        <f>AVERAGE(V3:V6)</f>
        <v>4600000000</v>
      </c>
      <c r="X3" s="172">
        <f>LOG10(W3)</f>
        <v>9.6627578316815743</v>
      </c>
      <c r="Y3" s="132"/>
    </row>
    <row r="4" spans="1:26" x14ac:dyDescent="0.3">
      <c r="A4" s="68" t="s">
        <v>86</v>
      </c>
      <c r="B4" s="53">
        <v>45</v>
      </c>
      <c r="C4" s="56" t="s">
        <v>51</v>
      </c>
      <c r="D4" s="75">
        <v>22.66</v>
      </c>
      <c r="E4" s="1">
        <v>112000000</v>
      </c>
      <c r="F4" s="76">
        <f t="shared" ref="F4:F30" si="5">LOG10(E4)</f>
        <v>8.0492180226701819</v>
      </c>
      <c r="G4" s="112">
        <f t="shared" si="0"/>
        <v>248888888.8888889</v>
      </c>
      <c r="H4" s="82">
        <f t="shared" si="1"/>
        <v>622222222.22222221</v>
      </c>
      <c r="I4" s="165"/>
      <c r="J4" s="173"/>
      <c r="K4" s="138"/>
      <c r="O4" s="68" t="s">
        <v>59</v>
      </c>
      <c r="P4" s="53">
        <v>45</v>
      </c>
      <c r="Q4" s="56" t="s">
        <v>44</v>
      </c>
      <c r="R4" s="75">
        <v>18.88</v>
      </c>
      <c r="S4" s="1">
        <v>844000000</v>
      </c>
      <c r="T4" s="76">
        <f t="shared" si="2"/>
        <v>8.9263424466256556</v>
      </c>
      <c r="U4" s="112">
        <f t="shared" si="3"/>
        <v>1875555555.5555556</v>
      </c>
      <c r="V4" s="82">
        <f t="shared" si="4"/>
        <v>4688888888.8888893</v>
      </c>
      <c r="W4" s="165"/>
      <c r="X4" s="173"/>
      <c r="Y4" s="138"/>
    </row>
    <row r="5" spans="1:26" x14ac:dyDescent="0.3">
      <c r="A5" s="68" t="s">
        <v>83</v>
      </c>
      <c r="B5" s="52">
        <v>45</v>
      </c>
      <c r="C5" s="56" t="s">
        <v>51</v>
      </c>
      <c r="D5" s="75">
        <v>29.13</v>
      </c>
      <c r="E5" s="1">
        <v>3930000</v>
      </c>
      <c r="F5" s="76">
        <f t="shared" si="5"/>
        <v>6.594392550375427</v>
      </c>
      <c r="G5" s="112">
        <f t="shared" si="0"/>
        <v>8733333.333333334</v>
      </c>
      <c r="H5" s="82">
        <f>2.5*G5</f>
        <v>21833333.333333336</v>
      </c>
      <c r="I5" s="165">
        <f>AVERAGE(H5:H6)</f>
        <v>36916666.666666672</v>
      </c>
      <c r="J5" s="173">
        <f>LOG10(I5)</f>
        <v>7.5672224801754444</v>
      </c>
      <c r="K5" s="138">
        <f>LOG10(I3/I5)</f>
        <v>1.243830940083287</v>
      </c>
      <c r="O5" s="68" t="s">
        <v>60</v>
      </c>
      <c r="P5" s="53">
        <v>45</v>
      </c>
      <c r="Q5" s="56" t="s">
        <v>44</v>
      </c>
      <c r="R5" s="75">
        <v>18.82</v>
      </c>
      <c r="S5" s="1">
        <v>872000000</v>
      </c>
      <c r="T5" s="76">
        <f t="shared" si="2"/>
        <v>8.9405164849325676</v>
      </c>
      <c r="U5" s="112">
        <f t="shared" si="3"/>
        <v>1937777777.7777779</v>
      </c>
      <c r="V5" s="82">
        <f t="shared" si="4"/>
        <v>4844444444.4444447</v>
      </c>
      <c r="W5" s="165"/>
      <c r="X5" s="173"/>
      <c r="Y5" s="138"/>
    </row>
    <row r="6" spans="1:26" ht="15" thickBot="1" x14ac:dyDescent="0.35">
      <c r="A6" s="68" t="s">
        <v>84</v>
      </c>
      <c r="B6" s="53">
        <v>45</v>
      </c>
      <c r="C6" s="56" t="s">
        <v>51</v>
      </c>
      <c r="D6" s="75">
        <v>27.46</v>
      </c>
      <c r="E6" s="1">
        <v>9360000</v>
      </c>
      <c r="F6" s="76">
        <f t="shared" si="5"/>
        <v>6.971275848738105</v>
      </c>
      <c r="G6" s="112">
        <f t="shared" si="0"/>
        <v>20800000</v>
      </c>
      <c r="H6" s="82">
        <f>2.5*G6</f>
        <v>52000000</v>
      </c>
      <c r="I6" s="165"/>
      <c r="J6" s="173"/>
      <c r="K6" s="138"/>
      <c r="O6" s="68" t="s">
        <v>60</v>
      </c>
      <c r="P6" s="53">
        <v>45</v>
      </c>
      <c r="Q6" s="56" t="s">
        <v>44</v>
      </c>
      <c r="R6" s="75">
        <v>18.920000000000002</v>
      </c>
      <c r="S6" s="1">
        <v>826000000</v>
      </c>
      <c r="T6" s="76">
        <f t="shared" si="2"/>
        <v>8.9169800473203829</v>
      </c>
      <c r="U6" s="112">
        <f t="shared" si="3"/>
        <v>1835555555.5555556</v>
      </c>
      <c r="V6" s="82">
        <f t="shared" si="4"/>
        <v>4588888888.8888893</v>
      </c>
      <c r="W6" s="165"/>
      <c r="X6" s="173"/>
      <c r="Y6" s="138"/>
    </row>
    <row r="7" spans="1:26" x14ac:dyDescent="0.3">
      <c r="A7" s="66" t="s">
        <v>87</v>
      </c>
      <c r="B7" s="109">
        <v>45</v>
      </c>
      <c r="C7" s="67" t="s">
        <v>52</v>
      </c>
      <c r="D7" s="73">
        <v>21.85</v>
      </c>
      <c r="E7" s="8">
        <v>171000000</v>
      </c>
      <c r="F7" s="74">
        <f t="shared" si="5"/>
        <v>8.2329961103921541</v>
      </c>
      <c r="G7" s="111">
        <f t="shared" si="0"/>
        <v>380000000</v>
      </c>
      <c r="H7" s="81">
        <f t="shared" ref="H7:H8" si="6">2.5*G7</f>
        <v>950000000</v>
      </c>
      <c r="I7" s="171">
        <f>AVERAGE(H7:H8)</f>
        <v>1125000000</v>
      </c>
      <c r="J7" s="172">
        <f>LOG10(I7)</f>
        <v>9.0511525224473814</v>
      </c>
      <c r="K7" s="132"/>
      <c r="O7" s="68" t="s">
        <v>61</v>
      </c>
      <c r="P7" s="52">
        <v>45</v>
      </c>
      <c r="Q7" s="56" t="s">
        <v>44</v>
      </c>
      <c r="R7" s="75">
        <v>22.02</v>
      </c>
      <c r="S7" s="1">
        <v>170000000</v>
      </c>
      <c r="T7" s="76">
        <f t="shared" si="2"/>
        <v>8.2304489213782741</v>
      </c>
      <c r="U7" s="112">
        <f t="shared" si="3"/>
        <v>377777777.77777779</v>
      </c>
      <c r="V7" s="82">
        <f t="shared" ref="V7:V15" si="7">2.5*U7</f>
        <v>944444444.44444442</v>
      </c>
      <c r="W7" s="165">
        <f>AVERAGE(V7:V10)</f>
        <v>834722222.22222221</v>
      </c>
      <c r="X7" s="173">
        <f>LOG10(W7)</f>
        <v>8.9215419755714702</v>
      </c>
      <c r="Y7" s="138">
        <f>LOG10(W3/W7)</f>
        <v>0.7412158561101031</v>
      </c>
    </row>
    <row r="8" spans="1:26" x14ac:dyDescent="0.3">
      <c r="A8" s="68" t="s">
        <v>88</v>
      </c>
      <c r="B8" s="53">
        <v>45</v>
      </c>
      <c r="C8" s="56" t="s">
        <v>52</v>
      </c>
      <c r="D8" s="75">
        <v>21.25</v>
      </c>
      <c r="E8" s="1">
        <v>234000000</v>
      </c>
      <c r="F8" s="76">
        <f t="shared" si="5"/>
        <v>8.3692158574101434</v>
      </c>
      <c r="G8" s="112">
        <f t="shared" si="0"/>
        <v>520000000</v>
      </c>
      <c r="H8" s="82">
        <f t="shared" si="6"/>
        <v>1300000000</v>
      </c>
      <c r="I8" s="165"/>
      <c r="J8" s="173"/>
      <c r="K8" s="138"/>
      <c r="O8" s="68" t="s">
        <v>61</v>
      </c>
      <c r="P8" s="53">
        <v>45</v>
      </c>
      <c r="Q8" s="56" t="s">
        <v>44</v>
      </c>
      <c r="R8" s="75">
        <v>22.18</v>
      </c>
      <c r="S8" s="1">
        <v>157000000</v>
      </c>
      <c r="T8" s="76">
        <f t="shared" si="2"/>
        <v>8.1958996524092331</v>
      </c>
      <c r="U8" s="112">
        <f t="shared" si="3"/>
        <v>348888888.8888889</v>
      </c>
      <c r="V8" s="82">
        <f t="shared" si="7"/>
        <v>872222222.22222221</v>
      </c>
      <c r="W8" s="165"/>
      <c r="X8" s="173"/>
      <c r="Y8" s="138"/>
    </row>
    <row r="9" spans="1:26" x14ac:dyDescent="0.3">
      <c r="A9" s="68" t="s">
        <v>79</v>
      </c>
      <c r="B9" s="52">
        <v>45</v>
      </c>
      <c r="C9" s="56" t="s">
        <v>52</v>
      </c>
      <c r="D9" s="75">
        <v>30.68</v>
      </c>
      <c r="E9" s="1">
        <v>1760000</v>
      </c>
      <c r="F9" s="76">
        <f t="shared" si="5"/>
        <v>6.2455126678141495</v>
      </c>
      <c r="G9" s="112">
        <f t="shared" si="0"/>
        <v>3911111.1111111115</v>
      </c>
      <c r="H9" s="82">
        <f>2.5*G9</f>
        <v>9777777.777777778</v>
      </c>
      <c r="I9" s="165">
        <f>AVERAGE(H9:H10)</f>
        <v>9388888.8888888881</v>
      </c>
      <c r="J9" s="173">
        <f>LOG10(I9)</f>
        <v>6.9726141995103674</v>
      </c>
      <c r="K9" s="138">
        <f>LOG10(I7/I9)</f>
        <v>2.078538322937014</v>
      </c>
      <c r="O9" s="68" t="s">
        <v>62</v>
      </c>
      <c r="P9" s="52">
        <v>45</v>
      </c>
      <c r="Q9" s="56" t="s">
        <v>44</v>
      </c>
      <c r="R9" s="75">
        <v>22.36</v>
      </c>
      <c r="S9" s="1">
        <v>144000000</v>
      </c>
      <c r="T9" s="76">
        <f t="shared" si="2"/>
        <v>8.1583624920952502</v>
      </c>
      <c r="U9" s="112">
        <f t="shared" si="3"/>
        <v>320000000</v>
      </c>
      <c r="V9" s="82">
        <f t="shared" si="7"/>
        <v>800000000</v>
      </c>
      <c r="W9" s="165"/>
      <c r="X9" s="173"/>
      <c r="Y9" s="138"/>
    </row>
    <row r="10" spans="1:26" ht="15" thickBot="1" x14ac:dyDescent="0.35">
      <c r="A10" s="69" t="s">
        <v>80</v>
      </c>
      <c r="B10" s="110">
        <v>45</v>
      </c>
      <c r="C10" s="70" t="s">
        <v>52</v>
      </c>
      <c r="D10" s="77">
        <v>30.85</v>
      </c>
      <c r="E10" s="10">
        <v>1620000</v>
      </c>
      <c r="F10" s="78">
        <f t="shared" si="5"/>
        <v>6.2095150145426308</v>
      </c>
      <c r="G10" s="113">
        <f t="shared" si="0"/>
        <v>3600000</v>
      </c>
      <c r="H10" s="83">
        <f>2.5*G10</f>
        <v>9000000</v>
      </c>
      <c r="I10" s="166"/>
      <c r="J10" s="174"/>
      <c r="K10" s="133"/>
      <c r="O10" s="69" t="s">
        <v>62</v>
      </c>
      <c r="P10" s="110">
        <v>45</v>
      </c>
      <c r="Q10" s="70" t="s">
        <v>44</v>
      </c>
      <c r="R10" s="77">
        <v>22.56</v>
      </c>
      <c r="S10" s="10">
        <v>130000000</v>
      </c>
      <c r="T10" s="78">
        <f t="shared" si="2"/>
        <v>8.1139433523068369</v>
      </c>
      <c r="U10" s="113">
        <f t="shared" si="3"/>
        <v>288888888.8888889</v>
      </c>
      <c r="V10" s="83">
        <f t="shared" si="7"/>
        <v>722222222.22222221</v>
      </c>
      <c r="W10" s="166"/>
      <c r="X10" s="174"/>
      <c r="Y10" s="133"/>
    </row>
    <row r="11" spans="1:26" x14ac:dyDescent="0.3">
      <c r="A11" s="66" t="s">
        <v>89</v>
      </c>
      <c r="B11" s="51">
        <v>45</v>
      </c>
      <c r="C11" s="67" t="s">
        <v>53</v>
      </c>
      <c r="D11" s="73">
        <v>21.96</v>
      </c>
      <c r="E11" s="8">
        <v>162000000</v>
      </c>
      <c r="F11" s="74">
        <f t="shared" si="5"/>
        <v>8.2095150145426317</v>
      </c>
      <c r="G11" s="111">
        <f t="shared" si="0"/>
        <v>360000000</v>
      </c>
      <c r="H11" s="81">
        <f>2.5*G11</f>
        <v>900000000</v>
      </c>
      <c r="I11" s="171">
        <f>AVERAGE(H11:H12)</f>
        <v>933333333.33333337</v>
      </c>
      <c r="J11" s="172">
        <f>LOG10(I11)</f>
        <v>8.9700367766225568</v>
      </c>
      <c r="K11" s="132"/>
      <c r="O11" s="66" t="s">
        <v>81</v>
      </c>
      <c r="P11" s="51">
        <v>45</v>
      </c>
      <c r="Q11" s="67" t="s">
        <v>45</v>
      </c>
      <c r="R11" s="73">
        <v>19.45</v>
      </c>
      <c r="S11" s="8">
        <v>632000000</v>
      </c>
      <c r="T11" s="74">
        <f t="shared" si="2"/>
        <v>8.8007170782823856</v>
      </c>
      <c r="U11" s="111">
        <f t="shared" si="3"/>
        <v>1404444444.4444444</v>
      </c>
      <c r="V11" s="81">
        <f t="shared" si="7"/>
        <v>3511111111.1111112</v>
      </c>
      <c r="W11" s="171">
        <f>AVERAGE(V11:V14)</f>
        <v>3954166666.6666665</v>
      </c>
      <c r="X11" s="172">
        <f>LOG10(W11)</f>
        <v>9.5970549707156874</v>
      </c>
      <c r="Y11" s="132"/>
      <c r="Z11" s="57"/>
    </row>
    <row r="12" spans="1:26" x14ac:dyDescent="0.3">
      <c r="A12" s="68" t="s">
        <v>90</v>
      </c>
      <c r="B12" s="53">
        <v>45</v>
      </c>
      <c r="C12" s="56" t="s">
        <v>53</v>
      </c>
      <c r="D12" s="75">
        <v>21.82</v>
      </c>
      <c r="E12" s="1">
        <v>174000000</v>
      </c>
      <c r="F12" s="76">
        <f t="shared" si="5"/>
        <v>8.2405492482825995</v>
      </c>
      <c r="G12" s="112">
        <f t="shared" si="0"/>
        <v>386666666.66666669</v>
      </c>
      <c r="H12" s="82">
        <f>2.5*G12</f>
        <v>966666666.66666675</v>
      </c>
      <c r="I12" s="165"/>
      <c r="J12" s="173"/>
      <c r="K12" s="138"/>
      <c r="O12" s="68" t="s">
        <v>81</v>
      </c>
      <c r="P12" s="53">
        <v>45</v>
      </c>
      <c r="Q12" s="56" t="s">
        <v>45</v>
      </c>
      <c r="R12" s="75">
        <v>19.46</v>
      </c>
      <c r="S12" s="1">
        <v>629000000</v>
      </c>
      <c r="T12" s="76">
        <f t="shared" si="2"/>
        <v>8.7986506454452691</v>
      </c>
      <c r="U12" s="112">
        <f t="shared" si="3"/>
        <v>1397777777.7777779</v>
      </c>
      <c r="V12" s="82">
        <f t="shared" si="7"/>
        <v>3494444444.4444447</v>
      </c>
      <c r="W12" s="165"/>
      <c r="X12" s="173"/>
      <c r="Y12" s="138"/>
      <c r="Z12" s="57"/>
    </row>
    <row r="13" spans="1:26" x14ac:dyDescent="0.3">
      <c r="A13" s="68" t="s">
        <v>75</v>
      </c>
      <c r="B13" s="52">
        <v>45</v>
      </c>
      <c r="C13" s="56" t="s">
        <v>53</v>
      </c>
      <c r="D13" s="75">
        <v>33.159999999999997</v>
      </c>
      <c r="E13" s="1">
        <v>464000</v>
      </c>
      <c r="F13" s="76">
        <f t="shared" si="5"/>
        <v>5.6665179805548807</v>
      </c>
      <c r="G13" s="112">
        <f>((100/B13)*E13)</f>
        <v>1031111.1111111111</v>
      </c>
      <c r="H13" s="82">
        <f>2.5*G13</f>
        <v>2577777.777777778</v>
      </c>
      <c r="I13" s="165">
        <f>AVERAGE(H13:H14)</f>
        <v>1933333.3333333335</v>
      </c>
      <c r="J13" s="173">
        <f>LOG10(I13)</f>
        <v>6.2863067388432752</v>
      </c>
      <c r="K13" s="138">
        <f>LOG10(I11/I13)</f>
        <v>2.6837300377792821</v>
      </c>
      <c r="O13" s="68" t="s">
        <v>82</v>
      </c>
      <c r="P13" s="52">
        <v>45</v>
      </c>
      <c r="Q13" s="56" t="s">
        <v>45</v>
      </c>
      <c r="R13" s="75">
        <v>18.809999999999999</v>
      </c>
      <c r="S13" s="1">
        <v>875000000</v>
      </c>
      <c r="T13" s="76">
        <f t="shared" ref="T13:T14" si="8">LOG10(S13)</f>
        <v>8.9420080530223132</v>
      </c>
      <c r="U13" s="112">
        <f t="shared" ref="U13:U14" si="9">(100/P13)*S13</f>
        <v>1944444444.4444444</v>
      </c>
      <c r="V13" s="82">
        <f t="shared" si="7"/>
        <v>4861111111.1111107</v>
      </c>
      <c r="W13" s="165"/>
      <c r="X13" s="173"/>
      <c r="Y13" s="138"/>
    </row>
    <row r="14" spans="1:26" ht="15" thickBot="1" x14ac:dyDescent="0.35">
      <c r="A14" s="69" t="s">
        <v>76</v>
      </c>
      <c r="B14" s="110">
        <v>45</v>
      </c>
      <c r="C14" s="70" t="s">
        <v>53</v>
      </c>
      <c r="D14" s="77">
        <v>33.97</v>
      </c>
      <c r="E14" s="10">
        <v>232000</v>
      </c>
      <c r="F14" s="78">
        <f t="shared" si="5"/>
        <v>5.3654879848908994</v>
      </c>
      <c r="G14" s="113">
        <f>((100/B14)*E14)</f>
        <v>515555.55555555556</v>
      </c>
      <c r="H14" s="83">
        <f t="shared" ref="H14" si="10">2.5*G14</f>
        <v>1288888.888888889</v>
      </c>
      <c r="I14" s="166"/>
      <c r="J14" s="174"/>
      <c r="K14" s="133"/>
      <c r="O14" s="68" t="s">
        <v>82</v>
      </c>
      <c r="P14" s="53">
        <v>45</v>
      </c>
      <c r="Q14" s="56" t="s">
        <v>45</v>
      </c>
      <c r="R14" s="75">
        <v>19.22</v>
      </c>
      <c r="S14" s="1">
        <v>711000000</v>
      </c>
      <c r="T14" s="76">
        <f t="shared" si="8"/>
        <v>8.851869600729767</v>
      </c>
      <c r="U14" s="112">
        <f t="shared" si="9"/>
        <v>1580000000</v>
      </c>
      <c r="V14" s="82">
        <f t="shared" si="7"/>
        <v>3950000000</v>
      </c>
      <c r="W14" s="165"/>
      <c r="X14" s="173"/>
      <c r="Y14" s="138"/>
    </row>
    <row r="15" spans="1:26" x14ac:dyDescent="0.3">
      <c r="A15" s="66" t="s">
        <v>91</v>
      </c>
      <c r="B15" s="109">
        <v>45</v>
      </c>
      <c r="C15" s="67" t="s">
        <v>54</v>
      </c>
      <c r="D15" s="79">
        <v>21.74</v>
      </c>
      <c r="E15" s="8">
        <v>182000000</v>
      </c>
      <c r="F15" s="74">
        <f t="shared" si="5"/>
        <v>8.2600713879850751</v>
      </c>
      <c r="G15" s="111">
        <f>((100/B15)*E15)</f>
        <v>404444444.44444448</v>
      </c>
      <c r="H15" s="81">
        <f>2.5*G15</f>
        <v>1011111111.1111112</v>
      </c>
      <c r="I15" s="171">
        <f>AVERAGE(H15:H16)</f>
        <v>1002777777.7777778</v>
      </c>
      <c r="J15" s="172">
        <f>LOG10(I15)</f>
        <v>9.00120470113837</v>
      </c>
      <c r="K15" s="132"/>
      <c r="O15" s="68" t="s">
        <v>83</v>
      </c>
      <c r="P15" s="52">
        <v>45</v>
      </c>
      <c r="Q15" s="56" t="s">
        <v>45</v>
      </c>
      <c r="R15" s="75">
        <v>26.89</v>
      </c>
      <c r="S15" s="1">
        <v>14200000</v>
      </c>
      <c r="T15" s="76">
        <f t="shared" ref="T15:T16" si="11">LOG10(S15)</f>
        <v>7.1522883443830567</v>
      </c>
      <c r="U15" s="112">
        <f>((100/P15)*S15)</f>
        <v>31555555.555555556</v>
      </c>
      <c r="V15" s="82">
        <f t="shared" si="7"/>
        <v>78888888.888888896</v>
      </c>
      <c r="W15" s="165">
        <f>AVERAGE(V15:V18)</f>
        <v>116388888.8888889</v>
      </c>
      <c r="X15" s="173">
        <f>LOG10(W15)</f>
        <v>8.0659115221990074</v>
      </c>
      <c r="Y15" s="138">
        <f>LOG10(W11/W15)</f>
        <v>1.5311434485166786</v>
      </c>
      <c r="Z15" s="57"/>
    </row>
    <row r="16" spans="1:26" x14ac:dyDescent="0.3">
      <c r="A16" s="68" t="s">
        <v>92</v>
      </c>
      <c r="B16" s="53">
        <v>45</v>
      </c>
      <c r="C16" s="56" t="s">
        <v>54</v>
      </c>
      <c r="D16" s="80">
        <v>21.76</v>
      </c>
      <c r="E16" s="1">
        <v>179000000</v>
      </c>
      <c r="F16" s="76">
        <f t="shared" si="5"/>
        <v>8.2528530309798924</v>
      </c>
      <c r="G16" s="112">
        <f t="shared" ref="G16" si="12">(100/B16)*E16</f>
        <v>397777777.77777779</v>
      </c>
      <c r="H16" s="82">
        <f>2.5*G16</f>
        <v>994444444.44444442</v>
      </c>
      <c r="I16" s="165"/>
      <c r="J16" s="173"/>
      <c r="K16" s="138"/>
      <c r="O16" s="68" t="s">
        <v>83</v>
      </c>
      <c r="P16" s="53">
        <v>45</v>
      </c>
      <c r="Q16" s="56" t="s">
        <v>45</v>
      </c>
      <c r="R16" s="75">
        <v>26.81</v>
      </c>
      <c r="S16" s="1">
        <v>14900000</v>
      </c>
      <c r="T16" s="76">
        <f t="shared" si="11"/>
        <v>7.173186268412274</v>
      </c>
      <c r="U16" s="112">
        <f>((100/P16)*S16)</f>
        <v>33111111.111111112</v>
      </c>
      <c r="V16" s="82">
        <f t="shared" ref="V16" si="13">2.5*U16</f>
        <v>82777777.777777776</v>
      </c>
      <c r="W16" s="165"/>
      <c r="X16" s="173"/>
      <c r="Y16" s="138"/>
      <c r="Z16" s="57"/>
    </row>
    <row r="17" spans="1:26" x14ac:dyDescent="0.3">
      <c r="A17" s="68" t="s">
        <v>71</v>
      </c>
      <c r="B17" s="53">
        <v>45</v>
      </c>
      <c r="C17" s="56" t="s">
        <v>54</v>
      </c>
      <c r="D17" s="75">
        <v>31.71</v>
      </c>
      <c r="E17" s="1">
        <v>1030000</v>
      </c>
      <c r="F17" s="76">
        <f t="shared" si="5"/>
        <v>6.012837224705172</v>
      </c>
      <c r="G17" s="112">
        <f>((100/B17)*E17)</f>
        <v>2288888.888888889</v>
      </c>
      <c r="H17" s="82">
        <f>2.5*G17</f>
        <v>5722222.222222222</v>
      </c>
      <c r="I17" s="165">
        <f>AVERAGE(H17:H18)</f>
        <v>3908333.3333333335</v>
      </c>
      <c r="J17" s="173">
        <f>LOG10(I17)</f>
        <v>6.5919915966674587</v>
      </c>
      <c r="K17" s="138">
        <f>LOG10(I15/I17)</f>
        <v>2.4092131044709122</v>
      </c>
      <c r="O17" s="68" t="s">
        <v>84</v>
      </c>
      <c r="P17" s="52">
        <v>45</v>
      </c>
      <c r="Q17" s="56" t="s">
        <v>45</v>
      </c>
      <c r="R17" s="75">
        <v>25.58</v>
      </c>
      <c r="S17" s="1">
        <v>27800000</v>
      </c>
      <c r="T17" s="76">
        <f t="shared" ref="T17:T18" si="14">LOG10(S17)</f>
        <v>7.4440447959180762</v>
      </c>
      <c r="U17" s="112">
        <f>((100/P17)*S17)</f>
        <v>61777777.777777784</v>
      </c>
      <c r="V17" s="82">
        <f>2.5*U17</f>
        <v>154444444.44444445</v>
      </c>
      <c r="W17" s="165"/>
      <c r="X17" s="173"/>
      <c r="Y17" s="138"/>
    </row>
    <row r="18" spans="1:26" ht="15" thickBot="1" x14ac:dyDescent="0.35">
      <c r="A18" s="68" t="s">
        <v>72</v>
      </c>
      <c r="B18" s="53">
        <v>45</v>
      </c>
      <c r="C18" s="56" t="s">
        <v>54</v>
      </c>
      <c r="D18" s="75">
        <v>33.43</v>
      </c>
      <c r="E18" s="1">
        <v>377000</v>
      </c>
      <c r="F18" s="76">
        <f t="shared" si="5"/>
        <v>5.5763413502057926</v>
      </c>
      <c r="G18" s="112">
        <f>((100/B18)*E18)</f>
        <v>837777.77777777787</v>
      </c>
      <c r="H18" s="82">
        <f t="shared" ref="H18:H20" si="15">2.5*G18</f>
        <v>2094444.4444444447</v>
      </c>
      <c r="I18" s="165"/>
      <c r="J18" s="173"/>
      <c r="K18" s="138"/>
      <c r="O18" s="69" t="s">
        <v>84</v>
      </c>
      <c r="P18" s="110">
        <v>45</v>
      </c>
      <c r="Q18" s="70" t="s">
        <v>45</v>
      </c>
      <c r="R18" s="77">
        <v>25.64</v>
      </c>
      <c r="S18" s="10">
        <v>26900000</v>
      </c>
      <c r="T18" s="78">
        <f t="shared" si="14"/>
        <v>7.4297522800024076</v>
      </c>
      <c r="U18" s="113">
        <f>((100/P18)*S18)</f>
        <v>59777777.777777784</v>
      </c>
      <c r="V18" s="83">
        <f t="shared" ref="V18" si="16">2.5*U18</f>
        <v>149444444.44444445</v>
      </c>
      <c r="W18" s="166"/>
      <c r="X18" s="174"/>
      <c r="Y18" s="133"/>
    </row>
    <row r="19" spans="1:26" x14ac:dyDescent="0.3">
      <c r="A19" s="66" t="s">
        <v>93</v>
      </c>
      <c r="B19" s="109">
        <v>45</v>
      </c>
      <c r="C19" s="67" t="s">
        <v>55</v>
      </c>
      <c r="D19" s="73">
        <v>21.77</v>
      </c>
      <c r="E19" s="8">
        <v>179000000</v>
      </c>
      <c r="F19" s="74">
        <f t="shared" si="5"/>
        <v>8.2528530309798924</v>
      </c>
      <c r="G19" s="111">
        <f t="shared" ref="G19:G24" si="17">(100/B19)*E19</f>
        <v>397777777.77777779</v>
      </c>
      <c r="H19" s="81">
        <f t="shared" si="15"/>
        <v>994444444.44444442</v>
      </c>
      <c r="I19" s="171">
        <f>AVERAGE(H19:H20)</f>
        <v>1044444444.4444444</v>
      </c>
      <c r="J19" s="172">
        <f>LOG10(I19)</f>
        <v>9.018885344160374</v>
      </c>
      <c r="K19" s="132"/>
      <c r="O19" s="66" t="s">
        <v>77</v>
      </c>
      <c r="P19" s="109">
        <v>45</v>
      </c>
      <c r="Q19" s="67" t="s">
        <v>46</v>
      </c>
      <c r="R19" s="79">
        <v>19.829999999999998</v>
      </c>
      <c r="S19" s="8">
        <v>522000000</v>
      </c>
      <c r="T19" s="74">
        <f t="shared" ref="T19:T20" si="18">LOG10(S19)</f>
        <v>8.7176705030022621</v>
      </c>
      <c r="U19" s="111">
        <f>((100/P19)*S19)</f>
        <v>1160000000</v>
      </c>
      <c r="V19" s="81">
        <f>2.5*U19</f>
        <v>2900000000</v>
      </c>
      <c r="W19" s="171">
        <f>AVERAGE(V19:V22)</f>
        <v>4219444444.4444447</v>
      </c>
      <c r="X19" s="172">
        <f>LOG10(W19)</f>
        <v>9.6252552730954992</v>
      </c>
      <c r="Y19" s="132"/>
      <c r="Z19" s="57"/>
    </row>
    <row r="20" spans="1:26" x14ac:dyDescent="0.3">
      <c r="A20" s="68" t="s">
        <v>94</v>
      </c>
      <c r="B20" s="53">
        <v>45</v>
      </c>
      <c r="C20" s="56" t="s">
        <v>55</v>
      </c>
      <c r="D20" s="75">
        <v>21.58</v>
      </c>
      <c r="E20" s="1">
        <v>197000000</v>
      </c>
      <c r="F20" s="76">
        <f t="shared" si="5"/>
        <v>8.2944662261615925</v>
      </c>
      <c r="G20" s="112">
        <f t="shared" si="17"/>
        <v>437777777.77777779</v>
      </c>
      <c r="H20" s="82">
        <f t="shared" si="15"/>
        <v>1094444444.4444444</v>
      </c>
      <c r="I20" s="165"/>
      <c r="J20" s="173"/>
      <c r="K20" s="138"/>
      <c r="O20" s="68" t="s">
        <v>77</v>
      </c>
      <c r="P20" s="53">
        <v>45</v>
      </c>
      <c r="Q20" s="56" t="s">
        <v>46</v>
      </c>
      <c r="R20" s="80">
        <v>19.489999999999998</v>
      </c>
      <c r="S20" s="1">
        <v>620000000</v>
      </c>
      <c r="T20" s="76">
        <f t="shared" si="18"/>
        <v>8.7923916894982543</v>
      </c>
      <c r="U20" s="112">
        <f t="shared" ref="U20" si="19">(100/P20)*S20</f>
        <v>1377777777.7777779</v>
      </c>
      <c r="V20" s="82">
        <f>2.5*U20</f>
        <v>3444444444.4444447</v>
      </c>
      <c r="W20" s="165"/>
      <c r="X20" s="173"/>
      <c r="Y20" s="138"/>
      <c r="Z20" s="57"/>
    </row>
    <row r="21" spans="1:26" x14ac:dyDescent="0.3">
      <c r="A21" s="68" t="s">
        <v>67</v>
      </c>
      <c r="B21" s="52">
        <v>45</v>
      </c>
      <c r="C21" s="56" t="s">
        <v>55</v>
      </c>
      <c r="D21" s="75">
        <v>35</v>
      </c>
      <c r="E21" s="1">
        <v>68000</v>
      </c>
      <c r="F21" s="76">
        <f t="shared" si="5"/>
        <v>4.8325089127062366</v>
      </c>
      <c r="G21" s="112">
        <f t="shared" si="17"/>
        <v>151111.11111111112</v>
      </c>
      <c r="H21" s="82">
        <f>2.5*G21</f>
        <v>377777.77777777781</v>
      </c>
      <c r="I21" s="165">
        <f>AVERAGE(H21:H22)</f>
        <v>4494444.444444445</v>
      </c>
      <c r="J21" s="173">
        <f>LOG10(I21)</f>
        <v>6.6526760165089662</v>
      </c>
      <c r="K21" s="138">
        <f>LOG10(I19/I21)</f>
        <v>2.3662093276514073</v>
      </c>
      <c r="O21" s="68" t="s">
        <v>78</v>
      </c>
      <c r="P21" s="53">
        <v>45</v>
      </c>
      <c r="Q21" s="56" t="s">
        <v>46</v>
      </c>
      <c r="R21" s="80">
        <v>18.66</v>
      </c>
      <c r="S21" s="1">
        <v>948000000</v>
      </c>
      <c r="T21" s="76">
        <f t="shared" ref="T21:T22" si="20">LOG10(S21)</f>
        <v>8.9768083373380669</v>
      </c>
      <c r="U21" s="112">
        <f>((100/P21)*S21)</f>
        <v>2106666666.6666667</v>
      </c>
      <c r="V21" s="82">
        <f>2.5*U21</f>
        <v>5266666666.666667</v>
      </c>
      <c r="W21" s="165"/>
      <c r="X21" s="173"/>
      <c r="Y21" s="138"/>
    </row>
    <row r="22" spans="1:26" ht="15" thickBot="1" x14ac:dyDescent="0.35">
      <c r="A22" s="69" t="s">
        <v>68</v>
      </c>
      <c r="B22" s="110">
        <v>45</v>
      </c>
      <c r="C22" s="70" t="s">
        <v>55</v>
      </c>
      <c r="D22" s="77">
        <v>30.93</v>
      </c>
      <c r="E22" s="10">
        <v>1550000</v>
      </c>
      <c r="F22" s="78">
        <f t="shared" si="5"/>
        <v>6.1903316981702918</v>
      </c>
      <c r="G22" s="113">
        <f t="shared" si="17"/>
        <v>3444444.4444444445</v>
      </c>
      <c r="H22" s="83">
        <f t="shared" ref="H22" si="21">2.5*G22</f>
        <v>8611111.1111111119</v>
      </c>
      <c r="I22" s="166"/>
      <c r="J22" s="174"/>
      <c r="K22" s="133"/>
      <c r="O22" s="68" t="s">
        <v>78</v>
      </c>
      <c r="P22" s="53">
        <v>45</v>
      </c>
      <c r="Q22" s="56" t="s">
        <v>46</v>
      </c>
      <c r="R22" s="80">
        <v>18.649999999999999</v>
      </c>
      <c r="S22" s="1">
        <v>948000000</v>
      </c>
      <c r="T22" s="76">
        <f t="shared" si="20"/>
        <v>8.9768083373380669</v>
      </c>
      <c r="U22" s="112">
        <f t="shared" ref="U22" si="22">(100/P22)*S22</f>
        <v>2106666666.6666667</v>
      </c>
      <c r="V22" s="82">
        <f>2.5*U22</f>
        <v>5266666666.666667</v>
      </c>
      <c r="W22" s="165"/>
      <c r="X22" s="173"/>
      <c r="Y22" s="138"/>
    </row>
    <row r="23" spans="1:26" x14ac:dyDescent="0.3">
      <c r="A23" s="66" t="s">
        <v>95</v>
      </c>
      <c r="B23" s="51">
        <v>45</v>
      </c>
      <c r="C23" s="67" t="s">
        <v>56</v>
      </c>
      <c r="D23" s="73">
        <v>21.71</v>
      </c>
      <c r="E23" s="8">
        <v>185000000</v>
      </c>
      <c r="F23" s="74">
        <f t="shared" si="5"/>
        <v>8.2671717284030137</v>
      </c>
      <c r="G23" s="111">
        <f t="shared" si="17"/>
        <v>411111111.1111111</v>
      </c>
      <c r="H23" s="81">
        <f>2.5*G23</f>
        <v>1027777777.7777778</v>
      </c>
      <c r="I23" s="171">
        <f>AVERAGE(H23:H24)</f>
        <v>1108333333.3333333</v>
      </c>
      <c r="J23" s="172">
        <f>LOG10(I23)</f>
        <v>9.0446703949194607</v>
      </c>
      <c r="K23" s="132"/>
      <c r="O23" s="68" t="s">
        <v>79</v>
      </c>
      <c r="P23" s="53">
        <v>45</v>
      </c>
      <c r="Q23" s="56" t="s">
        <v>46</v>
      </c>
      <c r="R23" s="75">
        <v>29.05</v>
      </c>
      <c r="S23" s="1">
        <v>4730000</v>
      </c>
      <c r="T23" s="76">
        <f t="shared" ref="T23:T24" si="23">LOG10(S23)</f>
        <v>6.6748611407378116</v>
      </c>
      <c r="U23" s="112">
        <f>((100/P23)*S23)</f>
        <v>10511111.111111112</v>
      </c>
      <c r="V23" s="82">
        <f>2.5*U23</f>
        <v>26277777.77777778</v>
      </c>
      <c r="W23" s="165">
        <f>AVERAGE(V23:V26)</f>
        <v>54208333.333333328</v>
      </c>
      <c r="X23" s="173">
        <f>LOG10(W23)</f>
        <v>7.73406605484998</v>
      </c>
      <c r="Y23" s="138">
        <f>LOG10(W19/W23)</f>
        <v>1.891189218245519</v>
      </c>
      <c r="Z23" s="57"/>
    </row>
    <row r="24" spans="1:26" x14ac:dyDescent="0.3">
      <c r="A24" s="68" t="s">
        <v>96</v>
      </c>
      <c r="B24" s="53">
        <v>45</v>
      </c>
      <c r="C24" s="56" t="s">
        <v>56</v>
      </c>
      <c r="D24" s="75">
        <v>21.43</v>
      </c>
      <c r="E24" s="1">
        <v>214000000</v>
      </c>
      <c r="F24" s="76">
        <f t="shared" si="5"/>
        <v>8.330413773349191</v>
      </c>
      <c r="G24" s="112">
        <f t="shared" si="17"/>
        <v>475555555.55555558</v>
      </c>
      <c r="H24" s="82">
        <f>2.5*G24</f>
        <v>1188888888.8888888</v>
      </c>
      <c r="I24" s="165"/>
      <c r="J24" s="173"/>
      <c r="K24" s="138"/>
      <c r="O24" s="68" t="s">
        <v>79</v>
      </c>
      <c r="P24" s="53">
        <v>45</v>
      </c>
      <c r="Q24" s="56" t="s">
        <v>46</v>
      </c>
      <c r="R24" s="75">
        <v>29.11</v>
      </c>
      <c r="S24" s="1">
        <v>4600000</v>
      </c>
      <c r="T24" s="76">
        <f t="shared" si="23"/>
        <v>6.6627578316815743</v>
      </c>
      <c r="U24" s="112">
        <f>((100/P24)*S24)</f>
        <v>10222222.222222222</v>
      </c>
      <c r="V24" s="82">
        <f t="shared" ref="V24" si="24">2.5*U24</f>
        <v>25555555.555555556</v>
      </c>
      <c r="W24" s="165"/>
      <c r="X24" s="173"/>
      <c r="Y24" s="138"/>
      <c r="Z24" s="57"/>
    </row>
    <row r="25" spans="1:26" x14ac:dyDescent="0.3">
      <c r="A25" s="68" t="s">
        <v>64</v>
      </c>
      <c r="B25" s="52">
        <v>45</v>
      </c>
      <c r="C25" s="56" t="s">
        <v>56</v>
      </c>
      <c r="D25" s="75">
        <v>31.28</v>
      </c>
      <c r="E25" s="1">
        <v>1290000</v>
      </c>
      <c r="F25" s="76">
        <f t="shared" si="5"/>
        <v>6.1105897102992488</v>
      </c>
      <c r="G25" s="112">
        <f t="shared" ref="G25:G29" si="25">((100/B25)*E25)</f>
        <v>2866666.666666667</v>
      </c>
      <c r="H25" s="82">
        <f>2.5*G25</f>
        <v>7166666.6666666679</v>
      </c>
      <c r="I25" s="165">
        <f>AVERAGE(H25:H26)</f>
        <v>7611111.1111111119</v>
      </c>
      <c r="J25" s="173">
        <f>LOG10(I25)</f>
        <v>6.8814480620531011</v>
      </c>
      <c r="K25" s="138">
        <f>LOG10(I23/I25)</f>
        <v>2.16322233286636</v>
      </c>
      <c r="O25" s="68" t="s">
        <v>80</v>
      </c>
      <c r="P25" s="53">
        <v>45</v>
      </c>
      <c r="Q25" s="56" t="s">
        <v>46</v>
      </c>
      <c r="R25" s="75">
        <v>26.81</v>
      </c>
      <c r="S25" s="1">
        <v>14800000</v>
      </c>
      <c r="T25" s="76">
        <f t="shared" ref="T25:T26" si="26">LOG10(S25)</f>
        <v>7.1702617153949575</v>
      </c>
      <c r="U25" s="112">
        <f>((100/P25)*S25)</f>
        <v>32888888.888888892</v>
      </c>
      <c r="V25" s="82">
        <f>2.5*U25</f>
        <v>82222222.222222224</v>
      </c>
      <c r="W25" s="165"/>
      <c r="X25" s="173"/>
      <c r="Y25" s="138"/>
    </row>
    <row r="26" spans="1:26" ht="15" thickBot="1" x14ac:dyDescent="0.35">
      <c r="A26" s="69" t="s">
        <v>65</v>
      </c>
      <c r="B26" s="110">
        <v>45</v>
      </c>
      <c r="C26" s="70" t="s">
        <v>56</v>
      </c>
      <c r="D26" s="77">
        <v>31.06</v>
      </c>
      <c r="E26" s="10">
        <v>1450000</v>
      </c>
      <c r="F26" s="78">
        <f t="shared" si="5"/>
        <v>6.1613680022349753</v>
      </c>
      <c r="G26" s="113">
        <f t="shared" si="25"/>
        <v>3222222.2222222225</v>
      </c>
      <c r="H26" s="83">
        <f t="shared" ref="H26" si="27">2.5*G26</f>
        <v>8055555.555555556</v>
      </c>
      <c r="I26" s="166"/>
      <c r="J26" s="174"/>
      <c r="K26" s="133"/>
      <c r="O26" s="69" t="s">
        <v>80</v>
      </c>
      <c r="P26" s="110">
        <v>45</v>
      </c>
      <c r="Q26" s="70" t="s">
        <v>46</v>
      </c>
      <c r="R26" s="77">
        <v>26.81</v>
      </c>
      <c r="S26" s="10">
        <v>14900000</v>
      </c>
      <c r="T26" s="78">
        <f t="shared" si="26"/>
        <v>7.173186268412274</v>
      </c>
      <c r="U26" s="113">
        <f>((100/P26)*S26)</f>
        <v>33111111.111111112</v>
      </c>
      <c r="V26" s="83">
        <f t="shared" ref="V26" si="28">2.5*U26</f>
        <v>82777777.777777776</v>
      </c>
      <c r="W26" s="166"/>
      <c r="X26" s="174"/>
      <c r="Y26" s="133"/>
    </row>
    <row r="27" spans="1:26" x14ac:dyDescent="0.3">
      <c r="A27" s="68" t="s">
        <v>97</v>
      </c>
      <c r="B27" s="53">
        <v>45</v>
      </c>
      <c r="C27" s="56" t="s">
        <v>57</v>
      </c>
      <c r="D27" s="75">
        <v>21.76</v>
      </c>
      <c r="E27" s="1">
        <v>180000000</v>
      </c>
      <c r="F27" s="76">
        <f t="shared" si="5"/>
        <v>8.2552725051033065</v>
      </c>
      <c r="G27" s="112">
        <f t="shared" si="25"/>
        <v>400000000</v>
      </c>
      <c r="H27" s="82">
        <f>2.5*G27</f>
        <v>1000000000</v>
      </c>
      <c r="I27" s="165">
        <f>AVERAGE(H27:H28)</f>
        <v>1333333333.3333335</v>
      </c>
      <c r="J27" s="173">
        <f>LOG10(I27)</f>
        <v>9.1249387366082999</v>
      </c>
      <c r="K27" s="138"/>
      <c r="O27" s="66" t="s">
        <v>73</v>
      </c>
      <c r="P27" s="109">
        <v>45</v>
      </c>
      <c r="Q27" s="67" t="s">
        <v>47</v>
      </c>
      <c r="R27" s="73">
        <v>18.940000000000001</v>
      </c>
      <c r="S27" s="8">
        <v>820000000</v>
      </c>
      <c r="T27" s="74">
        <f t="shared" ref="T27:T28" si="29">LOG10(S27)</f>
        <v>8.9138138523837167</v>
      </c>
      <c r="U27" s="111">
        <f t="shared" ref="U27:U28" si="30">(100/P27)*S27</f>
        <v>1822222222.2222223</v>
      </c>
      <c r="V27" s="81">
        <f t="shared" ref="V27:V28" si="31">2.5*U27</f>
        <v>4555555555.5555553</v>
      </c>
      <c r="W27" s="171">
        <f>AVERAGE(V27:V30)</f>
        <v>3955555555.5555553</v>
      </c>
      <c r="X27" s="172">
        <f>LOG10(W27)</f>
        <v>9.5972074885335505</v>
      </c>
      <c r="Y27" s="132"/>
      <c r="Z27" s="57"/>
    </row>
    <row r="28" spans="1:26" x14ac:dyDescent="0.3">
      <c r="A28" s="68" t="s">
        <v>97</v>
      </c>
      <c r="B28" s="53">
        <v>45</v>
      </c>
      <c r="C28" s="56" t="s">
        <v>57</v>
      </c>
      <c r="D28" s="75">
        <v>20.77</v>
      </c>
      <c r="E28" s="1">
        <v>300000000</v>
      </c>
      <c r="F28" s="76">
        <f t="shared" si="5"/>
        <v>8.4771212547196626</v>
      </c>
      <c r="G28" s="112">
        <f>(100/B28)*E28</f>
        <v>666666666.66666675</v>
      </c>
      <c r="H28" s="82">
        <f t="shared" ref="H28" si="32">2.5*G28</f>
        <v>1666666666.666667</v>
      </c>
      <c r="I28" s="165"/>
      <c r="J28" s="173"/>
      <c r="K28" s="138"/>
      <c r="O28" s="68" t="s">
        <v>73</v>
      </c>
      <c r="P28" s="53">
        <v>45</v>
      </c>
      <c r="Q28" s="56" t="s">
        <v>47</v>
      </c>
      <c r="R28" s="75">
        <v>18.899999999999999</v>
      </c>
      <c r="S28" s="1">
        <v>836000000</v>
      </c>
      <c r="T28" s="76">
        <f t="shared" si="29"/>
        <v>8.9222062774390167</v>
      </c>
      <c r="U28" s="112">
        <f t="shared" si="30"/>
        <v>1857777777.7777779</v>
      </c>
      <c r="V28" s="82">
        <f t="shared" si="31"/>
        <v>4644444444.4444447</v>
      </c>
      <c r="W28" s="165"/>
      <c r="X28" s="173"/>
      <c r="Y28" s="138"/>
      <c r="Z28" s="57"/>
    </row>
    <row r="29" spans="1:26" x14ac:dyDescent="0.3">
      <c r="A29" s="68" t="s">
        <v>98</v>
      </c>
      <c r="B29" s="53">
        <v>45</v>
      </c>
      <c r="C29" s="56" t="s">
        <v>57</v>
      </c>
      <c r="D29" s="75">
        <v>32.450000000000003</v>
      </c>
      <c r="E29" s="1">
        <v>706000</v>
      </c>
      <c r="F29" s="76">
        <f t="shared" si="5"/>
        <v>5.8488047010518036</v>
      </c>
      <c r="G29" s="112">
        <f t="shared" si="25"/>
        <v>1568888.888888889</v>
      </c>
      <c r="H29" s="82">
        <f>2.5*G29</f>
        <v>3922222.2222222225</v>
      </c>
      <c r="I29" s="165">
        <f>AVERAGE(H29:H30)</f>
        <v>4605555.555555556</v>
      </c>
      <c r="J29" s="173">
        <f>LOG10(I29)</f>
        <v>6.6632820254469678</v>
      </c>
      <c r="K29" s="138">
        <f>LOG10(I27/I29)</f>
        <v>2.4616567111613326</v>
      </c>
      <c r="O29" s="68" t="s">
        <v>74</v>
      </c>
      <c r="P29" s="53">
        <v>45</v>
      </c>
      <c r="Q29" s="56" t="s">
        <v>47</v>
      </c>
      <c r="R29" s="75">
        <v>19.57</v>
      </c>
      <c r="S29" s="1">
        <v>594000000</v>
      </c>
      <c r="T29" s="76">
        <f t="shared" ref="T29:T30" si="33">LOG10(S29)</f>
        <v>8.7737864449811944</v>
      </c>
      <c r="U29" s="112">
        <f t="shared" ref="U29:U30" si="34">(100/P29)*S29</f>
        <v>1320000000</v>
      </c>
      <c r="V29" s="82">
        <f t="shared" ref="V29:V30" si="35">2.5*U29</f>
        <v>3300000000</v>
      </c>
      <c r="W29" s="165"/>
      <c r="X29" s="173"/>
      <c r="Y29" s="138"/>
    </row>
    <row r="30" spans="1:26" ht="15" thickBot="1" x14ac:dyDescent="0.35">
      <c r="A30" s="69" t="s">
        <v>98</v>
      </c>
      <c r="B30" s="110">
        <v>45</v>
      </c>
      <c r="C30" s="70" t="s">
        <v>57</v>
      </c>
      <c r="D30" s="77">
        <v>31.87</v>
      </c>
      <c r="E30" s="10">
        <v>952000</v>
      </c>
      <c r="F30" s="78">
        <f t="shared" si="5"/>
        <v>5.9786369483844739</v>
      </c>
      <c r="G30" s="113">
        <f>(100/B30)*E30</f>
        <v>2115555.5555555555</v>
      </c>
      <c r="H30" s="83">
        <f t="shared" ref="H30" si="36">2.5*G30</f>
        <v>5288888.888888889</v>
      </c>
      <c r="I30" s="166"/>
      <c r="J30" s="174"/>
      <c r="K30" s="133"/>
      <c r="O30" s="68" t="s">
        <v>74</v>
      </c>
      <c r="P30" s="53">
        <v>45</v>
      </c>
      <c r="Q30" s="56" t="s">
        <v>47</v>
      </c>
      <c r="R30" s="75">
        <v>19.559999999999999</v>
      </c>
      <c r="S30" s="1">
        <v>598000000</v>
      </c>
      <c r="T30" s="76">
        <f t="shared" si="33"/>
        <v>8.7767011839884113</v>
      </c>
      <c r="U30" s="112">
        <f t="shared" si="34"/>
        <v>1328888888.8888888</v>
      </c>
      <c r="V30" s="82">
        <f t="shared" si="35"/>
        <v>3322222222.2222223</v>
      </c>
      <c r="W30" s="165"/>
      <c r="X30" s="173"/>
      <c r="Y30" s="138"/>
    </row>
    <row r="31" spans="1:26" x14ac:dyDescent="0.3">
      <c r="O31" s="68" t="s">
        <v>75</v>
      </c>
      <c r="P31" s="52">
        <v>45</v>
      </c>
      <c r="Q31" s="56" t="s">
        <v>47</v>
      </c>
      <c r="R31" s="75">
        <v>29.49</v>
      </c>
      <c r="S31" s="1">
        <v>3790000</v>
      </c>
      <c r="T31" s="76">
        <f t="shared" ref="T31:T32" si="37">LOG10(S31)</f>
        <v>6.5786392099680722</v>
      </c>
      <c r="U31" s="112">
        <f t="shared" ref="U31:U32" si="38">(100/P31)*S31</f>
        <v>8422222.222222222</v>
      </c>
      <c r="V31" s="82">
        <f>2.5*U31</f>
        <v>21055555.555555556</v>
      </c>
      <c r="W31" s="165">
        <f>AVERAGE(V31:V34)</f>
        <v>16083333.333333336</v>
      </c>
      <c r="X31" s="173">
        <f>LOG10(W31)</f>
        <v>7.2063760629601488</v>
      </c>
      <c r="Y31" s="138">
        <f>LOG10(W27/W31)</f>
        <v>2.3908314255734013</v>
      </c>
      <c r="Z31" s="57"/>
    </row>
    <row r="32" spans="1:26" x14ac:dyDescent="0.3">
      <c r="O32" s="68" t="s">
        <v>75</v>
      </c>
      <c r="P32" s="53">
        <v>45</v>
      </c>
      <c r="Q32" s="56" t="s">
        <v>47</v>
      </c>
      <c r="R32" s="75">
        <v>30.79</v>
      </c>
      <c r="S32" s="1">
        <v>1960000</v>
      </c>
      <c r="T32" s="76">
        <f t="shared" si="37"/>
        <v>6.2922560713564764</v>
      </c>
      <c r="U32" s="112">
        <f t="shared" si="38"/>
        <v>4355555.555555556</v>
      </c>
      <c r="V32" s="82">
        <f t="shared" ref="V32" si="39">2.5*U32</f>
        <v>10888888.88888889</v>
      </c>
      <c r="W32" s="165"/>
      <c r="X32" s="173"/>
      <c r="Y32" s="138"/>
      <c r="Z32" s="57"/>
    </row>
    <row r="33" spans="15:26" x14ac:dyDescent="0.3">
      <c r="O33" s="68" t="s">
        <v>76</v>
      </c>
      <c r="P33" s="52">
        <v>45</v>
      </c>
      <c r="Q33" s="56" t="s">
        <v>47</v>
      </c>
      <c r="R33" s="75">
        <v>30.11</v>
      </c>
      <c r="S33" s="1">
        <v>2760000</v>
      </c>
      <c r="T33" s="76">
        <f t="shared" ref="T33:T34" si="40">LOG10(S33)</f>
        <v>6.4409090820652173</v>
      </c>
      <c r="U33" s="112">
        <f t="shared" ref="U33:U34" si="41">(100/P33)*S33</f>
        <v>6133333.333333334</v>
      </c>
      <c r="V33" s="82">
        <f>2.5*U33</f>
        <v>15333333.333333336</v>
      </c>
      <c r="W33" s="165"/>
      <c r="X33" s="173"/>
      <c r="Y33" s="138"/>
    </row>
    <row r="34" spans="15:26" ht="15" thickBot="1" x14ac:dyDescent="0.35">
      <c r="O34" s="69" t="s">
        <v>76</v>
      </c>
      <c r="P34" s="110">
        <v>45</v>
      </c>
      <c r="Q34" s="70" t="s">
        <v>47</v>
      </c>
      <c r="R34" s="77">
        <v>29.9</v>
      </c>
      <c r="S34" s="10">
        <v>3070000</v>
      </c>
      <c r="T34" s="78">
        <f t="shared" si="40"/>
        <v>6.4871383754771861</v>
      </c>
      <c r="U34" s="113">
        <f t="shared" si="41"/>
        <v>6822222.2222222229</v>
      </c>
      <c r="V34" s="83">
        <f t="shared" ref="V34" si="42">2.5*U34</f>
        <v>17055555.555555556</v>
      </c>
      <c r="W34" s="166"/>
      <c r="X34" s="174"/>
      <c r="Y34" s="133"/>
    </row>
    <row r="35" spans="15:26" x14ac:dyDescent="0.3">
      <c r="O35" s="66" t="s">
        <v>69</v>
      </c>
      <c r="P35" s="51">
        <v>45</v>
      </c>
      <c r="Q35" s="67" t="s">
        <v>48</v>
      </c>
      <c r="R35" s="73">
        <v>20.21</v>
      </c>
      <c r="S35" s="8">
        <v>429000000</v>
      </c>
      <c r="T35" s="74">
        <f t="shared" ref="T35:T36" si="43">LOG10(S35)</f>
        <v>8.6324572921847249</v>
      </c>
      <c r="U35" s="111">
        <f t="shared" ref="U35:U36" si="44">(100/P35)*S35</f>
        <v>953333333.33333337</v>
      </c>
      <c r="V35" s="81">
        <f>2.5*U35</f>
        <v>2383333333.3333335</v>
      </c>
      <c r="W35" s="171">
        <f>AVERAGE(V35:V38)</f>
        <v>3611111111.1111112</v>
      </c>
      <c r="X35" s="172">
        <f>LOG10(W35)</f>
        <v>9.5576408515395492</v>
      </c>
      <c r="Y35" s="132"/>
      <c r="Z35" s="57"/>
    </row>
    <row r="36" spans="15:26" x14ac:dyDescent="0.3">
      <c r="O36" s="68" t="s">
        <v>69</v>
      </c>
      <c r="P36" s="53">
        <v>45</v>
      </c>
      <c r="Q36" s="56" t="s">
        <v>48</v>
      </c>
      <c r="R36" s="75">
        <v>19.87</v>
      </c>
      <c r="S36" s="1">
        <v>511000000</v>
      </c>
      <c r="T36" s="76">
        <f t="shared" si="43"/>
        <v>8.7084209001347119</v>
      </c>
      <c r="U36" s="112">
        <f t="shared" si="44"/>
        <v>1135555555.5555556</v>
      </c>
      <c r="V36" s="82">
        <f>2.5*U36</f>
        <v>2838888888.8888888</v>
      </c>
      <c r="W36" s="165"/>
      <c r="X36" s="173"/>
      <c r="Y36" s="138"/>
      <c r="Z36" s="57"/>
    </row>
    <row r="37" spans="15:26" x14ac:dyDescent="0.3">
      <c r="O37" s="68" t="s">
        <v>70</v>
      </c>
      <c r="P37" s="52">
        <v>45</v>
      </c>
      <c r="Q37" s="56" t="s">
        <v>48</v>
      </c>
      <c r="R37" s="75">
        <v>19.23</v>
      </c>
      <c r="S37" s="1">
        <v>709000000</v>
      </c>
      <c r="T37" s="76">
        <f t="shared" ref="T37:T38" si="45">LOG10(S37)</f>
        <v>8.850646235183067</v>
      </c>
      <c r="U37" s="112">
        <f t="shared" ref="U37:U38" si="46">(100/P37)*S37</f>
        <v>1575555555.5555556</v>
      </c>
      <c r="V37" s="82">
        <f>2.5*U37</f>
        <v>3938888888.8888888</v>
      </c>
      <c r="W37" s="165"/>
      <c r="X37" s="173"/>
      <c r="Y37" s="138"/>
    </row>
    <row r="38" spans="15:26" x14ac:dyDescent="0.3">
      <c r="O38" s="68" t="s">
        <v>70</v>
      </c>
      <c r="P38" s="53">
        <v>45</v>
      </c>
      <c r="Q38" s="56" t="s">
        <v>48</v>
      </c>
      <c r="R38" s="75">
        <v>18.649999999999999</v>
      </c>
      <c r="S38" s="1">
        <v>951000000</v>
      </c>
      <c r="T38" s="76">
        <f t="shared" si="45"/>
        <v>8.9781805169374138</v>
      </c>
      <c r="U38" s="112">
        <f t="shared" si="46"/>
        <v>2113333333.3333335</v>
      </c>
      <c r="V38" s="82">
        <f>2.5*U38</f>
        <v>5283333333.333334</v>
      </c>
      <c r="W38" s="165"/>
      <c r="X38" s="173"/>
      <c r="Y38" s="138"/>
    </row>
    <row r="39" spans="15:26" x14ac:dyDescent="0.3">
      <c r="O39" s="68" t="s">
        <v>71</v>
      </c>
      <c r="P39" s="52">
        <v>45</v>
      </c>
      <c r="Q39" s="56" t="s">
        <v>48</v>
      </c>
      <c r="R39" s="75">
        <v>30.53</v>
      </c>
      <c r="S39" s="1">
        <v>2220000</v>
      </c>
      <c r="T39" s="76">
        <f t="shared" ref="T39:T40" si="47">LOG10(S39)</f>
        <v>6.3463529744506388</v>
      </c>
      <c r="U39" s="112">
        <f t="shared" ref="U39:U40" si="48">((100/P39)*S39)</f>
        <v>4933333.333333334</v>
      </c>
      <c r="V39" s="82">
        <f>2.5*U39</f>
        <v>12333333.333333336</v>
      </c>
      <c r="W39" s="165">
        <f>AVERAGE(V39:V42)</f>
        <v>14722222.222222222</v>
      </c>
      <c r="X39" s="173">
        <f>LOG10(W39)</f>
        <v>7.1679733688335014</v>
      </c>
      <c r="Y39" s="138">
        <f>LOG10(W35/W39)</f>
        <v>2.3896674827060478</v>
      </c>
      <c r="Z39" s="57"/>
    </row>
    <row r="40" spans="15:26" x14ac:dyDescent="0.3">
      <c r="O40" s="68" t="s">
        <v>71</v>
      </c>
      <c r="P40" s="53">
        <v>45</v>
      </c>
      <c r="Q40" s="56" t="s">
        <v>48</v>
      </c>
      <c r="R40" s="75">
        <v>30.03</v>
      </c>
      <c r="S40" s="1">
        <v>2870000</v>
      </c>
      <c r="T40" s="76">
        <f t="shared" si="47"/>
        <v>6.4578818967339924</v>
      </c>
      <c r="U40" s="112">
        <f t="shared" si="48"/>
        <v>6377777.777777778</v>
      </c>
      <c r="V40" s="82">
        <f t="shared" ref="V40" si="49">2.5*U40</f>
        <v>15944444.444444444</v>
      </c>
      <c r="W40" s="165"/>
      <c r="X40" s="173"/>
      <c r="Y40" s="138"/>
      <c r="Z40" s="57"/>
    </row>
    <row r="41" spans="15:26" x14ac:dyDescent="0.3">
      <c r="O41" s="68" t="s">
        <v>72</v>
      </c>
      <c r="P41" s="52">
        <v>45</v>
      </c>
      <c r="Q41" s="56" t="s">
        <v>48</v>
      </c>
      <c r="R41" s="75">
        <v>30.19</v>
      </c>
      <c r="S41" s="1">
        <v>2650000</v>
      </c>
      <c r="T41" s="76">
        <f t="shared" ref="T41:T42" si="50">LOG10(S41)</f>
        <v>6.4232458739368079</v>
      </c>
      <c r="U41" s="112">
        <f t="shared" ref="U41:U42" si="51">((100/P41)*S41)</f>
        <v>5888888.888888889</v>
      </c>
      <c r="V41" s="82">
        <f>2.5*U41</f>
        <v>14722222.222222222</v>
      </c>
      <c r="W41" s="165"/>
      <c r="X41" s="173"/>
      <c r="Y41" s="138"/>
    </row>
    <row r="42" spans="15:26" ht="15" thickBot="1" x14ac:dyDescent="0.35">
      <c r="O42" s="69" t="s">
        <v>72</v>
      </c>
      <c r="P42" s="110">
        <v>45</v>
      </c>
      <c r="Q42" s="70" t="s">
        <v>48</v>
      </c>
      <c r="R42" s="77">
        <v>30.04</v>
      </c>
      <c r="S42" s="10">
        <v>2860000</v>
      </c>
      <c r="T42" s="78">
        <f t="shared" si="50"/>
        <v>6.4563660331290427</v>
      </c>
      <c r="U42" s="113">
        <f t="shared" si="51"/>
        <v>6355555.555555556</v>
      </c>
      <c r="V42" s="83">
        <f t="shared" ref="V42" si="52">2.5*U42</f>
        <v>15888888.88888889</v>
      </c>
      <c r="W42" s="166"/>
      <c r="X42" s="174"/>
      <c r="Y42" s="133"/>
    </row>
    <row r="43" spans="15:26" x14ac:dyDescent="0.3">
      <c r="O43" s="66" t="s">
        <v>66</v>
      </c>
      <c r="P43" s="109">
        <v>45</v>
      </c>
      <c r="Q43" s="67" t="s">
        <v>49</v>
      </c>
      <c r="R43" s="73">
        <v>19.04</v>
      </c>
      <c r="S43" s="8">
        <v>779000000</v>
      </c>
      <c r="T43" s="74">
        <f t="shared" ref="T43:T44" si="53">LOG10(S43)</f>
        <v>8.8915374576725643</v>
      </c>
      <c r="U43" s="111">
        <f t="shared" ref="U43:U44" si="54">((100/P43)*S43)</f>
        <v>1731111111.1111112</v>
      </c>
      <c r="V43" s="81">
        <f>2.5*U43</f>
        <v>4327777777.7777777</v>
      </c>
      <c r="W43" s="171">
        <f>AVERAGE(V43:V44)</f>
        <v>4997222222.2222233</v>
      </c>
      <c r="X43" s="172">
        <f>LOG10(W43)</f>
        <v>9.6987286625782634</v>
      </c>
      <c r="Y43" s="132"/>
      <c r="Z43" s="57"/>
    </row>
    <row r="44" spans="15:26" x14ac:dyDescent="0.3">
      <c r="O44" s="68" t="s">
        <v>66</v>
      </c>
      <c r="P44" s="53">
        <v>45</v>
      </c>
      <c r="Q44" s="56" t="s">
        <v>49</v>
      </c>
      <c r="R44" s="75">
        <v>18.52</v>
      </c>
      <c r="S44" s="1">
        <v>1020000000</v>
      </c>
      <c r="T44" s="76">
        <f t="shared" si="53"/>
        <v>9.008600171761918</v>
      </c>
      <c r="U44" s="112">
        <f t="shared" si="54"/>
        <v>2266666666.666667</v>
      </c>
      <c r="V44" s="82">
        <f t="shared" ref="V44" si="55">2.5*U44</f>
        <v>5666666666.6666679</v>
      </c>
      <c r="W44" s="165"/>
      <c r="X44" s="173"/>
      <c r="Y44" s="138"/>
      <c r="Z44" s="57"/>
    </row>
    <row r="45" spans="15:26" x14ac:dyDescent="0.3">
      <c r="O45" s="68" t="s">
        <v>67</v>
      </c>
      <c r="P45" s="53">
        <v>45</v>
      </c>
      <c r="Q45" s="56" t="s">
        <v>49</v>
      </c>
      <c r="R45" s="75">
        <v>30.36</v>
      </c>
      <c r="S45" s="1">
        <v>2430000</v>
      </c>
      <c r="T45" s="76">
        <f t="shared" ref="T45:T46" si="56">LOG10(S45)</f>
        <v>6.3856062735983121</v>
      </c>
      <c r="U45" s="112">
        <f t="shared" ref="U45:U46" si="57">((100/P45)*S45)</f>
        <v>5400000</v>
      </c>
      <c r="V45" s="82">
        <f>2.5*U45</f>
        <v>13500000</v>
      </c>
      <c r="W45" s="165">
        <f>AVERAGE(V45:V46)</f>
        <v>13055555.555555556</v>
      </c>
      <c r="X45" s="173">
        <f>LOG10(W45)</f>
        <v>7.1157953571684303</v>
      </c>
      <c r="Y45" s="138">
        <f>LOG10(W43/W45)</f>
        <v>2.582933305409834</v>
      </c>
      <c r="Z45" s="57"/>
    </row>
    <row r="46" spans="15:26" ht="15" thickBot="1" x14ac:dyDescent="0.35">
      <c r="O46" s="69" t="s">
        <v>67</v>
      </c>
      <c r="P46" s="110">
        <v>45</v>
      </c>
      <c r="Q46" s="70" t="s">
        <v>49</v>
      </c>
      <c r="R46" s="77">
        <v>30.5</v>
      </c>
      <c r="S46" s="10">
        <v>2270000</v>
      </c>
      <c r="T46" s="78">
        <f t="shared" si="56"/>
        <v>6.3560258571931225</v>
      </c>
      <c r="U46" s="113">
        <f t="shared" si="57"/>
        <v>5044444.444444445</v>
      </c>
      <c r="V46" s="83">
        <f t="shared" ref="V46" si="58">2.5*U46</f>
        <v>12611111.111111112</v>
      </c>
      <c r="W46" s="166"/>
      <c r="X46" s="174"/>
      <c r="Y46" s="133"/>
      <c r="Z46" s="57"/>
    </row>
    <row r="47" spans="15:26" x14ac:dyDescent="0.3">
      <c r="O47" s="66" t="s">
        <v>63</v>
      </c>
      <c r="P47" s="109">
        <v>45</v>
      </c>
      <c r="Q47" s="67" t="s">
        <v>50</v>
      </c>
      <c r="R47" s="73">
        <v>18.68</v>
      </c>
      <c r="S47" s="8">
        <v>937000000</v>
      </c>
      <c r="T47" s="74">
        <f t="shared" ref="T47:T48" si="59">LOG10(S47)</f>
        <v>8.9717395908877791</v>
      </c>
      <c r="U47" s="111">
        <f t="shared" ref="U47:U48" si="60">(100/P47)*S47</f>
        <v>2082222222.2222223</v>
      </c>
      <c r="V47" s="81">
        <f t="shared" ref="V47:V48" si="61">2.5*U47</f>
        <v>5205555555.5555553</v>
      </c>
      <c r="W47" s="171">
        <f>AVERAGE(V47:V48)</f>
        <v>4722222222.2222223</v>
      </c>
      <c r="X47" s="172">
        <f>LOG10(W47)</f>
        <v>9.6741464206109864</v>
      </c>
      <c r="Y47" s="132"/>
      <c r="Z47" s="57"/>
    </row>
    <row r="48" spans="15:26" x14ac:dyDescent="0.3">
      <c r="O48" s="68" t="s">
        <v>63</v>
      </c>
      <c r="P48" s="53">
        <v>45</v>
      </c>
      <c r="Q48" s="56" t="s">
        <v>50</v>
      </c>
      <c r="R48" s="75">
        <v>19.079999999999998</v>
      </c>
      <c r="S48" s="1">
        <v>763000000</v>
      </c>
      <c r="T48" s="76">
        <f t="shared" si="59"/>
        <v>8.8825245379548807</v>
      </c>
      <c r="U48" s="112">
        <f t="shared" si="60"/>
        <v>1695555555.5555556</v>
      </c>
      <c r="V48" s="82">
        <f t="shared" si="61"/>
        <v>4238888888.8888888</v>
      </c>
      <c r="W48" s="165"/>
      <c r="X48" s="173"/>
      <c r="Y48" s="138"/>
      <c r="Z48" s="57"/>
    </row>
    <row r="49" spans="15:26" x14ac:dyDescent="0.3">
      <c r="O49" s="68" t="s">
        <v>64</v>
      </c>
      <c r="P49" s="52">
        <v>45</v>
      </c>
      <c r="Q49" s="56" t="s">
        <v>50</v>
      </c>
      <c r="R49" s="75">
        <v>28.02</v>
      </c>
      <c r="S49" s="1">
        <v>8020000</v>
      </c>
      <c r="T49" s="76">
        <f t="shared" ref="T49:T50" si="62">LOG10(S49)</f>
        <v>6.9041743682841634</v>
      </c>
      <c r="U49" s="112">
        <f t="shared" ref="U49:U50" si="63">(100/P49)*S49</f>
        <v>17822222.222222224</v>
      </c>
      <c r="V49" s="82">
        <f>2.5*U49</f>
        <v>44555555.55555556</v>
      </c>
      <c r="W49" s="165">
        <f>AVERAGE(V49:V50)</f>
        <v>41777777.777777776</v>
      </c>
      <c r="X49" s="173">
        <f>LOG10(W49)</f>
        <v>7.6209453354883365</v>
      </c>
      <c r="Y49" s="138">
        <f>LOG10(W47/W49)</f>
        <v>2.0532010851226503</v>
      </c>
      <c r="Z49" s="57"/>
    </row>
    <row r="50" spans="15:26" ht="15" thickBot="1" x14ac:dyDescent="0.35">
      <c r="O50" s="69" t="s">
        <v>64</v>
      </c>
      <c r="P50" s="110">
        <v>45</v>
      </c>
      <c r="Q50" s="70" t="s">
        <v>50</v>
      </c>
      <c r="R50" s="77">
        <v>28.28</v>
      </c>
      <c r="S50" s="10">
        <v>7020000</v>
      </c>
      <c r="T50" s="78">
        <f t="shared" si="62"/>
        <v>6.8463371121298051</v>
      </c>
      <c r="U50" s="113">
        <f t="shared" si="63"/>
        <v>15600000</v>
      </c>
      <c r="V50" s="83">
        <f t="shared" ref="V50" si="64">2.5*U50</f>
        <v>39000000</v>
      </c>
      <c r="W50" s="166"/>
      <c r="X50" s="174"/>
      <c r="Y50" s="133"/>
      <c r="Z50" s="57"/>
    </row>
    <row r="51" spans="15:26" x14ac:dyDescent="0.3">
      <c r="O51" s="58"/>
      <c r="P51" s="12"/>
      <c r="Q51" s="56"/>
      <c r="R51" s="26"/>
      <c r="S51" s="1"/>
      <c r="T51" s="26"/>
      <c r="U51" s="50"/>
      <c r="V51" s="50"/>
      <c r="W51" s="4"/>
      <c r="X51" s="4"/>
      <c r="Y51" s="4"/>
      <c r="Z51" s="4"/>
    </row>
    <row r="52" spans="15:26" x14ac:dyDescent="0.3">
      <c r="O52" s="58"/>
      <c r="P52" s="12"/>
      <c r="Q52" s="56"/>
      <c r="R52" s="26"/>
      <c r="S52" s="1"/>
      <c r="T52" s="26"/>
      <c r="U52" s="50"/>
      <c r="V52" s="50"/>
      <c r="W52" s="4"/>
      <c r="X52" s="4"/>
      <c r="Y52" s="4"/>
      <c r="Z52" s="4"/>
    </row>
    <row r="53" spans="15:26" x14ac:dyDescent="0.3">
      <c r="O53" s="58"/>
      <c r="P53" s="12"/>
      <c r="Q53" s="56"/>
      <c r="R53" s="26"/>
      <c r="S53" s="1"/>
      <c r="T53" s="26"/>
      <c r="U53" s="50"/>
      <c r="V53" s="50"/>
      <c r="W53" s="4"/>
      <c r="X53" s="4"/>
      <c r="Y53" s="4"/>
      <c r="Z53" s="4"/>
    </row>
    <row r="54" spans="15:26" x14ac:dyDescent="0.3">
      <c r="O54" s="58"/>
      <c r="P54" s="12"/>
      <c r="Q54" s="56"/>
      <c r="R54" s="26"/>
      <c r="S54" s="1"/>
      <c r="T54" s="26"/>
      <c r="U54" s="50"/>
      <c r="V54" s="50"/>
      <c r="W54" s="4"/>
      <c r="X54" s="4"/>
      <c r="Y54" s="4"/>
      <c r="Z54" s="4"/>
    </row>
    <row r="55" spans="15:26" x14ac:dyDescent="0.3">
      <c r="O55" s="58"/>
      <c r="P55" s="27"/>
      <c r="Q55" s="56"/>
      <c r="R55" s="26"/>
      <c r="S55" s="1"/>
      <c r="T55" s="26"/>
      <c r="U55" s="50"/>
      <c r="V55" s="50"/>
      <c r="W55" s="4"/>
      <c r="X55" s="4"/>
      <c r="Y55" s="4"/>
      <c r="Z55" s="4"/>
    </row>
    <row r="56" spans="15:26" x14ac:dyDescent="0.3">
      <c r="O56" s="58"/>
      <c r="P56" s="12"/>
      <c r="Q56" s="56"/>
      <c r="R56" s="26"/>
      <c r="S56" s="1"/>
      <c r="T56" s="26"/>
      <c r="U56" s="50"/>
      <c r="V56" s="50"/>
      <c r="W56" s="4"/>
      <c r="X56" s="4"/>
      <c r="Y56" s="4"/>
      <c r="Z56" s="4"/>
    </row>
    <row r="57" spans="15:26" x14ac:dyDescent="0.3">
      <c r="O57" s="58"/>
      <c r="P57" s="27"/>
      <c r="Q57" s="56"/>
      <c r="R57" s="26"/>
      <c r="S57" s="1"/>
      <c r="T57" s="26"/>
      <c r="U57" s="50"/>
      <c r="V57" s="50"/>
      <c r="W57" s="4"/>
      <c r="X57" s="4"/>
      <c r="Y57" s="4"/>
      <c r="Z57" s="4"/>
    </row>
    <row r="58" spans="15:26" x14ac:dyDescent="0.3">
      <c r="O58" s="58"/>
      <c r="P58" s="12"/>
      <c r="Q58" s="56"/>
      <c r="R58" s="26"/>
      <c r="S58" s="1"/>
      <c r="T58" s="26"/>
      <c r="U58" s="50"/>
      <c r="V58" s="50"/>
      <c r="W58" s="4"/>
      <c r="X58" s="4"/>
      <c r="Y58" s="4"/>
      <c r="Z58" s="4"/>
    </row>
  </sheetData>
  <mergeCells count="84">
    <mergeCell ref="Y3:Y6"/>
    <mergeCell ref="Y35:Y38"/>
    <mergeCell ref="W35:W38"/>
    <mergeCell ref="X35:X38"/>
    <mergeCell ref="W39:W42"/>
    <mergeCell ref="X39:X42"/>
    <mergeCell ref="Y39:Y42"/>
    <mergeCell ref="W19:W22"/>
    <mergeCell ref="X19:X22"/>
    <mergeCell ref="W23:W26"/>
    <mergeCell ref="X23:X26"/>
    <mergeCell ref="Y23:Y26"/>
    <mergeCell ref="W27:W30"/>
    <mergeCell ref="X27:X30"/>
    <mergeCell ref="Y27:Y30"/>
    <mergeCell ref="Y19:Y22"/>
    <mergeCell ref="W3:W6"/>
    <mergeCell ref="X3:X6"/>
    <mergeCell ref="K3:K4"/>
    <mergeCell ref="K7:K8"/>
    <mergeCell ref="K19:K20"/>
    <mergeCell ref="X7:X10"/>
    <mergeCell ref="W7:W10"/>
    <mergeCell ref="K5:K6"/>
    <mergeCell ref="Y7:Y10"/>
    <mergeCell ref="W11:W14"/>
    <mergeCell ref="W47:W48"/>
    <mergeCell ref="X47:X48"/>
    <mergeCell ref="Y47:Y48"/>
    <mergeCell ref="W31:W34"/>
    <mergeCell ref="X31:X34"/>
    <mergeCell ref="Y31:Y34"/>
    <mergeCell ref="W15:W18"/>
    <mergeCell ref="X15:X18"/>
    <mergeCell ref="Y15:Y18"/>
    <mergeCell ref="X11:X14"/>
    <mergeCell ref="Y11:Y14"/>
    <mergeCell ref="W49:W50"/>
    <mergeCell ref="X49:X50"/>
    <mergeCell ref="Y49:Y50"/>
    <mergeCell ref="W43:W44"/>
    <mergeCell ref="X43:X44"/>
    <mergeCell ref="Y43:Y44"/>
    <mergeCell ref="W45:W46"/>
    <mergeCell ref="X45:X46"/>
    <mergeCell ref="Y45:Y46"/>
    <mergeCell ref="I27:I28"/>
    <mergeCell ref="J27:J28"/>
    <mergeCell ref="K27:K28"/>
    <mergeCell ref="I29:I30"/>
    <mergeCell ref="J29:J30"/>
    <mergeCell ref="K29:K30"/>
    <mergeCell ref="I23:I24"/>
    <mergeCell ref="J23:J24"/>
    <mergeCell ref="K23:K24"/>
    <mergeCell ref="I25:I26"/>
    <mergeCell ref="J25:J26"/>
    <mergeCell ref="K25:K26"/>
    <mergeCell ref="I21:I22"/>
    <mergeCell ref="J21:J22"/>
    <mergeCell ref="K21:K22"/>
    <mergeCell ref="I13:I14"/>
    <mergeCell ref="J13:J14"/>
    <mergeCell ref="K13:K14"/>
    <mergeCell ref="I15:I16"/>
    <mergeCell ref="J15:J16"/>
    <mergeCell ref="K15:K16"/>
    <mergeCell ref="I17:I18"/>
    <mergeCell ref="J17:J18"/>
    <mergeCell ref="K17:K18"/>
    <mergeCell ref="I19:I20"/>
    <mergeCell ref="J19:J20"/>
    <mergeCell ref="I9:I10"/>
    <mergeCell ref="J9:J10"/>
    <mergeCell ref="K9:K10"/>
    <mergeCell ref="I11:I12"/>
    <mergeCell ref="J11:J12"/>
    <mergeCell ref="K11:K12"/>
    <mergeCell ref="I7:I8"/>
    <mergeCell ref="J7:J8"/>
    <mergeCell ref="I3:I4"/>
    <mergeCell ref="J3:J4"/>
    <mergeCell ref="I5:I6"/>
    <mergeCell ref="J5:J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S1</vt:lpstr>
      <vt:lpstr>S2</vt:lpstr>
      <vt:lpstr>S3</vt:lpstr>
      <vt:lpstr>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</dc:creator>
  <cp:lastModifiedBy>MDPI</cp:lastModifiedBy>
  <dcterms:created xsi:type="dcterms:W3CDTF">2020-11-29T13:57:02Z</dcterms:created>
  <dcterms:modified xsi:type="dcterms:W3CDTF">2022-01-15T07:45:52Z</dcterms:modified>
</cp:coreProperties>
</file>