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Nutzer-idahlitz\Desktop\"/>
    </mc:Choice>
  </mc:AlternateContent>
  <xr:revisionPtr revIDLastSave="0" documentId="13_ncr:1_{48270727-4CE6-47D4-9F35-AF153D49AD99}" xr6:coauthVersionLast="47" xr6:coauthVersionMax="47" xr10:uidLastSave="{00000000-0000-0000-0000-000000000000}"/>
  <bookViews>
    <workbookView xWindow="28680" yWindow="-120" windowWidth="29040" windowHeight="18240" activeTab="5" xr2:uid="{00000000-000D-0000-FFFF-FFFF00000000}"/>
  </bookViews>
  <sheets>
    <sheet name="atoke area" sheetId="19" r:id="rId1"/>
    <sheet name="area female" sheetId="20" r:id="rId2"/>
    <sheet name="area male" sheetId="21" r:id="rId3"/>
    <sheet name="Summary area" sheetId="22" r:id="rId4"/>
    <sheet name="ratio area" sheetId="23" r:id="rId5"/>
    <sheet name="% ratio area" sheetId="25" r:id="rId6"/>
    <sheet name="Statistik Tab Fläche 7-14" sheetId="26" r:id="rId7"/>
    <sheet name="Statistik Tab Fläche 19-30" sheetId="27" r:id="rId8"/>
    <sheet name="Statistik Tab Fläche 31-45" sheetId="28" r:id="rId9"/>
    <sheet name="Statistik Tab Fläche 7-14 31-45" sheetId="29" r:id="rId10"/>
    <sheet name="Statistik Tab Dicke_Fläche v-h" sheetId="30" r:id="rId11"/>
  </sheets>
  <definedNames>
    <definedName name="Print_Titles" localSheetId="1">'area female'!$1:$3</definedName>
    <definedName name="Print_Titles" localSheetId="2">'area male'!$1:$3</definedName>
    <definedName name="Print_Titles" localSheetId="0">'atoke area'!$1:$3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" i="25" l="1"/>
  <c r="M28" i="25"/>
  <c r="L29" i="25"/>
  <c r="L28" i="25"/>
  <c r="I28" i="25"/>
  <c r="H28" i="25"/>
  <c r="H29" i="25"/>
  <c r="H68" i="25"/>
  <c r="I29" i="25"/>
  <c r="M68" i="25"/>
  <c r="M69" i="25"/>
  <c r="H8" i="25"/>
  <c r="H7" i="25"/>
  <c r="H5" i="25"/>
  <c r="H23" i="25"/>
  <c r="F28" i="25"/>
  <c r="L44" i="25"/>
  <c r="L42" i="25"/>
  <c r="V30" i="23"/>
  <c r="F30" i="23"/>
  <c r="L98" i="25"/>
  <c r="L91" i="25"/>
  <c r="L89" i="25"/>
  <c r="L88" i="25"/>
  <c r="L86" i="25"/>
  <c r="L85" i="25"/>
  <c r="L83" i="25"/>
  <c r="L82" i="25"/>
  <c r="L80" i="25"/>
  <c r="H92" i="25"/>
  <c r="H91" i="25"/>
  <c r="H89" i="25"/>
  <c r="H88" i="25"/>
  <c r="H86" i="25"/>
  <c r="H85" i="25"/>
  <c r="H83" i="25"/>
  <c r="H82" i="25"/>
  <c r="H80" i="25"/>
  <c r="H106" i="25"/>
  <c r="I107" i="25"/>
  <c r="I106" i="25"/>
  <c r="AL31" i="23"/>
  <c r="AL30" i="23"/>
  <c r="AJ31" i="23"/>
  <c r="AJ30" i="23"/>
  <c r="E102" i="19"/>
  <c r="E101" i="19"/>
  <c r="E96" i="19"/>
  <c r="E92" i="19"/>
  <c r="E88" i="19"/>
  <c r="E84" i="19"/>
  <c r="E80" i="19"/>
  <c r="E76" i="19"/>
  <c r="E72" i="19"/>
  <c r="E68" i="19"/>
  <c r="E64" i="19"/>
  <c r="E60" i="19"/>
  <c r="E56" i="19"/>
  <c r="E52" i="19"/>
  <c r="E48" i="19"/>
  <c r="E44" i="19"/>
  <c r="E40" i="19"/>
  <c r="E36" i="19"/>
  <c r="E32" i="19"/>
  <c r="E28" i="19"/>
  <c r="E24" i="19"/>
  <c r="E20" i="19"/>
  <c r="E16" i="19"/>
  <c r="E12" i="19"/>
  <c r="E8" i="19"/>
  <c r="E4" i="19"/>
  <c r="K102" i="19"/>
  <c r="K101" i="19"/>
  <c r="K96" i="19"/>
  <c r="K92" i="19"/>
  <c r="K88" i="19"/>
  <c r="K84" i="19"/>
  <c r="K80" i="19"/>
  <c r="K76" i="19"/>
  <c r="K72" i="19"/>
  <c r="K68" i="19"/>
  <c r="K64" i="19"/>
  <c r="K60" i="19"/>
  <c r="K56" i="19"/>
  <c r="K52" i="19"/>
  <c r="K48" i="19"/>
  <c r="K44" i="19"/>
  <c r="K40" i="19"/>
  <c r="K36" i="19"/>
  <c r="K32" i="19"/>
  <c r="K28" i="19"/>
  <c r="K24" i="19"/>
  <c r="K20" i="19"/>
  <c r="K16" i="19"/>
  <c r="K12" i="19"/>
  <c r="K8" i="19"/>
  <c r="K4" i="19"/>
  <c r="Q102" i="19"/>
  <c r="Q101" i="19"/>
  <c r="Q96" i="19"/>
  <c r="Q92" i="19"/>
  <c r="Q88" i="19"/>
  <c r="Q84" i="19"/>
  <c r="Q80" i="19"/>
  <c r="Q76" i="19"/>
  <c r="Q72" i="19"/>
  <c r="Q68" i="19"/>
  <c r="Q64" i="19"/>
  <c r="Q60" i="19"/>
  <c r="Q56" i="19"/>
  <c r="Q52" i="19"/>
  <c r="Q48" i="19"/>
  <c r="Q44" i="19"/>
  <c r="Q40" i="19"/>
  <c r="Q36" i="19"/>
  <c r="Q32" i="19"/>
  <c r="Q28" i="19"/>
  <c r="Q24" i="19"/>
  <c r="Q20" i="19"/>
  <c r="Q16" i="19"/>
  <c r="Q12" i="19"/>
  <c r="Q8" i="19"/>
  <c r="Q4" i="19"/>
  <c r="Q102" i="20"/>
  <c r="Q101" i="20"/>
  <c r="Q96" i="20"/>
  <c r="Q92" i="20"/>
  <c r="Q88" i="20"/>
  <c r="Q84" i="20"/>
  <c r="Q80" i="20"/>
  <c r="Q76" i="20"/>
  <c r="Q72" i="20"/>
  <c r="Q68" i="20"/>
  <c r="Q64" i="20"/>
  <c r="Q60" i="20"/>
  <c r="Q56" i="20"/>
  <c r="Q52" i="20"/>
  <c r="Q48" i="20"/>
  <c r="Q44" i="20"/>
  <c r="Q40" i="20"/>
  <c r="Q36" i="20"/>
  <c r="Q32" i="20"/>
  <c r="Q28" i="20"/>
  <c r="Q24" i="20"/>
  <c r="Q20" i="20"/>
  <c r="Q16" i="20"/>
  <c r="Q12" i="20"/>
  <c r="Q8" i="20"/>
  <c r="Q4" i="20"/>
  <c r="K102" i="20"/>
  <c r="K101" i="20"/>
  <c r="K96" i="20"/>
  <c r="K92" i="20"/>
  <c r="K88" i="20"/>
  <c r="K84" i="20"/>
  <c r="K80" i="20"/>
  <c r="K76" i="20"/>
  <c r="K72" i="20"/>
  <c r="K68" i="20"/>
  <c r="K64" i="20"/>
  <c r="K60" i="20"/>
  <c r="K56" i="20"/>
  <c r="K52" i="20"/>
  <c r="K48" i="20"/>
  <c r="K44" i="20"/>
  <c r="K40" i="20"/>
  <c r="K36" i="20"/>
  <c r="K32" i="20"/>
  <c r="K28" i="20"/>
  <c r="K24" i="20"/>
  <c r="K20" i="20"/>
  <c r="K16" i="20"/>
  <c r="K12" i="20"/>
  <c r="K8" i="20"/>
  <c r="K4" i="20"/>
  <c r="E4" i="20"/>
  <c r="E102" i="20"/>
  <c r="E101" i="20"/>
  <c r="E96" i="20"/>
  <c r="E92" i="20"/>
  <c r="E88" i="20"/>
  <c r="E84" i="20"/>
  <c r="E80" i="20"/>
  <c r="E76" i="20"/>
  <c r="E72" i="20"/>
  <c r="E68" i="20"/>
  <c r="E64" i="20"/>
  <c r="E60" i="20"/>
  <c r="E56" i="20"/>
  <c r="E52" i="20"/>
  <c r="E48" i="20"/>
  <c r="E44" i="20"/>
  <c r="E40" i="20"/>
  <c r="E36" i="20"/>
  <c r="E32" i="20"/>
  <c r="E28" i="20"/>
  <c r="E24" i="20"/>
  <c r="E20" i="20"/>
  <c r="E16" i="20"/>
  <c r="E12" i="20"/>
  <c r="E8" i="20"/>
  <c r="Q96" i="21"/>
  <c r="Q88" i="21"/>
  <c r="Q84" i="21"/>
  <c r="Q76" i="21"/>
  <c r="Q72" i="21"/>
  <c r="Q64" i="21"/>
  <c r="Q60" i="21"/>
  <c r="Q52" i="21"/>
  <c r="Q48" i="21"/>
  <c r="Q40" i="21"/>
  <c r="Q36" i="21"/>
  <c r="Q28" i="21"/>
  <c r="Q24" i="21"/>
  <c r="Q16" i="21"/>
  <c r="Q12" i="21"/>
  <c r="Q4" i="21"/>
  <c r="K96" i="21"/>
  <c r="K88" i="21"/>
  <c r="K84" i="21"/>
  <c r="K76" i="21"/>
  <c r="K72" i="21"/>
  <c r="K64" i="21"/>
  <c r="K60" i="21"/>
  <c r="K52" i="21"/>
  <c r="K48" i="21"/>
  <c r="K40" i="21"/>
  <c r="K36" i="21"/>
  <c r="K28" i="21"/>
  <c r="K24" i="21"/>
  <c r="K16" i="21"/>
  <c r="K12" i="21"/>
  <c r="E96" i="21"/>
  <c r="E88" i="21"/>
  <c r="E84" i="21"/>
  <c r="E76" i="21"/>
  <c r="E72" i="21"/>
  <c r="E64" i="21"/>
  <c r="E60" i="21"/>
  <c r="E52" i="21"/>
  <c r="E48" i="21"/>
  <c r="E40" i="21"/>
  <c r="E36" i="21"/>
  <c r="E28" i="21"/>
  <c r="E24" i="21"/>
  <c r="E16" i="21"/>
  <c r="E12" i="21"/>
  <c r="E4" i="21"/>
  <c r="K4" i="21"/>
  <c r="O16" i="21"/>
  <c r="M16" i="21"/>
  <c r="P16" i="21"/>
  <c r="Q102" i="21"/>
  <c r="Q101" i="21"/>
  <c r="K102" i="21"/>
  <c r="K101" i="21"/>
  <c r="E102" i="21"/>
  <c r="E101" i="21"/>
  <c r="P16" i="20"/>
  <c r="P48" i="19"/>
  <c r="P16" i="19"/>
  <c r="P12" i="19"/>
  <c r="P90" i="19"/>
  <c r="P89" i="19"/>
  <c r="J90" i="19"/>
  <c r="J89" i="19"/>
  <c r="Y28" i="22"/>
  <c r="X28" i="22"/>
  <c r="W28" i="22"/>
  <c r="Q20" i="22"/>
  <c r="B45" i="22"/>
  <c r="B44" i="22"/>
  <c r="B6" i="22"/>
  <c r="P101" i="21"/>
  <c r="P102" i="21"/>
  <c r="J102" i="21"/>
  <c r="J101" i="21"/>
  <c r="D102" i="21"/>
  <c r="D101" i="21"/>
  <c r="D96" i="21"/>
  <c r="D88" i="21"/>
  <c r="D84" i="21"/>
  <c r="D76" i="21"/>
  <c r="D72" i="21"/>
  <c r="D64" i="21"/>
  <c r="D60" i="21"/>
  <c r="D52" i="21"/>
  <c r="D48" i="21"/>
  <c r="D40" i="21"/>
  <c r="D36" i="21"/>
  <c r="D28" i="21"/>
  <c r="D24" i="21"/>
  <c r="D16" i="21"/>
  <c r="D12" i="21"/>
  <c r="D4" i="21"/>
  <c r="P102" i="20"/>
  <c r="P101" i="20"/>
  <c r="J102" i="20"/>
  <c r="J101" i="20"/>
  <c r="J96" i="20"/>
  <c r="J88" i="20"/>
  <c r="J84" i="20"/>
  <c r="J76" i="20"/>
  <c r="J72" i="20"/>
  <c r="J64" i="20"/>
  <c r="J60" i="20"/>
  <c r="J52" i="20"/>
  <c r="J48" i="20"/>
  <c r="J40" i="20"/>
  <c r="J36" i="20"/>
  <c r="J28" i="20"/>
  <c r="J24" i="20"/>
  <c r="J16" i="20"/>
  <c r="J12" i="20"/>
  <c r="D96" i="20"/>
  <c r="D88" i="20"/>
  <c r="D84" i="20"/>
  <c r="D76" i="20"/>
  <c r="D72" i="20"/>
  <c r="D64" i="20"/>
  <c r="D60" i="20"/>
  <c r="D52" i="20"/>
  <c r="D48" i="20"/>
  <c r="D40" i="20"/>
  <c r="D36" i="20"/>
  <c r="D28" i="20"/>
  <c r="D24" i="20"/>
  <c r="D16" i="20"/>
  <c r="D12" i="20"/>
  <c r="D4" i="20"/>
  <c r="P84" i="19"/>
  <c r="P76" i="19"/>
  <c r="P72" i="19"/>
  <c r="P64" i="19"/>
  <c r="P60" i="19"/>
  <c r="P52" i="19"/>
  <c r="P40" i="19"/>
  <c r="P36" i="19"/>
  <c r="P28" i="19"/>
  <c r="P24" i="19"/>
  <c r="P4" i="19"/>
  <c r="J84" i="19"/>
  <c r="J76" i="19"/>
  <c r="J72" i="19"/>
  <c r="J64" i="19"/>
  <c r="J60" i="19"/>
  <c r="J52" i="19"/>
  <c r="J48" i="19"/>
  <c r="J40" i="19"/>
  <c r="J36" i="19"/>
  <c r="J28" i="19"/>
  <c r="J24" i="19"/>
  <c r="J16" i="19"/>
  <c r="J12" i="19"/>
  <c r="J4" i="19"/>
  <c r="I84" i="19"/>
  <c r="I76" i="19"/>
  <c r="I72" i="19"/>
  <c r="I64" i="19"/>
  <c r="I60" i="19"/>
  <c r="I52" i="19"/>
  <c r="I48" i="19"/>
  <c r="I40" i="19"/>
  <c r="I36" i="19"/>
  <c r="I28" i="19"/>
  <c r="I24" i="19"/>
  <c r="I16" i="19"/>
  <c r="I12" i="19"/>
  <c r="I4" i="19"/>
  <c r="G84" i="19"/>
  <c r="G76" i="19"/>
  <c r="G72" i="19"/>
  <c r="G64" i="19"/>
  <c r="G60" i="19"/>
  <c r="G52" i="19"/>
  <c r="G48" i="19"/>
  <c r="G40" i="19"/>
  <c r="G36" i="19"/>
  <c r="G28" i="19"/>
  <c r="G24" i="19"/>
  <c r="G16" i="19"/>
  <c r="G12" i="19"/>
  <c r="G4" i="19"/>
  <c r="D90" i="19"/>
  <c r="D89" i="19"/>
  <c r="D84" i="19"/>
  <c r="D76" i="19"/>
  <c r="D72" i="19"/>
  <c r="D64" i="19"/>
  <c r="D60" i="19"/>
  <c r="D52" i="19"/>
  <c r="D48" i="19"/>
  <c r="D40" i="19"/>
  <c r="D36" i="19"/>
  <c r="D28" i="19"/>
  <c r="D24" i="19"/>
  <c r="D16" i="19"/>
  <c r="D12" i="19"/>
  <c r="D4" i="19"/>
  <c r="F42" i="25" l="1"/>
  <c r="G42" i="25"/>
  <c r="F43" i="25"/>
  <c r="G43" i="25"/>
  <c r="F44" i="25"/>
  <c r="G44" i="25"/>
  <c r="F45" i="25"/>
  <c r="G45" i="25"/>
  <c r="F46" i="25"/>
  <c r="G46" i="25"/>
  <c r="F47" i="25"/>
  <c r="G47" i="25"/>
  <c r="F48" i="25"/>
  <c r="G48" i="25"/>
  <c r="F49" i="25"/>
  <c r="G49" i="25"/>
  <c r="F50" i="25"/>
  <c r="G50" i="25"/>
  <c r="F51" i="25"/>
  <c r="G51" i="25"/>
  <c r="F52" i="25"/>
  <c r="G52" i="25"/>
  <c r="F53" i="25"/>
  <c r="G53" i="25"/>
  <c r="F54" i="25"/>
  <c r="G54" i="25"/>
  <c r="F55" i="25"/>
  <c r="G55" i="25"/>
  <c r="F56" i="25"/>
  <c r="G56" i="25"/>
  <c r="F57" i="25"/>
  <c r="G57" i="25"/>
  <c r="F58" i="25"/>
  <c r="G58" i="25"/>
  <c r="F59" i="25"/>
  <c r="G59" i="25"/>
  <c r="F60" i="25"/>
  <c r="G60" i="25"/>
  <c r="F61" i="25"/>
  <c r="G61" i="25"/>
  <c r="F62" i="25"/>
  <c r="G62" i="25"/>
  <c r="F63" i="25"/>
  <c r="G63" i="25"/>
  <c r="F64" i="25"/>
  <c r="G64" i="25"/>
  <c r="F65" i="25"/>
  <c r="G65" i="25"/>
  <c r="E5" i="23"/>
  <c r="C44" i="22"/>
  <c r="D102" i="20"/>
  <c r="D101" i="20"/>
  <c r="F5" i="23"/>
  <c r="B20" i="22"/>
  <c r="C42" i="25"/>
  <c r="D42" i="25"/>
  <c r="G4" i="20"/>
  <c r="I4" i="20"/>
  <c r="J4" i="20"/>
  <c r="M4" i="20"/>
  <c r="O4" i="20"/>
  <c r="P4" i="20"/>
  <c r="J42" i="25" s="1"/>
  <c r="K42" i="25"/>
  <c r="K83" i="25"/>
  <c r="J83" i="25"/>
  <c r="D80" i="25"/>
  <c r="C80" i="25"/>
  <c r="K45" i="25"/>
  <c r="J45" i="25"/>
  <c r="K8" i="25"/>
  <c r="J8" i="25"/>
  <c r="G68" i="25" l="1"/>
  <c r="G69" i="25"/>
  <c r="H42" i="25"/>
  <c r="O23" i="22" l="1"/>
  <c r="H12" i="22"/>
  <c r="Q8" i="21"/>
  <c r="K81" i="25" s="1"/>
  <c r="P8" i="21"/>
  <c r="J81" i="25" s="1"/>
  <c r="AH8" i="23"/>
  <c r="AG22" i="23"/>
  <c r="AG21" i="23"/>
  <c r="AG8" i="23"/>
  <c r="AC17" i="23"/>
  <c r="K43" i="25"/>
  <c r="P8" i="20"/>
  <c r="J43" i="25" s="1"/>
  <c r="U5" i="23"/>
  <c r="U8" i="23"/>
  <c r="T8" i="23"/>
  <c r="H8" i="23"/>
  <c r="K24" i="25"/>
  <c r="P80" i="19"/>
  <c r="J24" i="25" s="1"/>
  <c r="K21" i="25"/>
  <c r="P68" i="19"/>
  <c r="J21" i="25" s="1"/>
  <c r="K18" i="25"/>
  <c r="P56" i="19"/>
  <c r="J18" i="25" s="1"/>
  <c r="K15" i="25"/>
  <c r="P44" i="19"/>
  <c r="J15" i="25" s="1"/>
  <c r="K12" i="25"/>
  <c r="P32" i="19"/>
  <c r="J12" i="25" s="1"/>
  <c r="K9" i="25"/>
  <c r="P20" i="19"/>
  <c r="J9" i="25" s="1"/>
  <c r="P8" i="19"/>
  <c r="J6" i="25" s="1"/>
  <c r="K6" i="25"/>
  <c r="G8" i="23"/>
  <c r="D103" i="25"/>
  <c r="C103" i="25"/>
  <c r="E92" i="21"/>
  <c r="D102" i="25" s="1"/>
  <c r="D92" i="21"/>
  <c r="C102" i="25" s="1"/>
  <c r="D101" i="25"/>
  <c r="C101" i="25"/>
  <c r="D100" i="25"/>
  <c r="C100" i="25"/>
  <c r="E80" i="21"/>
  <c r="D99" i="25" s="1"/>
  <c r="D80" i="21"/>
  <c r="C99" i="25" s="1"/>
  <c r="D98" i="25"/>
  <c r="C98" i="25"/>
  <c r="D97" i="25"/>
  <c r="C97" i="25"/>
  <c r="E68" i="21"/>
  <c r="D96" i="25" s="1"/>
  <c r="D68" i="21"/>
  <c r="D95" i="25"/>
  <c r="D94" i="25"/>
  <c r="C94" i="25"/>
  <c r="E56" i="21"/>
  <c r="D93" i="25" s="1"/>
  <c r="D56" i="21"/>
  <c r="C93" i="25" s="1"/>
  <c r="D92" i="25"/>
  <c r="C92" i="25"/>
  <c r="D91" i="25"/>
  <c r="C91" i="25"/>
  <c r="E44" i="21"/>
  <c r="D90" i="25" s="1"/>
  <c r="D44" i="21"/>
  <c r="C90" i="25" s="1"/>
  <c r="D89" i="25"/>
  <c r="C89" i="25"/>
  <c r="D88" i="25"/>
  <c r="C88" i="25"/>
  <c r="E32" i="21"/>
  <c r="D87" i="25" s="1"/>
  <c r="D32" i="21"/>
  <c r="C87" i="25" s="1"/>
  <c r="D86" i="25"/>
  <c r="C86" i="25"/>
  <c r="D85" i="25"/>
  <c r="C85" i="25"/>
  <c r="E20" i="21"/>
  <c r="D84" i="25" s="1"/>
  <c r="D20" i="21"/>
  <c r="D83" i="25"/>
  <c r="C83" i="25"/>
  <c r="D82" i="25"/>
  <c r="C82" i="25"/>
  <c r="E8" i="21"/>
  <c r="D81" i="25" s="1"/>
  <c r="D8" i="21"/>
  <c r="C81" i="25" s="1"/>
  <c r="AC5" i="23"/>
  <c r="D63" i="25"/>
  <c r="C65" i="25"/>
  <c r="H65" i="25" s="1"/>
  <c r="D92" i="20"/>
  <c r="C64" i="25" s="1"/>
  <c r="H64" i="25" s="1"/>
  <c r="C63" i="25"/>
  <c r="H63" i="25" s="1"/>
  <c r="D65" i="25"/>
  <c r="D64" i="25"/>
  <c r="D62" i="25"/>
  <c r="D61" i="25"/>
  <c r="D80" i="20"/>
  <c r="C61" i="25" s="1"/>
  <c r="H61" i="25" s="1"/>
  <c r="D60" i="25"/>
  <c r="C60" i="25"/>
  <c r="H60" i="25" s="1"/>
  <c r="D59" i="25"/>
  <c r="C59" i="25"/>
  <c r="H59" i="25" s="1"/>
  <c r="D58" i="25"/>
  <c r="D68" i="20"/>
  <c r="C58" i="25" s="1"/>
  <c r="H58" i="25" s="1"/>
  <c r="D57" i="25"/>
  <c r="C57" i="25"/>
  <c r="H57" i="25" s="1"/>
  <c r="D56" i="25"/>
  <c r="C56" i="25"/>
  <c r="H56" i="25" s="1"/>
  <c r="D55" i="25"/>
  <c r="D56" i="20"/>
  <c r="C55" i="25" s="1"/>
  <c r="H55" i="25" s="1"/>
  <c r="D54" i="25"/>
  <c r="C54" i="25"/>
  <c r="H54" i="25" s="1"/>
  <c r="D53" i="25"/>
  <c r="C53" i="25"/>
  <c r="H53" i="25" s="1"/>
  <c r="D52" i="25"/>
  <c r="D44" i="20"/>
  <c r="C52" i="25" s="1"/>
  <c r="H52" i="25" s="1"/>
  <c r="D51" i="25"/>
  <c r="C51" i="25"/>
  <c r="H51" i="25" s="1"/>
  <c r="D50" i="25"/>
  <c r="D49" i="25"/>
  <c r="D32" i="20"/>
  <c r="C49" i="25" s="1"/>
  <c r="H49" i="25" s="1"/>
  <c r="D48" i="25"/>
  <c r="C48" i="25"/>
  <c r="H48" i="25" s="1"/>
  <c r="D47" i="25"/>
  <c r="C47" i="25"/>
  <c r="H47" i="25" s="1"/>
  <c r="D46" i="25"/>
  <c r="D20" i="20"/>
  <c r="C46" i="25" s="1"/>
  <c r="H46" i="25" s="1"/>
  <c r="D45" i="25"/>
  <c r="C45" i="25"/>
  <c r="D44" i="25"/>
  <c r="C44" i="25"/>
  <c r="D43" i="25"/>
  <c r="D8" i="20"/>
  <c r="C43" i="25" s="1"/>
  <c r="H43" i="25" s="1"/>
  <c r="D25" i="25"/>
  <c r="C25" i="25"/>
  <c r="D24" i="25"/>
  <c r="D80" i="19"/>
  <c r="C24" i="25" s="1"/>
  <c r="D23" i="25"/>
  <c r="C23" i="25"/>
  <c r="D22" i="25"/>
  <c r="C22" i="25"/>
  <c r="D21" i="25"/>
  <c r="D68" i="19"/>
  <c r="C21" i="25" s="1"/>
  <c r="D20" i="25"/>
  <c r="C20" i="25"/>
  <c r="D19" i="25"/>
  <c r="C19" i="25"/>
  <c r="D18" i="25"/>
  <c r="D56" i="19"/>
  <c r="C18" i="25" s="1"/>
  <c r="D17" i="25"/>
  <c r="C17" i="25"/>
  <c r="D16" i="25"/>
  <c r="C16" i="25"/>
  <c r="D15" i="25"/>
  <c r="D44" i="19"/>
  <c r="C15" i="25" s="1"/>
  <c r="D14" i="25"/>
  <c r="C14" i="25"/>
  <c r="D13" i="25"/>
  <c r="C13" i="25"/>
  <c r="D12" i="25"/>
  <c r="D32" i="19"/>
  <c r="C12" i="25" s="1"/>
  <c r="D11" i="25"/>
  <c r="C11" i="25"/>
  <c r="D10" i="25"/>
  <c r="C10" i="25"/>
  <c r="D9" i="25"/>
  <c r="D20" i="19"/>
  <c r="C9" i="25" s="1"/>
  <c r="D8" i="25"/>
  <c r="C8" i="25"/>
  <c r="L8" i="25" s="1"/>
  <c r="D7" i="25"/>
  <c r="C7" i="25"/>
  <c r="D6" i="25"/>
  <c r="D8" i="19"/>
  <c r="C6" i="25" s="1"/>
  <c r="D5" i="25"/>
  <c r="K103" i="25"/>
  <c r="P96" i="21"/>
  <c r="J103" i="25" s="1"/>
  <c r="Q92" i="21"/>
  <c r="K102" i="25" s="1"/>
  <c r="P92" i="21"/>
  <c r="J102" i="25" s="1"/>
  <c r="K101" i="25"/>
  <c r="P88" i="21"/>
  <c r="J101" i="25" s="1"/>
  <c r="K100" i="25"/>
  <c r="P84" i="21"/>
  <c r="J100" i="25" s="1"/>
  <c r="Q80" i="21"/>
  <c r="K99" i="25" s="1"/>
  <c r="P80" i="21"/>
  <c r="J99" i="25" s="1"/>
  <c r="K98" i="25"/>
  <c r="P76" i="21"/>
  <c r="J98" i="25" s="1"/>
  <c r="K97" i="25"/>
  <c r="P72" i="21"/>
  <c r="J97" i="25" s="1"/>
  <c r="Q68" i="21"/>
  <c r="K96" i="25" s="1"/>
  <c r="P68" i="21"/>
  <c r="J96" i="25" s="1"/>
  <c r="K95" i="25"/>
  <c r="P64" i="21"/>
  <c r="J95" i="25" s="1"/>
  <c r="K94" i="25"/>
  <c r="P60" i="21"/>
  <c r="J94" i="25" s="1"/>
  <c r="Q56" i="21"/>
  <c r="K93" i="25" s="1"/>
  <c r="P56" i="21"/>
  <c r="J93" i="25" s="1"/>
  <c r="K92" i="25"/>
  <c r="P52" i="21"/>
  <c r="J92" i="25" s="1"/>
  <c r="K91" i="25"/>
  <c r="P48" i="21"/>
  <c r="J91" i="25" s="1"/>
  <c r="Q44" i="21"/>
  <c r="K90" i="25" s="1"/>
  <c r="P44" i="21"/>
  <c r="J90" i="25" s="1"/>
  <c r="K89" i="25"/>
  <c r="P40" i="21"/>
  <c r="J89" i="25" s="1"/>
  <c r="K88" i="25"/>
  <c r="P36" i="21"/>
  <c r="J88" i="25" s="1"/>
  <c r="Q32" i="21"/>
  <c r="K87" i="25" s="1"/>
  <c r="P32" i="21"/>
  <c r="J87" i="25" s="1"/>
  <c r="K86" i="25"/>
  <c r="P28" i="21"/>
  <c r="J86" i="25" s="1"/>
  <c r="K85" i="25"/>
  <c r="P24" i="21"/>
  <c r="J85" i="25" s="1"/>
  <c r="Q20" i="21"/>
  <c r="K84" i="25" s="1"/>
  <c r="P20" i="21"/>
  <c r="J84" i="25" s="1"/>
  <c r="K82" i="25"/>
  <c r="P12" i="21"/>
  <c r="J82" i="25" s="1"/>
  <c r="K80" i="25"/>
  <c r="P4" i="21"/>
  <c r="J80" i="25" s="1"/>
  <c r="G103" i="25"/>
  <c r="J96" i="21"/>
  <c r="F103" i="25" s="1"/>
  <c r="K92" i="21"/>
  <c r="G102" i="25" s="1"/>
  <c r="J92" i="21"/>
  <c r="F102" i="25" s="1"/>
  <c r="G101" i="25"/>
  <c r="J88" i="21"/>
  <c r="F101" i="25" s="1"/>
  <c r="G100" i="25"/>
  <c r="J84" i="21"/>
  <c r="F100" i="25" s="1"/>
  <c r="K80" i="21"/>
  <c r="G99" i="25" s="1"/>
  <c r="J80" i="21"/>
  <c r="F99" i="25" s="1"/>
  <c r="G98" i="25"/>
  <c r="J76" i="21"/>
  <c r="F98" i="25" s="1"/>
  <c r="G97" i="25"/>
  <c r="J72" i="21"/>
  <c r="F97" i="25" s="1"/>
  <c r="K68" i="21"/>
  <c r="G96" i="25" s="1"/>
  <c r="J68" i="21"/>
  <c r="F96" i="25" s="1"/>
  <c r="G95" i="25"/>
  <c r="J64" i="21"/>
  <c r="F95" i="25" s="1"/>
  <c r="G94" i="25"/>
  <c r="J60" i="21"/>
  <c r="F94" i="25" s="1"/>
  <c r="K56" i="21"/>
  <c r="G93" i="25" s="1"/>
  <c r="J56" i="21"/>
  <c r="F93" i="25" s="1"/>
  <c r="G92" i="25"/>
  <c r="J52" i="21"/>
  <c r="F92" i="25" s="1"/>
  <c r="G91" i="25"/>
  <c r="J48" i="21"/>
  <c r="F91" i="25" s="1"/>
  <c r="K44" i="21"/>
  <c r="G90" i="25" s="1"/>
  <c r="J44" i="21"/>
  <c r="F90" i="25" s="1"/>
  <c r="G89" i="25"/>
  <c r="J40" i="21"/>
  <c r="F89" i="25" s="1"/>
  <c r="G88" i="25"/>
  <c r="J36" i="21"/>
  <c r="F88" i="25" s="1"/>
  <c r="K32" i="21"/>
  <c r="G87" i="25" s="1"/>
  <c r="J32" i="21"/>
  <c r="F87" i="25" s="1"/>
  <c r="G86" i="25"/>
  <c r="J28" i="21"/>
  <c r="F86" i="25" s="1"/>
  <c r="G85" i="25"/>
  <c r="J24" i="21"/>
  <c r="F85" i="25" s="1"/>
  <c r="K20" i="21"/>
  <c r="G84" i="25" s="1"/>
  <c r="J20" i="21"/>
  <c r="F84" i="25" s="1"/>
  <c r="G83" i="25"/>
  <c r="J16" i="21"/>
  <c r="F83" i="25" s="1"/>
  <c r="G82" i="25"/>
  <c r="J12" i="21"/>
  <c r="F82" i="25" s="1"/>
  <c r="K8" i="21"/>
  <c r="G81" i="25" s="1"/>
  <c r="J8" i="21"/>
  <c r="F81" i="25" s="1"/>
  <c r="G80" i="25"/>
  <c r="J4" i="21"/>
  <c r="F80" i="25" s="1"/>
  <c r="P96" i="20"/>
  <c r="J65" i="25" s="1"/>
  <c r="K65" i="25"/>
  <c r="K64" i="25"/>
  <c r="P92" i="20"/>
  <c r="J64" i="25" s="1"/>
  <c r="K63" i="25"/>
  <c r="P88" i="20"/>
  <c r="J63" i="25" s="1"/>
  <c r="K61" i="25"/>
  <c r="P80" i="20"/>
  <c r="J61" i="25" s="1"/>
  <c r="K58" i="25"/>
  <c r="P68" i="20"/>
  <c r="J58" i="25" s="1"/>
  <c r="K55" i="25"/>
  <c r="P56" i="20"/>
  <c r="J55" i="25" s="1"/>
  <c r="K52" i="25"/>
  <c r="P44" i="20"/>
  <c r="J52" i="25" s="1"/>
  <c r="K49" i="25"/>
  <c r="P32" i="20"/>
  <c r="J49" i="25" s="1"/>
  <c r="K46" i="25"/>
  <c r="P20" i="20"/>
  <c r="J46" i="25" s="1"/>
  <c r="J92" i="20"/>
  <c r="J25" i="25"/>
  <c r="K62" i="25"/>
  <c r="P84" i="20"/>
  <c r="J62" i="25" s="1"/>
  <c r="K60" i="25"/>
  <c r="P76" i="20"/>
  <c r="J60" i="25" s="1"/>
  <c r="K59" i="25"/>
  <c r="P72" i="20"/>
  <c r="J59" i="25" s="1"/>
  <c r="K57" i="25"/>
  <c r="P64" i="20"/>
  <c r="J57" i="25" s="1"/>
  <c r="K56" i="25"/>
  <c r="P60" i="20"/>
  <c r="J56" i="25" s="1"/>
  <c r="K54" i="25"/>
  <c r="P52" i="20"/>
  <c r="J54" i="25" s="1"/>
  <c r="K53" i="25"/>
  <c r="P48" i="20"/>
  <c r="J53" i="25" s="1"/>
  <c r="K51" i="25"/>
  <c r="P40" i="20"/>
  <c r="J51" i="25" s="1"/>
  <c r="K50" i="25"/>
  <c r="P36" i="20"/>
  <c r="J50" i="25" s="1"/>
  <c r="K48" i="25"/>
  <c r="P28" i="20"/>
  <c r="J48" i="25" s="1"/>
  <c r="K47" i="25"/>
  <c r="P24" i="20"/>
  <c r="J47" i="25" s="1"/>
  <c r="K44" i="25"/>
  <c r="P12" i="20"/>
  <c r="J44" i="25" s="1"/>
  <c r="J80" i="20"/>
  <c r="J68" i="20"/>
  <c r="J56" i="20"/>
  <c r="J44" i="20"/>
  <c r="J32" i="20"/>
  <c r="J20" i="20"/>
  <c r="J8" i="20"/>
  <c r="K23" i="25"/>
  <c r="J23" i="25"/>
  <c r="K20" i="25"/>
  <c r="J20" i="25"/>
  <c r="K17" i="25"/>
  <c r="J17" i="25"/>
  <c r="K14" i="25"/>
  <c r="J14" i="25"/>
  <c r="K11" i="25"/>
  <c r="J11" i="25"/>
  <c r="K25" i="25"/>
  <c r="K22" i="25"/>
  <c r="J22" i="25"/>
  <c r="K19" i="25"/>
  <c r="J19" i="25"/>
  <c r="K16" i="25"/>
  <c r="J16" i="25"/>
  <c r="K13" i="25"/>
  <c r="J13" i="25"/>
  <c r="K10" i="25"/>
  <c r="J10" i="25"/>
  <c r="J7" i="25"/>
  <c r="K7" i="25"/>
  <c r="K5" i="25"/>
  <c r="J5" i="25"/>
  <c r="G25" i="25"/>
  <c r="F25" i="25"/>
  <c r="G24" i="25"/>
  <c r="J80" i="19"/>
  <c r="F24" i="25" s="1"/>
  <c r="G23" i="25"/>
  <c r="F23" i="25"/>
  <c r="G22" i="25"/>
  <c r="F22" i="25"/>
  <c r="G21" i="25"/>
  <c r="J68" i="19"/>
  <c r="F21" i="25" s="1"/>
  <c r="G20" i="25"/>
  <c r="F20" i="25"/>
  <c r="G19" i="25"/>
  <c r="F19" i="25"/>
  <c r="G18" i="25"/>
  <c r="J56" i="19"/>
  <c r="F18" i="25" s="1"/>
  <c r="G17" i="25"/>
  <c r="F17" i="25"/>
  <c r="G16" i="25"/>
  <c r="F16" i="25"/>
  <c r="G15" i="25"/>
  <c r="J44" i="19"/>
  <c r="F15" i="25" s="1"/>
  <c r="G14" i="25"/>
  <c r="F14" i="25"/>
  <c r="G13" i="25"/>
  <c r="F13" i="25"/>
  <c r="G12" i="25"/>
  <c r="J32" i="19"/>
  <c r="F12" i="25" s="1"/>
  <c r="G11" i="25"/>
  <c r="F11" i="25"/>
  <c r="G10" i="25"/>
  <c r="F10" i="25"/>
  <c r="G9" i="25"/>
  <c r="J20" i="19"/>
  <c r="F9" i="25" s="1"/>
  <c r="G8" i="25"/>
  <c r="F8" i="25"/>
  <c r="G7" i="25"/>
  <c r="F7" i="25"/>
  <c r="G6" i="25"/>
  <c r="J8" i="19"/>
  <c r="F6" i="25" s="1"/>
  <c r="G5" i="25"/>
  <c r="F5" i="25"/>
  <c r="O96" i="21"/>
  <c r="Y41" i="22" s="1"/>
  <c r="M96" i="21"/>
  <c r="L41" i="22" s="1"/>
  <c r="I96" i="21"/>
  <c r="Y27" i="22" s="1"/>
  <c r="G96" i="21"/>
  <c r="L27" i="22" s="1"/>
  <c r="O92" i="21"/>
  <c r="U41" i="22" s="1"/>
  <c r="M92" i="21"/>
  <c r="H41" i="22" s="1"/>
  <c r="I92" i="21"/>
  <c r="U27" i="22" s="1"/>
  <c r="G92" i="21"/>
  <c r="H27" i="22" s="1"/>
  <c r="O88" i="21"/>
  <c r="Q41" i="22" s="1"/>
  <c r="M88" i="21"/>
  <c r="D41" i="22" s="1"/>
  <c r="I88" i="21"/>
  <c r="Q27" i="22" s="1"/>
  <c r="G88" i="21"/>
  <c r="D27" i="22" s="1"/>
  <c r="O84" i="21"/>
  <c r="Y40" i="22" s="1"/>
  <c r="M84" i="21"/>
  <c r="L40" i="22" s="1"/>
  <c r="I84" i="21"/>
  <c r="Y26" i="22" s="1"/>
  <c r="G84" i="21"/>
  <c r="L26" i="22" s="1"/>
  <c r="O80" i="21"/>
  <c r="U40" i="22" s="1"/>
  <c r="M80" i="21"/>
  <c r="H40" i="22" s="1"/>
  <c r="I80" i="21"/>
  <c r="U26" i="22" s="1"/>
  <c r="G80" i="21"/>
  <c r="H26" i="22" s="1"/>
  <c r="O76" i="21"/>
  <c r="Q40" i="22" s="1"/>
  <c r="M76" i="21"/>
  <c r="D40" i="22" s="1"/>
  <c r="I76" i="21"/>
  <c r="Q26" i="22" s="1"/>
  <c r="G76" i="21"/>
  <c r="D26" i="22" s="1"/>
  <c r="O72" i="21"/>
  <c r="Y39" i="22" s="1"/>
  <c r="M72" i="21"/>
  <c r="L39" i="22" s="1"/>
  <c r="I72" i="21"/>
  <c r="Y25" i="22" s="1"/>
  <c r="G72" i="21"/>
  <c r="L25" i="22" s="1"/>
  <c r="O68" i="21"/>
  <c r="U39" i="22" s="1"/>
  <c r="M68" i="21"/>
  <c r="H39" i="22" s="1"/>
  <c r="I68" i="21"/>
  <c r="U25" i="22" s="1"/>
  <c r="G68" i="21"/>
  <c r="H25" i="22" s="1"/>
  <c r="O64" i="21"/>
  <c r="Q39" i="22" s="1"/>
  <c r="M64" i="21"/>
  <c r="D39" i="22" s="1"/>
  <c r="I64" i="21"/>
  <c r="Q25" i="22" s="1"/>
  <c r="G64" i="21"/>
  <c r="D25" i="22" s="1"/>
  <c r="O60" i="21"/>
  <c r="Y38" i="22" s="1"/>
  <c r="M60" i="21"/>
  <c r="L38" i="22" s="1"/>
  <c r="I60" i="21"/>
  <c r="Y24" i="22" s="1"/>
  <c r="G60" i="21"/>
  <c r="L24" i="22" s="1"/>
  <c r="O56" i="21"/>
  <c r="U38" i="22" s="1"/>
  <c r="M56" i="21"/>
  <c r="H38" i="22" s="1"/>
  <c r="I56" i="21"/>
  <c r="U24" i="22" s="1"/>
  <c r="G56" i="21"/>
  <c r="H24" i="22" s="1"/>
  <c r="O52" i="21"/>
  <c r="Q38" i="22" s="1"/>
  <c r="M52" i="21"/>
  <c r="D38" i="22" s="1"/>
  <c r="I52" i="21"/>
  <c r="Q24" i="22" s="1"/>
  <c r="G52" i="21"/>
  <c r="D24" i="22" s="1"/>
  <c r="O48" i="21"/>
  <c r="Y37" i="22" s="1"/>
  <c r="M48" i="21"/>
  <c r="L37" i="22" s="1"/>
  <c r="I48" i="21"/>
  <c r="Y23" i="22" s="1"/>
  <c r="G48" i="21"/>
  <c r="L23" i="22" s="1"/>
  <c r="O44" i="21"/>
  <c r="U37" i="22" s="1"/>
  <c r="M44" i="21"/>
  <c r="H37" i="22" s="1"/>
  <c r="I44" i="21"/>
  <c r="U23" i="22" s="1"/>
  <c r="G44" i="21"/>
  <c r="H23" i="22" s="1"/>
  <c r="O40" i="21"/>
  <c r="Q37" i="22" s="1"/>
  <c r="M40" i="21"/>
  <c r="D37" i="22" s="1"/>
  <c r="I40" i="21"/>
  <c r="Q23" i="22" s="1"/>
  <c r="G40" i="21"/>
  <c r="D23" i="22" s="1"/>
  <c r="O36" i="21"/>
  <c r="Y36" i="22" s="1"/>
  <c r="M36" i="21"/>
  <c r="L36" i="22" s="1"/>
  <c r="I36" i="21"/>
  <c r="Y22" i="22" s="1"/>
  <c r="G36" i="21"/>
  <c r="L22" i="22" s="1"/>
  <c r="O32" i="21"/>
  <c r="U36" i="22" s="1"/>
  <c r="M32" i="21"/>
  <c r="H36" i="22" s="1"/>
  <c r="I32" i="21"/>
  <c r="U22" i="22" s="1"/>
  <c r="G32" i="21"/>
  <c r="H22" i="22" s="1"/>
  <c r="O28" i="21"/>
  <c r="Q36" i="22" s="1"/>
  <c r="M28" i="21"/>
  <c r="D36" i="22" s="1"/>
  <c r="I28" i="21"/>
  <c r="Q22" i="22" s="1"/>
  <c r="G28" i="21"/>
  <c r="D22" i="22" s="1"/>
  <c r="O24" i="21"/>
  <c r="Y35" i="22" s="1"/>
  <c r="M24" i="21"/>
  <c r="L35" i="22" s="1"/>
  <c r="I24" i="21"/>
  <c r="Y21" i="22" s="1"/>
  <c r="G24" i="21"/>
  <c r="L21" i="22" s="1"/>
  <c r="O20" i="21"/>
  <c r="U35" i="22" s="1"/>
  <c r="M20" i="21"/>
  <c r="H35" i="22" s="1"/>
  <c r="I20" i="21"/>
  <c r="U21" i="22" s="1"/>
  <c r="G20" i="21"/>
  <c r="H21" i="22" s="1"/>
  <c r="Q35" i="22"/>
  <c r="D35" i="22"/>
  <c r="I16" i="21"/>
  <c r="Q21" i="22" s="1"/>
  <c r="G16" i="21"/>
  <c r="D21" i="22" s="1"/>
  <c r="O12" i="21"/>
  <c r="Y34" i="22" s="1"/>
  <c r="M12" i="21"/>
  <c r="L34" i="22" s="1"/>
  <c r="I12" i="21"/>
  <c r="Y20" i="22" s="1"/>
  <c r="G12" i="21"/>
  <c r="L20" i="22" s="1"/>
  <c r="O8" i="21"/>
  <c r="U34" i="22" s="1"/>
  <c r="M8" i="21"/>
  <c r="H34" i="22" s="1"/>
  <c r="I8" i="21"/>
  <c r="U20" i="22" s="1"/>
  <c r="G8" i="21"/>
  <c r="H20" i="22" s="1"/>
  <c r="O4" i="21"/>
  <c r="Q34" i="22" s="1"/>
  <c r="M4" i="21"/>
  <c r="D34" i="22" s="1"/>
  <c r="I4" i="21"/>
  <c r="Q28" i="22" s="1"/>
  <c r="G4" i="21"/>
  <c r="D20" i="22" s="1"/>
  <c r="O96" i="20"/>
  <c r="X41" i="22" s="1"/>
  <c r="M96" i="20"/>
  <c r="K41" i="22" s="1"/>
  <c r="I96" i="20"/>
  <c r="X27" i="22" s="1"/>
  <c r="G96" i="20"/>
  <c r="K27" i="22" s="1"/>
  <c r="O92" i="20"/>
  <c r="T41" i="22" s="1"/>
  <c r="M92" i="20"/>
  <c r="G41" i="22" s="1"/>
  <c r="I92" i="20"/>
  <c r="T27" i="22" s="1"/>
  <c r="G92" i="20"/>
  <c r="G27" i="22" s="1"/>
  <c r="O88" i="20"/>
  <c r="P41" i="22" s="1"/>
  <c r="M88" i="20"/>
  <c r="C41" i="22" s="1"/>
  <c r="I88" i="20"/>
  <c r="P27" i="22" s="1"/>
  <c r="G88" i="20"/>
  <c r="C27" i="22" s="1"/>
  <c r="O84" i="20"/>
  <c r="X40" i="22" s="1"/>
  <c r="M84" i="20"/>
  <c r="K40" i="22" s="1"/>
  <c r="I84" i="20"/>
  <c r="X26" i="22" s="1"/>
  <c r="G84" i="20"/>
  <c r="K26" i="22" s="1"/>
  <c r="O80" i="20"/>
  <c r="T40" i="22" s="1"/>
  <c r="M80" i="20"/>
  <c r="G40" i="22" s="1"/>
  <c r="I80" i="20"/>
  <c r="T26" i="22" s="1"/>
  <c r="G80" i="20"/>
  <c r="G26" i="22" s="1"/>
  <c r="O76" i="20"/>
  <c r="P40" i="22" s="1"/>
  <c r="M76" i="20"/>
  <c r="C40" i="22" s="1"/>
  <c r="I76" i="20"/>
  <c r="P26" i="22" s="1"/>
  <c r="G76" i="20"/>
  <c r="C26" i="22" s="1"/>
  <c r="O72" i="20"/>
  <c r="X39" i="22" s="1"/>
  <c r="M72" i="20"/>
  <c r="K39" i="22" s="1"/>
  <c r="I72" i="20"/>
  <c r="X25" i="22" s="1"/>
  <c r="G72" i="20"/>
  <c r="K25" i="22" s="1"/>
  <c r="O68" i="20"/>
  <c r="T39" i="22" s="1"/>
  <c r="M68" i="20"/>
  <c r="G39" i="22" s="1"/>
  <c r="I68" i="20"/>
  <c r="T25" i="22" s="1"/>
  <c r="G68" i="20"/>
  <c r="G25" i="22" s="1"/>
  <c r="O64" i="20"/>
  <c r="P39" i="22" s="1"/>
  <c r="M64" i="20"/>
  <c r="C39" i="22" s="1"/>
  <c r="I64" i="20"/>
  <c r="P25" i="22" s="1"/>
  <c r="G64" i="20"/>
  <c r="C25" i="22" s="1"/>
  <c r="O60" i="20"/>
  <c r="X38" i="22" s="1"/>
  <c r="M60" i="20"/>
  <c r="K38" i="22" s="1"/>
  <c r="I60" i="20"/>
  <c r="X24" i="22" s="1"/>
  <c r="G60" i="20"/>
  <c r="K24" i="22" s="1"/>
  <c r="O56" i="20"/>
  <c r="T38" i="22" s="1"/>
  <c r="M56" i="20"/>
  <c r="G38" i="22" s="1"/>
  <c r="I56" i="20"/>
  <c r="T24" i="22" s="1"/>
  <c r="G56" i="20"/>
  <c r="O52" i="20"/>
  <c r="P38" i="22" s="1"/>
  <c r="M52" i="20"/>
  <c r="C38" i="22" s="1"/>
  <c r="I52" i="20"/>
  <c r="P24" i="22" s="1"/>
  <c r="G52" i="20"/>
  <c r="C24" i="22" s="1"/>
  <c r="O48" i="20"/>
  <c r="X37" i="22" s="1"/>
  <c r="M48" i="20"/>
  <c r="K37" i="22" s="1"/>
  <c r="I48" i="20"/>
  <c r="X23" i="22" s="1"/>
  <c r="G48" i="20"/>
  <c r="K23" i="22" s="1"/>
  <c r="O44" i="20"/>
  <c r="T37" i="22" s="1"/>
  <c r="M44" i="20"/>
  <c r="G37" i="22" s="1"/>
  <c r="I44" i="20"/>
  <c r="T23" i="22" s="1"/>
  <c r="G44" i="20"/>
  <c r="O40" i="20"/>
  <c r="P37" i="22" s="1"/>
  <c r="M40" i="20"/>
  <c r="C37" i="22" s="1"/>
  <c r="I40" i="20"/>
  <c r="P23" i="22" s="1"/>
  <c r="G40" i="20"/>
  <c r="C23" i="22" s="1"/>
  <c r="O36" i="20"/>
  <c r="X36" i="22" s="1"/>
  <c r="M36" i="20"/>
  <c r="K36" i="22" s="1"/>
  <c r="I36" i="20"/>
  <c r="X22" i="22" s="1"/>
  <c r="G36" i="20"/>
  <c r="K22" i="22" s="1"/>
  <c r="O32" i="20"/>
  <c r="T36" i="22" s="1"/>
  <c r="M32" i="20"/>
  <c r="G36" i="22" s="1"/>
  <c r="I32" i="20"/>
  <c r="T22" i="22" s="1"/>
  <c r="G32" i="20"/>
  <c r="G22" i="22" s="1"/>
  <c r="O28" i="20"/>
  <c r="P36" i="22" s="1"/>
  <c r="M28" i="20"/>
  <c r="C36" i="22" s="1"/>
  <c r="I28" i="20"/>
  <c r="P22" i="22" s="1"/>
  <c r="G28" i="20"/>
  <c r="C22" i="22" s="1"/>
  <c r="O24" i="20"/>
  <c r="X35" i="22" s="1"/>
  <c r="M24" i="20"/>
  <c r="K35" i="22" s="1"/>
  <c r="I24" i="20"/>
  <c r="X21" i="22" s="1"/>
  <c r="G24" i="20"/>
  <c r="K21" i="22" s="1"/>
  <c r="O20" i="20"/>
  <c r="T35" i="22" s="1"/>
  <c r="M20" i="20"/>
  <c r="G35" i="22" s="1"/>
  <c r="I20" i="20"/>
  <c r="T21" i="22" s="1"/>
  <c r="G20" i="20"/>
  <c r="G21" i="22" s="1"/>
  <c r="O16" i="20"/>
  <c r="P35" i="22" s="1"/>
  <c r="M16" i="20"/>
  <c r="C35" i="22" s="1"/>
  <c r="I16" i="20"/>
  <c r="P21" i="22" s="1"/>
  <c r="G16" i="20"/>
  <c r="C21" i="22" s="1"/>
  <c r="O12" i="20"/>
  <c r="X34" i="22" s="1"/>
  <c r="M12" i="20"/>
  <c r="K34" i="22" s="1"/>
  <c r="I12" i="20"/>
  <c r="X20" i="22" s="1"/>
  <c r="G12" i="20"/>
  <c r="K20" i="22" s="1"/>
  <c r="O8" i="20"/>
  <c r="T34" i="22" s="1"/>
  <c r="M8" i="20"/>
  <c r="G34" i="22" s="1"/>
  <c r="I8" i="20"/>
  <c r="T20" i="22" s="1"/>
  <c r="G8" i="20"/>
  <c r="G20" i="22" s="1"/>
  <c r="P34" i="22"/>
  <c r="C34" i="22"/>
  <c r="P20" i="22"/>
  <c r="P28" i="22" s="1"/>
  <c r="C20" i="22"/>
  <c r="O84" i="19"/>
  <c r="W40" i="22" s="1"/>
  <c r="M84" i="19"/>
  <c r="J40" i="22" s="1"/>
  <c r="W26" i="22"/>
  <c r="J26" i="22"/>
  <c r="O80" i="19"/>
  <c r="S40" i="22" s="1"/>
  <c r="M80" i="19"/>
  <c r="F40" i="22" s="1"/>
  <c r="I80" i="19"/>
  <c r="S26" i="22" s="1"/>
  <c r="G80" i="19"/>
  <c r="F26" i="22" s="1"/>
  <c r="O76" i="19"/>
  <c r="O40" i="22" s="1"/>
  <c r="M76" i="19"/>
  <c r="B40" i="22" s="1"/>
  <c r="O26" i="22"/>
  <c r="B26" i="22"/>
  <c r="O72" i="19"/>
  <c r="W39" i="22" s="1"/>
  <c r="M72" i="19"/>
  <c r="J39" i="22" s="1"/>
  <c r="W25" i="22"/>
  <c r="J25" i="22"/>
  <c r="O68" i="19"/>
  <c r="S39" i="22" s="1"/>
  <c r="M68" i="19"/>
  <c r="F39" i="22" s="1"/>
  <c r="I68" i="19"/>
  <c r="S25" i="22" s="1"/>
  <c r="G68" i="19"/>
  <c r="F25" i="22" s="1"/>
  <c r="O64" i="19"/>
  <c r="O39" i="22" s="1"/>
  <c r="M64" i="19"/>
  <c r="B39" i="22" s="1"/>
  <c r="O25" i="22"/>
  <c r="B25" i="22"/>
  <c r="O60" i="19"/>
  <c r="W38" i="22" s="1"/>
  <c r="M60" i="19"/>
  <c r="J38" i="22" s="1"/>
  <c r="W24" i="22"/>
  <c r="J24" i="22"/>
  <c r="O56" i="19"/>
  <c r="S38" i="22" s="1"/>
  <c r="M56" i="19"/>
  <c r="F38" i="22" s="1"/>
  <c r="I56" i="19"/>
  <c r="S24" i="22" s="1"/>
  <c r="G56" i="19"/>
  <c r="F24" i="22" s="1"/>
  <c r="O52" i="19"/>
  <c r="O38" i="22" s="1"/>
  <c r="M52" i="19"/>
  <c r="B38" i="22" s="1"/>
  <c r="O24" i="22"/>
  <c r="B24" i="22"/>
  <c r="O48" i="19"/>
  <c r="W37" i="22" s="1"/>
  <c r="M48" i="19"/>
  <c r="J37" i="22" s="1"/>
  <c r="W23" i="22"/>
  <c r="J23" i="22"/>
  <c r="O44" i="19"/>
  <c r="S37" i="22" s="1"/>
  <c r="M44" i="19"/>
  <c r="F37" i="22" s="1"/>
  <c r="I44" i="19"/>
  <c r="S23" i="22" s="1"/>
  <c r="G44" i="19"/>
  <c r="F23" i="22" s="1"/>
  <c r="O40" i="19"/>
  <c r="O37" i="22" s="1"/>
  <c r="M40" i="19"/>
  <c r="B37" i="22" s="1"/>
  <c r="B23" i="22"/>
  <c r="O36" i="19"/>
  <c r="W36" i="22" s="1"/>
  <c r="M36" i="19"/>
  <c r="J36" i="22" s="1"/>
  <c r="W22" i="22"/>
  <c r="J22" i="22"/>
  <c r="O32" i="19"/>
  <c r="S36" i="22" s="1"/>
  <c r="M32" i="19"/>
  <c r="F36" i="22" s="1"/>
  <c r="I32" i="19"/>
  <c r="S22" i="22" s="1"/>
  <c r="G32" i="19"/>
  <c r="F22" i="22" s="1"/>
  <c r="O28" i="19"/>
  <c r="O36" i="22" s="1"/>
  <c r="M28" i="19"/>
  <c r="B36" i="22" s="1"/>
  <c r="O22" i="22"/>
  <c r="B22" i="22"/>
  <c r="O24" i="19"/>
  <c r="W35" i="22" s="1"/>
  <c r="M24" i="19"/>
  <c r="J35" i="22" s="1"/>
  <c r="W21" i="22"/>
  <c r="J21" i="22"/>
  <c r="O20" i="19"/>
  <c r="S35" i="22" s="1"/>
  <c r="M20" i="19"/>
  <c r="F35" i="22" s="1"/>
  <c r="I20" i="19"/>
  <c r="S21" i="22" s="1"/>
  <c r="G20" i="19"/>
  <c r="F21" i="22" s="1"/>
  <c r="O16" i="19"/>
  <c r="O35" i="22" s="1"/>
  <c r="M16" i="19"/>
  <c r="B35" i="22" s="1"/>
  <c r="O21" i="22"/>
  <c r="B21" i="22"/>
  <c r="O12" i="19"/>
  <c r="W34" i="22" s="1"/>
  <c r="M12" i="19"/>
  <c r="J34" i="22" s="1"/>
  <c r="W20" i="22"/>
  <c r="J20" i="22"/>
  <c r="O8" i="19"/>
  <c r="S34" i="22" s="1"/>
  <c r="M8" i="19"/>
  <c r="F34" i="22" s="1"/>
  <c r="I8" i="19"/>
  <c r="S20" i="22" s="1"/>
  <c r="G8" i="19"/>
  <c r="F20" i="22" s="1"/>
  <c r="O4" i="19"/>
  <c r="O34" i="22" s="1"/>
  <c r="M4" i="19"/>
  <c r="B34" i="22" s="1"/>
  <c r="O20" i="22"/>
  <c r="C5" i="25"/>
  <c r="K68" i="25" l="1"/>
  <c r="K29" i="25"/>
  <c r="G106" i="25"/>
  <c r="K106" i="25"/>
  <c r="H45" i="25"/>
  <c r="I68" i="25" s="1"/>
  <c r="D68" i="25"/>
  <c r="H44" i="25"/>
  <c r="K107" i="25"/>
  <c r="K69" i="25"/>
  <c r="G107" i="25"/>
  <c r="D107" i="25"/>
  <c r="G29" i="25"/>
  <c r="D28" i="25"/>
  <c r="D29" i="25"/>
  <c r="G28" i="25"/>
  <c r="K28" i="25"/>
  <c r="H100" i="25"/>
  <c r="J44" i="22"/>
  <c r="L60" i="25"/>
  <c r="J45" i="22"/>
  <c r="F44" i="22"/>
  <c r="L47" i="25"/>
  <c r="L59" i="25"/>
  <c r="L51" i="25"/>
  <c r="L55" i="25"/>
  <c r="L92" i="25"/>
  <c r="L94" i="25"/>
  <c r="L102" i="25"/>
  <c r="H90" i="25"/>
  <c r="H94" i="25"/>
  <c r="H98" i="25"/>
  <c r="L11" i="25"/>
  <c r="L23" i="25"/>
  <c r="H12" i="25"/>
  <c r="H16" i="25"/>
  <c r="H20" i="25"/>
  <c r="H24" i="25"/>
  <c r="H93" i="25"/>
  <c r="H97" i="25"/>
  <c r="H101" i="25"/>
  <c r="L20" i="25"/>
  <c r="L16" i="25"/>
  <c r="L64" i="25"/>
  <c r="R11" i="23"/>
  <c r="L65" i="25"/>
  <c r="L54" i="25"/>
  <c r="K44" i="22"/>
  <c r="H102" i="25"/>
  <c r="H13" i="22"/>
  <c r="L90" i="25"/>
  <c r="H81" i="25"/>
  <c r="AC19" i="23"/>
  <c r="AH16" i="23"/>
  <c r="D44" i="22"/>
  <c r="L45" i="22"/>
  <c r="H87" i="25"/>
  <c r="H99" i="25"/>
  <c r="H103" i="25"/>
  <c r="L93" i="25"/>
  <c r="L97" i="25"/>
  <c r="L101" i="25"/>
  <c r="AC9" i="23"/>
  <c r="C84" i="25"/>
  <c r="L84" i="25" s="1"/>
  <c r="AC21" i="23"/>
  <c r="AK21" i="23" s="1"/>
  <c r="C96" i="25"/>
  <c r="L96" i="25" s="1"/>
  <c r="L100" i="25"/>
  <c r="AD23" i="23"/>
  <c r="AH12" i="23"/>
  <c r="D11" i="22"/>
  <c r="C95" i="25"/>
  <c r="C106" i="25" s="1"/>
  <c r="AD7" i="23"/>
  <c r="F106" i="25"/>
  <c r="J106" i="25"/>
  <c r="AE16" i="23"/>
  <c r="L81" i="25"/>
  <c r="L28" i="22"/>
  <c r="L44" i="22"/>
  <c r="AF23" i="23"/>
  <c r="F107" i="25"/>
  <c r="J107" i="25"/>
  <c r="L87" i="25"/>
  <c r="L99" i="25"/>
  <c r="L103" i="25"/>
  <c r="C107" i="25"/>
  <c r="D8" i="22"/>
  <c r="U28" i="22"/>
  <c r="F45" i="22"/>
  <c r="D45" i="22"/>
  <c r="Y42" i="22"/>
  <c r="H44" i="22"/>
  <c r="H45" i="22"/>
  <c r="H42" i="22"/>
  <c r="L46" i="25"/>
  <c r="L58" i="25"/>
  <c r="Q10" i="23"/>
  <c r="L57" i="25"/>
  <c r="L49" i="25"/>
  <c r="L61" i="25"/>
  <c r="T6" i="23"/>
  <c r="L53" i="25"/>
  <c r="T23" i="23"/>
  <c r="L56" i="25"/>
  <c r="L45" i="25"/>
  <c r="C68" i="25"/>
  <c r="R23" i="23"/>
  <c r="U19" i="23"/>
  <c r="F68" i="25"/>
  <c r="P7" i="23"/>
  <c r="R26" i="23"/>
  <c r="U18" i="23"/>
  <c r="L48" i="25"/>
  <c r="J68" i="25"/>
  <c r="J69" i="25"/>
  <c r="K8" i="22"/>
  <c r="C50" i="25"/>
  <c r="H50" i="25" s="1"/>
  <c r="K12" i="22"/>
  <c r="C62" i="25"/>
  <c r="H62" i="25" s="1"/>
  <c r="P20" i="23"/>
  <c r="S18" i="23"/>
  <c r="Q23" i="23"/>
  <c r="S15" i="23"/>
  <c r="F69" i="25"/>
  <c r="Q22" i="23"/>
  <c r="L43" i="25"/>
  <c r="C13" i="22"/>
  <c r="L52" i="25"/>
  <c r="L63" i="25"/>
  <c r="Q11" i="23"/>
  <c r="T7" i="23"/>
  <c r="B28" i="22"/>
  <c r="L14" i="25"/>
  <c r="H11" i="25"/>
  <c r="H15" i="25"/>
  <c r="H19" i="25"/>
  <c r="L19" i="25"/>
  <c r="G15" i="23"/>
  <c r="G13" i="23"/>
  <c r="D6" i="23"/>
  <c r="C7" i="23"/>
  <c r="D14" i="23"/>
  <c r="E14" i="23"/>
  <c r="F20" i="23"/>
  <c r="B12" i="22"/>
  <c r="F12" i="23"/>
  <c r="L12" i="25"/>
  <c r="L24" i="25"/>
  <c r="C42" i="22"/>
  <c r="C45" i="22" s="1"/>
  <c r="O42" i="22"/>
  <c r="L25" i="25"/>
  <c r="C29" i="25"/>
  <c r="C14" i="23"/>
  <c r="E7" i="23"/>
  <c r="G6" i="23"/>
  <c r="G22" i="23"/>
  <c r="H13" i="25"/>
  <c r="H17" i="25"/>
  <c r="H21" i="25"/>
  <c r="L13" i="25"/>
  <c r="C21" i="23"/>
  <c r="L18" i="25"/>
  <c r="F28" i="22"/>
  <c r="H9" i="25"/>
  <c r="H25" i="25"/>
  <c r="S28" i="22"/>
  <c r="C22" i="23"/>
  <c r="E15" i="23"/>
  <c r="G9" i="23"/>
  <c r="L6" i="25"/>
  <c r="C28" i="25"/>
  <c r="H6" i="25"/>
  <c r="H10" i="25"/>
  <c r="H14" i="25"/>
  <c r="H18" i="25"/>
  <c r="H22" i="25"/>
  <c r="L5" i="25"/>
  <c r="J28" i="25"/>
  <c r="F7" i="22"/>
  <c r="D22" i="23"/>
  <c r="E22" i="23"/>
  <c r="G12" i="23"/>
  <c r="L9" i="25"/>
  <c r="L21" i="25"/>
  <c r="J8" i="22"/>
  <c r="D21" i="23"/>
  <c r="E23" i="23"/>
  <c r="G14" i="23"/>
  <c r="L17" i="25"/>
  <c r="D13" i="23"/>
  <c r="F29" i="25"/>
  <c r="L7" i="25"/>
  <c r="J29" i="25"/>
  <c r="L10" i="25"/>
  <c r="L22" i="25"/>
  <c r="C13" i="23"/>
  <c r="E6" i="23"/>
  <c r="G5" i="23"/>
  <c r="G18" i="23"/>
  <c r="L15" i="25"/>
  <c r="H24" i="23"/>
  <c r="T42" i="22"/>
  <c r="T16" i="23"/>
  <c r="Q9" i="23"/>
  <c r="Q25" i="23"/>
  <c r="T22" i="23"/>
  <c r="AD25" i="23"/>
  <c r="G16" i="23"/>
  <c r="AE6" i="23"/>
  <c r="AE22" i="23"/>
  <c r="AG7" i="23"/>
  <c r="AG12" i="23"/>
  <c r="AG16" i="23"/>
  <c r="AG28" i="23"/>
  <c r="G6" i="22"/>
  <c r="K7" i="22"/>
  <c r="C9" i="22"/>
  <c r="G10" i="22"/>
  <c r="K11" i="22"/>
  <c r="H6" i="22"/>
  <c r="AC10" i="23"/>
  <c r="L7" i="22"/>
  <c r="D9" i="22"/>
  <c r="H10" i="22"/>
  <c r="AC18" i="23"/>
  <c r="L11" i="22"/>
  <c r="AC26" i="23"/>
  <c r="F8" i="22"/>
  <c r="J9" i="22"/>
  <c r="G23" i="23"/>
  <c r="H11" i="23"/>
  <c r="P10" i="23"/>
  <c r="P22" i="23"/>
  <c r="R12" i="23"/>
  <c r="AE18" i="23"/>
  <c r="AF5" i="23"/>
  <c r="R24" i="23"/>
  <c r="U24" i="23"/>
  <c r="AH5" i="23"/>
  <c r="S16" i="23"/>
  <c r="U22" i="23"/>
  <c r="AG20" i="23"/>
  <c r="H16" i="23"/>
  <c r="R5" i="23"/>
  <c r="R9" i="23"/>
  <c r="R13" i="23"/>
  <c r="R17" i="23"/>
  <c r="R21" i="23"/>
  <c r="R25" i="23"/>
  <c r="T11" i="23"/>
  <c r="T17" i="23"/>
  <c r="AF6" i="23"/>
  <c r="AF10" i="23"/>
  <c r="AF14" i="23"/>
  <c r="AF18" i="23"/>
  <c r="AF22" i="23"/>
  <c r="AF26" i="23"/>
  <c r="AH7" i="23"/>
  <c r="Q28" i="23"/>
  <c r="AD6" i="23"/>
  <c r="AD10" i="23"/>
  <c r="AD14" i="23"/>
  <c r="AD18" i="23"/>
  <c r="AD22" i="23"/>
  <c r="AD26" i="23"/>
  <c r="F11" i="22"/>
  <c r="J10" i="22"/>
  <c r="D7" i="23"/>
  <c r="C15" i="23"/>
  <c r="C23" i="23"/>
  <c r="D20" i="23"/>
  <c r="D12" i="23"/>
  <c r="E8" i="23"/>
  <c r="E16" i="23"/>
  <c r="E24" i="23"/>
  <c r="F19" i="23"/>
  <c r="F11" i="23"/>
  <c r="G7" i="23"/>
  <c r="G25" i="23"/>
  <c r="H23" i="23"/>
  <c r="H10" i="23"/>
  <c r="P11" i="23"/>
  <c r="P23" i="23"/>
  <c r="Q21" i="23"/>
  <c r="Q7" i="23"/>
  <c r="R14" i="23"/>
  <c r="R28" i="23"/>
  <c r="S13" i="23"/>
  <c r="T10" i="23"/>
  <c r="T26" i="23"/>
  <c r="U15" i="23"/>
  <c r="U6" i="23"/>
  <c r="AD21" i="23"/>
  <c r="AD5" i="23"/>
  <c r="AE20" i="23"/>
  <c r="AF21" i="23"/>
  <c r="AG5" i="23"/>
  <c r="AG25" i="23"/>
  <c r="AH11" i="23"/>
  <c r="D13" i="22"/>
  <c r="R8" i="23"/>
  <c r="AH15" i="23"/>
  <c r="S8" i="23"/>
  <c r="S24" i="23"/>
  <c r="AG24" i="23"/>
  <c r="S9" i="23"/>
  <c r="S17" i="23"/>
  <c r="S25" i="23"/>
  <c r="U17" i="23"/>
  <c r="T27" i="23"/>
  <c r="AE7" i="23"/>
  <c r="AE11" i="23"/>
  <c r="AE15" i="23"/>
  <c r="AE19" i="23"/>
  <c r="AE23" i="23"/>
  <c r="AE27" i="23"/>
  <c r="K6" i="22"/>
  <c r="G9" i="22"/>
  <c r="K10" i="22"/>
  <c r="L6" i="22"/>
  <c r="AC7" i="23"/>
  <c r="H9" i="22"/>
  <c r="AC15" i="23"/>
  <c r="L10" i="22"/>
  <c r="D12" i="22"/>
  <c r="AC23" i="23"/>
  <c r="F12" i="22"/>
  <c r="J11" i="22"/>
  <c r="C8" i="23"/>
  <c r="K8" i="23" s="1"/>
  <c r="C16" i="23"/>
  <c r="C24" i="23"/>
  <c r="D19" i="23"/>
  <c r="D11" i="23"/>
  <c r="E9" i="23"/>
  <c r="E17" i="23"/>
  <c r="E25" i="23"/>
  <c r="F18" i="23"/>
  <c r="F10" i="23"/>
  <c r="G17" i="23"/>
  <c r="H22" i="23"/>
  <c r="P12" i="23"/>
  <c r="P26" i="23"/>
  <c r="Q19" i="23"/>
  <c r="Q6" i="23"/>
  <c r="R15" i="23"/>
  <c r="S27" i="23"/>
  <c r="S11" i="23"/>
  <c r="T12" i="23"/>
  <c r="T28" i="23"/>
  <c r="U13" i="23"/>
  <c r="AC6" i="23"/>
  <c r="AC22" i="23"/>
  <c r="AK22" i="23" s="1"/>
  <c r="AD20" i="23"/>
  <c r="AE5" i="23"/>
  <c r="AE21" i="23"/>
  <c r="AF20" i="23"/>
  <c r="AH28" i="23"/>
  <c r="B11" i="22"/>
  <c r="Q17" i="23"/>
  <c r="F21" i="23"/>
  <c r="AF9" i="23"/>
  <c r="S20" i="23"/>
  <c r="R27" i="23"/>
  <c r="T5" i="23"/>
  <c r="T13" i="23"/>
  <c r="T19" i="23"/>
  <c r="T25" i="23"/>
  <c r="S28" i="23"/>
  <c r="AF7" i="23"/>
  <c r="AF11" i="23"/>
  <c r="AF19" i="23"/>
  <c r="AF27" i="23"/>
  <c r="AH9" i="23"/>
  <c r="AH13" i="23"/>
  <c r="AH17" i="23"/>
  <c r="AH21" i="23"/>
  <c r="AH25" i="23"/>
  <c r="B7" i="22"/>
  <c r="AD11" i="23"/>
  <c r="AD19" i="23"/>
  <c r="AD27" i="23"/>
  <c r="F10" i="22"/>
  <c r="J12" i="22"/>
  <c r="C9" i="23"/>
  <c r="C17" i="23"/>
  <c r="C25" i="23"/>
  <c r="D18" i="23"/>
  <c r="D10" i="23"/>
  <c r="E10" i="23"/>
  <c r="E18" i="23"/>
  <c r="F25" i="23"/>
  <c r="F17" i="23"/>
  <c r="F8" i="23"/>
  <c r="H18" i="23"/>
  <c r="H20" i="23"/>
  <c r="H7" i="23"/>
  <c r="P14" i="23"/>
  <c r="P27" i="23"/>
  <c r="Q18" i="23"/>
  <c r="Q5" i="23"/>
  <c r="R18" i="23"/>
  <c r="S26" i="23"/>
  <c r="S10" i="23"/>
  <c r="T14" i="23"/>
  <c r="U27" i="23"/>
  <c r="U11" i="23"/>
  <c r="AC25" i="23"/>
  <c r="AD17" i="23"/>
  <c r="AE8" i="23"/>
  <c r="AE24" i="23"/>
  <c r="AF17" i="23"/>
  <c r="AG9" i="23"/>
  <c r="AH27" i="23"/>
  <c r="AG6" i="23"/>
  <c r="G8" i="22"/>
  <c r="K13" i="22"/>
  <c r="AF25" i="23"/>
  <c r="S12" i="23"/>
  <c r="U16" i="23"/>
  <c r="G24" i="22"/>
  <c r="G23" i="22"/>
  <c r="G28" i="22" s="1"/>
  <c r="H17" i="23"/>
  <c r="S6" i="23"/>
  <c r="S14" i="23"/>
  <c r="S22" i="23"/>
  <c r="U25" i="23"/>
  <c r="T9" i="23"/>
  <c r="T21" i="23"/>
  <c r="U28" i="23"/>
  <c r="AG10" i="23"/>
  <c r="AG18" i="23"/>
  <c r="AG26" i="23"/>
  <c r="B8" i="22"/>
  <c r="C7" i="22"/>
  <c r="P8" i="23"/>
  <c r="X8" i="23" s="1"/>
  <c r="K9" i="22"/>
  <c r="P16" i="23"/>
  <c r="C11" i="22"/>
  <c r="P24" i="23"/>
  <c r="D7" i="22"/>
  <c r="AC8" i="23"/>
  <c r="AK8" i="23" s="1"/>
  <c r="AC12" i="23"/>
  <c r="L9" i="22"/>
  <c r="AC16" i="23"/>
  <c r="AC20" i="23"/>
  <c r="AC24" i="23"/>
  <c r="AC28" i="23"/>
  <c r="F9" i="22"/>
  <c r="C5" i="23"/>
  <c r="C10" i="23"/>
  <c r="C18" i="23"/>
  <c r="D25" i="23"/>
  <c r="D17" i="23"/>
  <c r="D9" i="23"/>
  <c r="E11" i="23"/>
  <c r="E19" i="23"/>
  <c r="F24" i="23"/>
  <c r="F16" i="23"/>
  <c r="F7" i="23"/>
  <c r="G10" i="23"/>
  <c r="G19" i="23"/>
  <c r="H19" i="23"/>
  <c r="H6" i="23"/>
  <c r="P15" i="23"/>
  <c r="P28" i="23"/>
  <c r="Q15" i="23"/>
  <c r="R6" i="23"/>
  <c r="R19" i="23"/>
  <c r="S23" i="23"/>
  <c r="S7" i="23"/>
  <c r="T15" i="23"/>
  <c r="U26" i="23"/>
  <c r="U10" i="23"/>
  <c r="AC11" i="23"/>
  <c r="AC27" i="23"/>
  <c r="AD15" i="23"/>
  <c r="AE10" i="23"/>
  <c r="AE26" i="23"/>
  <c r="AF15" i="23"/>
  <c r="AG13" i="23"/>
  <c r="AH24" i="23"/>
  <c r="AH6" i="23"/>
  <c r="G12" i="22"/>
  <c r="L8" i="22"/>
  <c r="F9" i="23"/>
  <c r="R16" i="23"/>
  <c r="U12" i="23"/>
  <c r="AH23" i="23"/>
  <c r="F13" i="23"/>
  <c r="H13" i="23"/>
  <c r="AE14" i="23"/>
  <c r="U9" i="23"/>
  <c r="AF8" i="23"/>
  <c r="AF16" i="23"/>
  <c r="AF24" i="23"/>
  <c r="AH10" i="23"/>
  <c r="AH14" i="23"/>
  <c r="AH18" i="23"/>
  <c r="AH22" i="23"/>
  <c r="AH26" i="23"/>
  <c r="B9" i="22"/>
  <c r="Q8" i="23"/>
  <c r="Q12" i="23"/>
  <c r="Q16" i="23"/>
  <c r="Q20" i="23"/>
  <c r="Q24" i="23"/>
  <c r="AD8" i="23"/>
  <c r="AD16" i="23"/>
  <c r="AD24" i="23"/>
  <c r="J6" i="22"/>
  <c r="D5" i="23"/>
  <c r="C11" i="23"/>
  <c r="C19" i="23"/>
  <c r="D24" i="23"/>
  <c r="D16" i="23"/>
  <c r="D8" i="23"/>
  <c r="E12" i="23"/>
  <c r="E20" i="23"/>
  <c r="F23" i="23"/>
  <c r="F15" i="23"/>
  <c r="F6" i="23"/>
  <c r="G11" i="23"/>
  <c r="G20" i="23"/>
  <c r="H9" i="23"/>
  <c r="H21" i="23"/>
  <c r="H15" i="23"/>
  <c r="H5" i="23"/>
  <c r="P18" i="23"/>
  <c r="Q27" i="23"/>
  <c r="Q14" i="23"/>
  <c r="R7" i="23"/>
  <c r="R20" i="23"/>
  <c r="S21" i="23"/>
  <c r="S5" i="23"/>
  <c r="T18" i="23"/>
  <c r="U23" i="23"/>
  <c r="AC13" i="23"/>
  <c r="AD13" i="23"/>
  <c r="AE12" i="23"/>
  <c r="AE28" i="23"/>
  <c r="AF13" i="23"/>
  <c r="AG14" i="23"/>
  <c r="AH20" i="23"/>
  <c r="C8" i="22"/>
  <c r="G13" i="22"/>
  <c r="L12" i="22"/>
  <c r="AD9" i="23"/>
  <c r="H25" i="23"/>
  <c r="U14" i="23"/>
  <c r="U20" i="23"/>
  <c r="T24" i="23"/>
  <c r="AE9" i="23"/>
  <c r="AE17" i="23"/>
  <c r="AI17" i="23" s="1"/>
  <c r="AE25" i="23"/>
  <c r="AG11" i="23"/>
  <c r="AG15" i="23"/>
  <c r="AG19" i="23"/>
  <c r="AG23" i="23"/>
  <c r="AG27" i="23"/>
  <c r="B10" i="22"/>
  <c r="P5" i="23"/>
  <c r="C6" i="22"/>
  <c r="G7" i="22"/>
  <c r="P9" i="23"/>
  <c r="P13" i="23"/>
  <c r="C10" i="22"/>
  <c r="P17" i="23"/>
  <c r="G11" i="22"/>
  <c r="P21" i="23"/>
  <c r="P25" i="23"/>
  <c r="D6" i="22"/>
  <c r="H7" i="22"/>
  <c r="D10" i="22"/>
  <c r="H11" i="22"/>
  <c r="F6" i="22"/>
  <c r="J7" i="22"/>
  <c r="C6" i="23"/>
  <c r="C12" i="23"/>
  <c r="C20" i="23"/>
  <c r="D23" i="23"/>
  <c r="D15" i="23"/>
  <c r="E13" i="23"/>
  <c r="E21" i="23"/>
  <c r="F22" i="23"/>
  <c r="F14" i="23"/>
  <c r="G21" i="23"/>
  <c r="G24" i="23"/>
  <c r="H14" i="23"/>
  <c r="P6" i="23"/>
  <c r="P19" i="23"/>
  <c r="Q26" i="23"/>
  <c r="Q13" i="23"/>
  <c r="R10" i="23"/>
  <c r="R22" i="23"/>
  <c r="S19" i="23"/>
  <c r="T20" i="23"/>
  <c r="U21" i="23"/>
  <c r="U7" i="23"/>
  <c r="AC14" i="23"/>
  <c r="AD28" i="23"/>
  <c r="AD12" i="23"/>
  <c r="AE13" i="23"/>
  <c r="AF28" i="23"/>
  <c r="AF12" i="23"/>
  <c r="AG17" i="23"/>
  <c r="AK17" i="23" s="1"/>
  <c r="AH19" i="23"/>
  <c r="C12" i="22"/>
  <c r="H8" i="22"/>
  <c r="L13" i="22"/>
  <c r="H12" i="23"/>
  <c r="K28" i="22"/>
  <c r="D42" i="22"/>
  <c r="J42" i="22"/>
  <c r="P42" i="22"/>
  <c r="U42" i="22"/>
  <c r="B42" i="22"/>
  <c r="G42" i="22"/>
  <c r="G45" i="22" s="1"/>
  <c r="L42" i="22"/>
  <c r="S42" i="22"/>
  <c r="X42" i="22"/>
  <c r="O28" i="22"/>
  <c r="T28" i="22"/>
  <c r="F42" i="22"/>
  <c r="K42" i="22"/>
  <c r="K45" i="22" s="1"/>
  <c r="Q42" i="22"/>
  <c r="W42" i="22"/>
  <c r="C28" i="22"/>
  <c r="H28" i="22"/>
  <c r="D28" i="22"/>
  <c r="J28" i="22"/>
  <c r="M107" i="25" l="1"/>
  <c r="I69" i="25"/>
  <c r="D69" i="25"/>
  <c r="D106" i="25"/>
  <c r="AI5" i="23"/>
  <c r="AF30" i="23"/>
  <c r="AD31" i="23"/>
  <c r="AK5" i="23"/>
  <c r="AH30" i="23"/>
  <c r="AK6" i="23"/>
  <c r="AF31" i="23"/>
  <c r="S31" i="23"/>
  <c r="AH31" i="23"/>
  <c r="F31" i="23"/>
  <c r="AD30" i="23"/>
  <c r="H31" i="23"/>
  <c r="U31" i="23"/>
  <c r="Q30" i="23"/>
  <c r="Q31" i="23"/>
  <c r="G30" i="23"/>
  <c r="H30" i="23"/>
  <c r="U30" i="23"/>
  <c r="S30" i="23"/>
  <c r="I5" i="23"/>
  <c r="D30" i="23"/>
  <c r="D31" i="23"/>
  <c r="K14" i="23"/>
  <c r="K5" i="23"/>
  <c r="K10" i="23"/>
  <c r="V11" i="23"/>
  <c r="K11" i="23"/>
  <c r="I7" i="23"/>
  <c r="K13" i="23"/>
  <c r="I8" i="23"/>
  <c r="K16" i="23"/>
  <c r="K7" i="23"/>
  <c r="AI19" i="23"/>
  <c r="E30" i="23"/>
  <c r="K18" i="23"/>
  <c r="AI9" i="23"/>
  <c r="C69" i="25"/>
  <c r="L95" i="25"/>
  <c r="M106" i="25" s="1"/>
  <c r="X23" i="23"/>
  <c r="G44" i="22"/>
  <c r="C30" i="23"/>
  <c r="AK19" i="23"/>
  <c r="C31" i="23"/>
  <c r="AI23" i="23"/>
  <c r="AK27" i="23"/>
  <c r="AI16" i="23"/>
  <c r="I22" i="23"/>
  <c r="V23" i="23"/>
  <c r="AI26" i="23"/>
  <c r="AK26" i="23"/>
  <c r="AI28" i="23"/>
  <c r="AI25" i="23"/>
  <c r="V7" i="23"/>
  <c r="AC30" i="23"/>
  <c r="V27" i="23"/>
  <c r="X7" i="23"/>
  <c r="AI21" i="23"/>
  <c r="AM21" i="23" s="1"/>
  <c r="AI18" i="23"/>
  <c r="H84" i="25"/>
  <c r="AK9" i="23"/>
  <c r="AK11" i="23"/>
  <c r="H96" i="25"/>
  <c r="AI13" i="23"/>
  <c r="AI12" i="23"/>
  <c r="L107" i="25"/>
  <c r="AG30" i="23"/>
  <c r="AK13" i="23"/>
  <c r="AK20" i="23"/>
  <c r="AK12" i="23"/>
  <c r="AI8" i="23"/>
  <c r="AM8" i="23" s="1"/>
  <c r="AE31" i="23"/>
  <c r="H14" i="22"/>
  <c r="AK23" i="23"/>
  <c r="H95" i="25"/>
  <c r="AC31" i="23"/>
  <c r="AK14" i="23"/>
  <c r="AK10" i="23"/>
  <c r="L14" i="22"/>
  <c r="H107" i="25"/>
  <c r="AK15" i="23"/>
  <c r="AI10" i="23"/>
  <c r="AI7" i="23"/>
  <c r="D14" i="22"/>
  <c r="G14" i="22"/>
  <c r="X6" i="23"/>
  <c r="V20" i="23"/>
  <c r="V22" i="23"/>
  <c r="V10" i="23"/>
  <c r="X10" i="23"/>
  <c r="L62" i="25"/>
  <c r="X20" i="23"/>
  <c r="X13" i="23"/>
  <c r="L50" i="25"/>
  <c r="P30" i="23"/>
  <c r="V26" i="23"/>
  <c r="V14" i="23"/>
  <c r="V13" i="23"/>
  <c r="H69" i="25"/>
  <c r="X24" i="23"/>
  <c r="X22" i="23"/>
  <c r="P31" i="23"/>
  <c r="X11" i="23"/>
  <c r="L68" i="25"/>
  <c r="K15" i="23"/>
  <c r="K21" i="23"/>
  <c r="K12" i="23"/>
  <c r="I6" i="23"/>
  <c r="AM17" i="23"/>
  <c r="I23" i="23"/>
  <c r="K9" i="23"/>
  <c r="E31" i="23"/>
  <c r="I19" i="23"/>
  <c r="C14" i="22"/>
  <c r="I15" i="23"/>
  <c r="I21" i="23"/>
  <c r="J14" i="22"/>
  <c r="B14" i="22"/>
  <c r="I25" i="23"/>
  <c r="I14" i="23"/>
  <c r="K22" i="23"/>
  <c r="K17" i="23"/>
  <c r="I13" i="23"/>
  <c r="K25" i="23"/>
  <c r="K24" i="23"/>
  <c r="I10" i="23"/>
  <c r="T30" i="23"/>
  <c r="F14" i="22"/>
  <c r="X18" i="23"/>
  <c r="X15" i="23"/>
  <c r="X9" i="23"/>
  <c r="AI15" i="23"/>
  <c r="T31" i="23"/>
  <c r="X5" i="23"/>
  <c r="V15" i="23"/>
  <c r="V25" i="23"/>
  <c r="V9" i="23"/>
  <c r="V24" i="23"/>
  <c r="K23" i="23"/>
  <c r="AK7" i="23"/>
  <c r="AI6" i="23"/>
  <c r="R30" i="23"/>
  <c r="I11" i="23"/>
  <c r="AI27" i="23"/>
  <c r="AI11" i="23"/>
  <c r="AK24" i="23"/>
  <c r="AK25" i="23"/>
  <c r="X16" i="23"/>
  <c r="V18" i="23"/>
  <c r="R31" i="23"/>
  <c r="I20" i="23"/>
  <c r="AI14" i="23"/>
  <c r="V19" i="23"/>
  <c r="X25" i="23"/>
  <c r="X26" i="23"/>
  <c r="V21" i="23"/>
  <c r="V5" i="23"/>
  <c r="K6" i="23"/>
  <c r="AK28" i="23"/>
  <c r="AE30" i="23"/>
  <c r="I12" i="23"/>
  <c r="V6" i="23"/>
  <c r="K19" i="23"/>
  <c r="X14" i="23"/>
  <c r="I24" i="23"/>
  <c r="V12" i="23"/>
  <c r="AG31" i="23"/>
  <c r="X19" i="23"/>
  <c r="X28" i="23"/>
  <c r="I17" i="23"/>
  <c r="K14" i="22"/>
  <c r="AI20" i="23"/>
  <c r="I16" i="23"/>
  <c r="X17" i="23"/>
  <c r="V17" i="23"/>
  <c r="AK16" i="23"/>
  <c r="AI22" i="23"/>
  <c r="AM22" i="23" s="1"/>
  <c r="G31" i="23"/>
  <c r="K20" i="23"/>
  <c r="V16" i="23"/>
  <c r="AK18" i="23"/>
  <c r="X21" i="23"/>
  <c r="AI24" i="23"/>
  <c r="I18" i="23"/>
  <c r="X12" i="23"/>
  <c r="I9" i="23"/>
  <c r="X27" i="23"/>
  <c r="V8" i="23"/>
  <c r="Z8" i="23" s="1"/>
  <c r="V28" i="23"/>
  <c r="AM5" i="23"/>
  <c r="Y30" i="23" l="1"/>
  <c r="Y31" i="23"/>
  <c r="W30" i="23"/>
  <c r="W31" i="23"/>
  <c r="J30" i="23"/>
  <c r="J31" i="23"/>
  <c r="L31" i="23"/>
  <c r="L30" i="23"/>
  <c r="AK30" i="23"/>
  <c r="K31" i="23"/>
  <c r="M5" i="23"/>
  <c r="K30" i="23"/>
  <c r="X31" i="23"/>
  <c r="X30" i="23"/>
  <c r="V31" i="23"/>
  <c r="AI31" i="23"/>
  <c r="I30" i="23"/>
  <c r="AK31" i="23"/>
  <c r="I31" i="23"/>
  <c r="AI30" i="23"/>
  <c r="B38" i="23"/>
  <c r="M38" i="23"/>
  <c r="AM28" i="23"/>
  <c r="AM9" i="23"/>
  <c r="L69" i="25"/>
  <c r="Z11" i="23"/>
  <c r="Z23" i="23"/>
  <c r="AM16" i="23"/>
  <c r="Z27" i="23"/>
  <c r="AM19" i="23"/>
  <c r="K39" i="23"/>
  <c r="K38" i="23"/>
  <c r="M39" i="23"/>
  <c r="C39" i="23"/>
  <c r="I38" i="23"/>
  <c r="C38" i="23"/>
  <c r="M18" i="23"/>
  <c r="I39" i="23"/>
  <c r="AM15" i="23"/>
  <c r="M7" i="23"/>
  <c r="AM26" i="23"/>
  <c r="AM6" i="23"/>
  <c r="L106" i="25"/>
  <c r="Z20" i="23"/>
  <c r="Z16" i="23"/>
  <c r="B39" i="23"/>
  <c r="M22" i="23"/>
  <c r="AM23" i="23"/>
  <c r="AM13" i="23"/>
  <c r="AM27" i="23"/>
  <c r="M13" i="23"/>
  <c r="AM25" i="23"/>
  <c r="AM18" i="23"/>
  <c r="AM10" i="23"/>
  <c r="Z7" i="23"/>
  <c r="M12" i="23"/>
  <c r="Z10" i="23"/>
  <c r="M15" i="23"/>
  <c r="AM12" i="23"/>
  <c r="Z13" i="23"/>
  <c r="D39" i="23"/>
  <c r="AM20" i="23"/>
  <c r="M11" i="23"/>
  <c r="Z6" i="23"/>
  <c r="AM24" i="23"/>
  <c r="AM7" i="23"/>
  <c r="AM14" i="23"/>
  <c r="D38" i="23"/>
  <c r="Z18" i="23"/>
  <c r="Z22" i="23"/>
  <c r="Z14" i="23"/>
  <c r="Z24" i="23"/>
  <c r="M19" i="23"/>
  <c r="M23" i="23"/>
  <c r="M20" i="23"/>
  <c r="M21" i="23"/>
  <c r="Z9" i="23"/>
  <c r="Z25" i="23"/>
  <c r="Z17" i="23"/>
  <c r="M17" i="23"/>
  <c r="M24" i="23"/>
  <c r="M14" i="23"/>
  <c r="M25" i="23"/>
  <c r="Z5" i="23"/>
  <c r="M16" i="23"/>
  <c r="M9" i="23"/>
  <c r="Z28" i="23"/>
  <c r="Z15" i="23"/>
  <c r="Z26" i="23"/>
  <c r="Z12" i="23"/>
  <c r="M10" i="23"/>
  <c r="Z21" i="23"/>
  <c r="AM11" i="23"/>
  <c r="M6" i="23"/>
  <c r="M8" i="23"/>
  <c r="Z19" i="23"/>
  <c r="B61" i="23" l="1"/>
  <c r="D61" i="23"/>
  <c r="D62" i="23"/>
  <c r="C62" i="23"/>
  <c r="C61" i="23"/>
  <c r="B62" i="23"/>
</calcChain>
</file>

<file path=xl/sharedStrings.xml><?xml version="1.0" encoding="utf-8"?>
<sst xmlns="http://schemas.openxmlformats.org/spreadsheetml/2006/main" count="1266" uniqueCount="105">
  <si>
    <t>Atok</t>
  </si>
  <si>
    <t>♀</t>
  </si>
  <si>
    <t>♂</t>
  </si>
  <si>
    <t>31-45</t>
  </si>
  <si>
    <t>19-30</t>
  </si>
  <si>
    <t>rechts dorsal</t>
  </si>
  <si>
    <t>links ventral</t>
  </si>
  <si>
    <t>rechts ventral</t>
  </si>
  <si>
    <t>dv = dorsaler LM</t>
  </si>
  <si>
    <t>7-14</t>
  </si>
  <si>
    <r>
      <t>µm</t>
    </r>
    <r>
      <rPr>
        <vertAlign val="superscript"/>
        <sz val="11"/>
        <color theme="1"/>
        <rFont val="Calibri"/>
        <family val="2"/>
        <scheme val="minor"/>
      </rPr>
      <t>2</t>
    </r>
  </si>
  <si>
    <t>31-38</t>
  </si>
  <si>
    <t>female</t>
  </si>
  <si>
    <t>male</t>
  </si>
  <si>
    <t>total</t>
  </si>
  <si>
    <r>
      <t>total area
[µm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</si>
  <si>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sample</t>
  </si>
  <si>
    <t>mean</t>
  </si>
  <si>
    <t>total mean</t>
  </si>
  <si>
    <t>% relation total segment area vs total dlm area</t>
  </si>
  <si>
    <t>% relation total segment area vs total vlm area</t>
  </si>
  <si>
    <t>atok</t>
  </si>
  <si>
    <t>segment</t>
  </si>
  <si>
    <t>standard deviation</t>
  </si>
  <si>
    <r>
      <t>total dorsal longitudinal muscle (dlm) area 
[µm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]</t>
    </r>
  </si>
  <si>
    <r>
      <t>total ventral longitudinal muscle (vlm) area
 [µm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]</t>
    </r>
  </si>
  <si>
    <r>
      <t>total segment area
[µm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]</t>
    </r>
  </si>
  <si>
    <t xml:space="preserve">total area/ section </t>
  </si>
  <si>
    <r>
      <t>mean [µm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</si>
  <si>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 xml:space="preserve">area </t>
  </si>
  <si>
    <t>left</t>
  </si>
  <si>
    <t>right</t>
  </si>
  <si>
    <r>
      <t>total mean [µm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</si>
  <si>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standard deviation [µm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</si>
  <si>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area dorsal longitudinal muscle</t>
  </si>
  <si>
    <t>area ventral longitudinal muscle</t>
  </si>
  <si>
    <t>area</t>
  </si>
  <si>
    <t>total area</t>
  </si>
  <si>
    <t>measurement atoke</t>
  </si>
  <si>
    <t>sex</t>
  </si>
  <si>
    <t>segement</t>
  </si>
  <si>
    <t>left dorsal</t>
  </si>
  <si>
    <t>right dorsal</t>
  </si>
  <si>
    <t>dorsal longitudinal muscle</t>
  </si>
  <si>
    <t>ventral longitudinal muscle</t>
  </si>
  <si>
    <t>mean total area dorsal lm</t>
  </si>
  <si>
    <t>mean total area ventral lm</t>
  </si>
  <si>
    <t>measurement male</t>
  </si>
  <si>
    <t>measurement female</t>
  </si>
  <si>
    <r>
      <t>total area dorsal longitudinal muscle 
[µm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</si>
  <si>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total area ventral longitudinal muscle 
[µm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</si>
  <si>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ratio total area vs dorsal longitudinal muscle [µm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</si>
  <si>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ratio total area vs ventral longitudinal muscle [µm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</si>
  <si>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ratio d-v</t>
  </si>
  <si>
    <t>ratio dorsal vs ventral</t>
  </si>
  <si>
    <t>atok (n=7)</t>
  </si>
  <si>
    <t>female (n=8)</t>
  </si>
  <si>
    <t>male (n=8)</t>
  </si>
  <si>
    <t>left ventral</t>
  </si>
  <si>
    <t>right ventral</t>
  </si>
  <si>
    <t xml:space="preserve">mean % relation </t>
  </si>
  <si>
    <t>Geschlecht</t>
  </si>
  <si>
    <t>Segmente</t>
  </si>
  <si>
    <t>MW dLM</t>
  </si>
  <si>
    <t>Stab dLM</t>
  </si>
  <si>
    <t>MW vLM</t>
  </si>
  <si>
    <t>Stab vLM</t>
  </si>
  <si>
    <t>Ratio dLM</t>
  </si>
  <si>
    <t>Ratio vLM</t>
  </si>
  <si>
    <t>9-18</t>
  </si>
  <si>
    <t>Weibchen</t>
  </si>
  <si>
    <t>M_nnchen</t>
  </si>
  <si>
    <t>Stabw vLM</t>
  </si>
  <si>
    <t>Segemente</t>
  </si>
  <si>
    <t/>
  </si>
  <si>
    <t>Summary mean</t>
  </si>
  <si>
    <t>X-Achse</t>
  </si>
  <si>
    <t>MW d-v</t>
  </si>
  <si>
    <t>Stabw d-v</t>
  </si>
  <si>
    <t>MW l-l</t>
  </si>
  <si>
    <t>Stabw l-l</t>
  </si>
  <si>
    <t>MW dLM Ges</t>
  </si>
  <si>
    <t>Stabw dLM Ges</t>
  </si>
  <si>
    <t>MW vLM Ges</t>
  </si>
  <si>
    <t>Stabw vLM Ges</t>
  </si>
  <si>
    <t>Ratio dorsal</t>
  </si>
  <si>
    <t>Ratio ventral</t>
  </si>
  <si>
    <t>X-Axis</t>
  </si>
  <si>
    <t>lateral-lateral</t>
  </si>
  <si>
    <t>dorsal-ventral</t>
  </si>
  <si>
    <t>Ratio dorsal Fläche</t>
  </si>
  <si>
    <t>Ratio ventral Fläche</t>
  </si>
  <si>
    <t>Stabw d-l</t>
  </si>
  <si>
    <t>Stabw D Ges</t>
  </si>
  <si>
    <t>Stabw V Ges</t>
  </si>
  <si>
    <t>ventral Ges</t>
  </si>
  <si>
    <t>dorsal Ges</t>
  </si>
  <si>
    <t>Fläche dorsal</t>
  </si>
  <si>
    <t>Stabw Flä d</t>
  </si>
  <si>
    <t>Fläche ventral</t>
  </si>
  <si>
    <t>Stabw Flä v</t>
  </si>
  <si>
    <t>Rati Fläche dorsal</t>
  </si>
  <si>
    <t>Ratio Fläche ventral</t>
  </si>
  <si>
    <t>Männchen</t>
  </si>
  <si>
    <t>standard deviaion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</si>
</sst>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1E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Fill="1" applyBorder="1"/>
    <xf numFmtId="2" fontId="0" fillId="0" borderId="2" xfId="0" applyNumberFormat="1" applyBorder="1"/>
    <xf numFmtId="2" fontId="2" fillId="0" borderId="1" xfId="0" applyNumberFormat="1" applyFont="1" applyBorder="1"/>
    <xf numFmtId="2" fontId="2" fillId="0" borderId="0" xfId="0" applyNumberFormat="1" applyFont="1" applyBorder="1"/>
    <xf numFmtId="49" fontId="0" fillId="0" borderId="0" xfId="0" applyNumberFormat="1" applyAlignment="1">
      <alignment horizontal="center"/>
    </xf>
    <xf numFmtId="2" fontId="0" fillId="0" borderId="0" xfId="0" applyNumberFormat="1" applyBorder="1"/>
    <xf numFmtId="0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left"/>
    </xf>
    <xf numFmtId="2" fontId="2" fillId="0" borderId="2" xfId="0" applyNumberFormat="1" applyFont="1" applyBorder="1"/>
    <xf numFmtId="2" fontId="0" fillId="0" borderId="2" xfId="0" applyNumberFormat="1" applyFill="1" applyBorder="1"/>
    <xf numFmtId="1" fontId="0" fillId="0" borderId="0" xfId="0" applyNumberFormat="1"/>
    <xf numFmtId="0" fontId="4" fillId="0" borderId="0" xfId="0" applyFont="1"/>
    <xf numFmtId="0" fontId="0" fillId="0" borderId="0" xfId="0" applyAlignment="1">
      <alignment horizontal="center" vertical="top" wrapText="1"/>
    </xf>
    <xf numFmtId="0" fontId="0" fillId="5" borderId="0" xfId="0" applyFill="1"/>
    <xf numFmtId="0" fontId="0" fillId="5" borderId="0" xfId="0" applyFill="1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2" fontId="2" fillId="7" borderId="1" xfId="0" applyNumberFormat="1" applyFont="1" applyFill="1" applyBorder="1"/>
    <xf numFmtId="2" fontId="2" fillId="5" borderId="1" xfId="0" applyNumberFormat="1" applyFont="1" applyFill="1" applyBorder="1"/>
    <xf numFmtId="2" fontId="0" fillId="7" borderId="0" xfId="0" applyNumberFormat="1" applyFill="1"/>
    <xf numFmtId="2" fontId="0" fillId="5" borderId="0" xfId="0" applyNumberFormat="1" applyFill="1"/>
    <xf numFmtId="0" fontId="0" fillId="0" borderId="0" xfId="0" applyAlignment="1">
      <alignment horizontal="center"/>
    </xf>
    <xf numFmtId="165" fontId="0" fillId="7" borderId="0" xfId="0" applyNumberFormat="1" applyFill="1"/>
    <xf numFmtId="165" fontId="0" fillId="5" borderId="0" xfId="0" applyNumberFormat="1" applyFill="1"/>
    <xf numFmtId="0" fontId="0" fillId="0" borderId="0" xfId="0" applyFill="1"/>
    <xf numFmtId="2" fontId="0" fillId="0" borderId="0" xfId="0" applyNumberFormat="1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8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1" fontId="7" fillId="0" borderId="8" xfId="0" applyNumberFormat="1" applyFont="1" applyFill="1" applyBorder="1" applyAlignment="1">
      <alignment horizontal="center"/>
    </xf>
    <xf numFmtId="0" fontId="7" fillId="0" borderId="7" xfId="0" applyFont="1" applyBorder="1"/>
    <xf numFmtId="1" fontId="7" fillId="0" borderId="10" xfId="0" applyNumberFormat="1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top"/>
    </xf>
    <xf numFmtId="1" fontId="7" fillId="0" borderId="8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2" fontId="7" fillId="0" borderId="0" xfId="0" applyNumberFormat="1" applyFont="1" applyFill="1"/>
    <xf numFmtId="2" fontId="7" fillId="0" borderId="0" xfId="0" applyNumberFormat="1" applyFont="1" applyFill="1" applyBorder="1"/>
    <xf numFmtId="0" fontId="7" fillId="0" borderId="0" xfId="0" applyFont="1" applyFill="1"/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165" fontId="7" fillId="0" borderId="0" xfId="0" applyNumberFormat="1" applyFont="1" applyFill="1"/>
    <xf numFmtId="1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2" fontId="2" fillId="8" borderId="1" xfId="0" applyNumberFormat="1" applyFont="1" applyFill="1" applyBorder="1"/>
    <xf numFmtId="2" fontId="2" fillId="8" borderId="0" xfId="0" applyNumberFormat="1" applyFont="1" applyFill="1"/>
    <xf numFmtId="2" fontId="2" fillId="8" borderId="2" xfId="0" applyNumberFormat="1" applyFont="1" applyFill="1" applyBorder="1"/>
    <xf numFmtId="2" fontId="0" fillId="8" borderId="0" xfId="0" applyNumberFormat="1" applyFill="1" applyBorder="1"/>
    <xf numFmtId="2" fontId="2" fillId="8" borderId="0" xfId="0" applyNumberFormat="1" applyFont="1" applyFill="1" applyBorder="1"/>
    <xf numFmtId="2" fontId="0" fillId="8" borderId="2" xfId="0" applyNumberFormat="1" applyFill="1" applyBorder="1"/>
    <xf numFmtId="2" fontId="0" fillId="8" borderId="0" xfId="0" applyNumberFormat="1" applyFill="1"/>
    <xf numFmtId="0" fontId="0" fillId="8" borderId="0" xfId="0" applyFill="1"/>
    <xf numFmtId="49" fontId="1" fillId="0" borderId="0" xfId="0" applyNumberFormat="1" applyFont="1" applyAlignment="1">
      <alignment horizontal="center" vertical="top" wrapText="1"/>
    </xf>
    <xf numFmtId="0" fontId="1" fillId="8" borderId="0" xfId="0" applyFont="1" applyFill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1" fontId="0" fillId="8" borderId="0" xfId="0" applyNumberFormat="1" applyFill="1" applyAlignment="1">
      <alignment horizontal="center"/>
    </xf>
    <xf numFmtId="1" fontId="0" fillId="9" borderId="0" xfId="0" applyNumberFormat="1" applyFill="1" applyAlignment="1">
      <alignment horizontal="center"/>
    </xf>
    <xf numFmtId="1" fontId="0" fillId="8" borderId="0" xfId="0" applyNumberFormat="1" applyFill="1" applyAlignment="1">
      <alignment horizontal="center" vertical="top" wrapText="1"/>
    </xf>
    <xf numFmtId="1" fontId="0" fillId="9" borderId="0" xfId="0" applyNumberFormat="1" applyFill="1" applyAlignment="1">
      <alignment horizontal="center" vertical="top" wrapText="1"/>
    </xf>
    <xf numFmtId="2" fontId="0" fillId="6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9" borderId="0" xfId="0" applyFill="1" applyAlignment="1">
      <alignment horizontal="center" vertical="top" wrapText="1"/>
    </xf>
    <xf numFmtId="0" fontId="0" fillId="8" borderId="0" xfId="0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" fontId="7" fillId="9" borderId="8" xfId="0" applyNumberFormat="1" applyFont="1" applyFill="1" applyBorder="1" applyAlignment="1">
      <alignment horizontal="center"/>
    </xf>
    <xf numFmtId="1" fontId="7" fillId="9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 vertical="top" wrapText="1"/>
    </xf>
    <xf numFmtId="2" fontId="2" fillId="0" borderId="14" xfId="0" applyNumberFormat="1" applyFont="1" applyBorder="1"/>
    <xf numFmtId="2" fontId="0" fillId="0" borderId="3" xfId="0" applyNumberFormat="1" applyBorder="1" applyAlignment="1">
      <alignment horizontal="center"/>
    </xf>
    <xf numFmtId="2" fontId="0" fillId="0" borderId="4" xfId="0" applyNumberFormat="1" applyBorder="1"/>
    <xf numFmtId="2" fontId="0" fillId="0" borderId="7" xfId="0" applyNumberFormat="1" applyBorder="1" applyAlignment="1">
      <alignment horizontal="center"/>
    </xf>
    <xf numFmtId="2" fontId="0" fillId="0" borderId="13" xfId="0" applyNumberFormat="1" applyBorder="1"/>
    <xf numFmtId="2" fontId="2" fillId="0" borderId="4" xfId="0" applyNumberFormat="1" applyFont="1" applyBorder="1"/>
    <xf numFmtId="0" fontId="10" fillId="10" borderId="0" xfId="0" applyFont="1" applyFill="1" applyAlignment="1">
      <alignment horizontal="left" vertical="top"/>
    </xf>
    <xf numFmtId="49" fontId="0" fillId="10" borderId="0" xfId="0" applyNumberFormat="1" applyFill="1"/>
    <xf numFmtId="0" fontId="1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2" fillId="7" borderId="14" xfId="0" applyNumberFormat="1" applyFont="1" applyFill="1" applyBorder="1"/>
    <xf numFmtId="2" fontId="2" fillId="0" borderId="13" xfId="0" applyNumberFormat="1" applyFont="1" applyBorder="1"/>
    <xf numFmtId="2" fontId="0" fillId="0" borderId="4" xfId="0" applyNumberFormat="1" applyFill="1" applyBorder="1"/>
    <xf numFmtId="2" fontId="0" fillId="0" borderId="13" xfId="0" applyNumberFormat="1" applyFill="1" applyBorder="1"/>
    <xf numFmtId="2" fontId="2" fillId="5" borderId="14" xfId="0" applyNumberFormat="1" applyFont="1" applyFill="1" applyBorder="1"/>
    <xf numFmtId="49" fontId="0" fillId="0" borderId="14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8" borderId="3" xfId="0" applyFont="1" applyFill="1" applyBorder="1" applyAlignment="1">
      <alignment horizontal="center" vertical="top" wrapText="1"/>
    </xf>
    <xf numFmtId="0" fontId="1" fillId="8" borderId="4" xfId="0" applyFont="1" applyFill="1" applyBorder="1" applyAlignment="1">
      <alignment horizontal="center" vertical="top" wrapText="1"/>
    </xf>
    <xf numFmtId="2" fontId="2" fillId="7" borderId="6" xfId="0" applyNumberFormat="1" applyFont="1" applyFill="1" applyBorder="1"/>
    <xf numFmtId="2" fontId="2" fillId="8" borderId="3" xfId="0" applyNumberFormat="1" applyFont="1" applyFill="1" applyBorder="1"/>
    <xf numFmtId="2" fontId="2" fillId="8" borderId="4" xfId="0" applyNumberFormat="1" applyFont="1" applyFill="1" applyBorder="1"/>
    <xf numFmtId="2" fontId="2" fillId="8" borderId="7" xfId="0" applyNumberFormat="1" applyFont="1" applyFill="1" applyBorder="1"/>
    <xf numFmtId="2" fontId="2" fillId="8" borderId="13" xfId="0" applyNumberFormat="1" applyFont="1" applyFill="1" applyBorder="1"/>
    <xf numFmtId="2" fontId="2" fillId="8" borderId="6" xfId="0" applyNumberFormat="1" applyFont="1" applyFill="1" applyBorder="1"/>
    <xf numFmtId="2" fontId="2" fillId="8" borderId="14" xfId="0" applyNumberFormat="1" applyFont="1" applyFill="1" applyBorder="1"/>
    <xf numFmtId="2" fontId="0" fillId="8" borderId="3" xfId="0" applyNumberFormat="1" applyFill="1" applyBorder="1"/>
    <xf numFmtId="2" fontId="0" fillId="8" borderId="4" xfId="0" applyNumberFormat="1" applyFill="1" applyBorder="1"/>
    <xf numFmtId="2" fontId="0" fillId="8" borderId="7" xfId="0" applyNumberFormat="1" applyFill="1" applyBorder="1"/>
    <xf numFmtId="2" fontId="0" fillId="8" borderId="13" xfId="0" applyNumberFormat="1" applyFill="1" applyBorder="1"/>
    <xf numFmtId="2" fontId="2" fillId="5" borderId="6" xfId="0" applyNumberFormat="1" applyFont="1" applyFill="1" applyBorder="1"/>
    <xf numFmtId="0" fontId="0" fillId="8" borderId="3" xfId="0" applyFill="1" applyBorder="1"/>
    <xf numFmtId="0" fontId="0" fillId="8" borderId="4" xfId="0" applyFill="1" applyBorder="1"/>
    <xf numFmtId="0" fontId="0" fillId="9" borderId="0" xfId="0" applyFill="1"/>
    <xf numFmtId="0" fontId="1" fillId="9" borderId="0" xfId="0" applyFont="1" applyFill="1" applyAlignment="1">
      <alignment horizontal="center" vertical="top" wrapText="1"/>
    </xf>
    <xf numFmtId="0" fontId="1" fillId="9" borderId="3" xfId="0" applyFont="1" applyFill="1" applyBorder="1" applyAlignment="1">
      <alignment horizontal="center" vertical="top" wrapText="1"/>
    </xf>
    <xf numFmtId="0" fontId="1" fillId="9" borderId="4" xfId="0" applyFont="1" applyFill="1" applyBorder="1" applyAlignment="1">
      <alignment horizontal="center" vertical="top" wrapText="1"/>
    </xf>
    <xf numFmtId="2" fontId="2" fillId="9" borderId="1" xfId="0" applyNumberFormat="1" applyFont="1" applyFill="1" applyBorder="1"/>
    <xf numFmtId="2" fontId="2" fillId="9" borderId="6" xfId="0" applyNumberFormat="1" applyFont="1" applyFill="1" applyBorder="1"/>
    <xf numFmtId="2" fontId="2" fillId="9" borderId="14" xfId="0" applyNumberFormat="1" applyFont="1" applyFill="1" applyBorder="1"/>
    <xf numFmtId="2" fontId="2" fillId="9" borderId="0" xfId="0" applyNumberFormat="1" applyFont="1" applyFill="1"/>
    <xf numFmtId="0" fontId="2" fillId="9" borderId="0" xfId="0" applyFont="1" applyFill="1"/>
    <xf numFmtId="0" fontId="0" fillId="9" borderId="3" xfId="0" applyFill="1" applyBorder="1"/>
    <xf numFmtId="0" fontId="0" fillId="9" borderId="4" xfId="0" applyFill="1" applyBorder="1"/>
    <xf numFmtId="2" fontId="2" fillId="9" borderId="2" xfId="0" applyNumberFormat="1" applyFont="1" applyFill="1" applyBorder="1"/>
    <xf numFmtId="0" fontId="2" fillId="9" borderId="2" xfId="0" applyFont="1" applyFill="1" applyBorder="1"/>
    <xf numFmtId="0" fontId="2" fillId="9" borderId="7" xfId="0" applyFont="1" applyFill="1" applyBorder="1"/>
    <xf numFmtId="0" fontId="0" fillId="9" borderId="13" xfId="0" applyFill="1" applyBorder="1"/>
    <xf numFmtId="2" fontId="0" fillId="9" borderId="0" xfId="0" applyNumberFormat="1" applyFill="1" applyBorder="1"/>
    <xf numFmtId="2" fontId="2" fillId="9" borderId="0" xfId="0" applyNumberFormat="1" applyFont="1" applyFill="1" applyBorder="1"/>
    <xf numFmtId="2" fontId="0" fillId="9" borderId="2" xfId="0" applyNumberFormat="1" applyFill="1" applyBorder="1"/>
    <xf numFmtId="0" fontId="0" fillId="9" borderId="2" xfId="0" applyFill="1" applyBorder="1"/>
    <xf numFmtId="0" fontId="0" fillId="9" borderId="7" xfId="0" applyFill="1" applyBorder="1"/>
    <xf numFmtId="2" fontId="0" fillId="9" borderId="0" xfId="0" applyNumberFormat="1" applyFill="1"/>
    <xf numFmtId="0" fontId="0" fillId="0" borderId="0" xfId="0" applyBorder="1"/>
    <xf numFmtId="2" fontId="2" fillId="7" borderId="3" xfId="0" applyNumberFormat="1" applyFont="1" applyFill="1" applyBorder="1"/>
    <xf numFmtId="2" fontId="2" fillId="7" borderId="4" xfId="0" applyNumberFormat="1" applyFont="1" applyFill="1" applyBorder="1"/>
    <xf numFmtId="2" fontId="2" fillId="9" borderId="3" xfId="0" applyNumberFormat="1" applyFont="1" applyFill="1" applyBorder="1"/>
    <xf numFmtId="2" fontId="2" fillId="9" borderId="4" xfId="0" applyNumberFormat="1" applyFont="1" applyFill="1" applyBorder="1"/>
    <xf numFmtId="2" fontId="2" fillId="9" borderId="7" xfId="0" applyNumberFormat="1" applyFont="1" applyFill="1" applyBorder="1"/>
    <xf numFmtId="2" fontId="2" fillId="9" borderId="13" xfId="0" applyNumberFormat="1" applyFont="1" applyFill="1" applyBorder="1"/>
    <xf numFmtId="165" fontId="0" fillId="0" borderId="0" xfId="0" applyNumberFormat="1" applyFill="1"/>
    <xf numFmtId="0" fontId="2" fillId="9" borderId="4" xfId="0" applyFont="1" applyFill="1" applyBorder="1"/>
    <xf numFmtId="0" fontId="2" fillId="9" borderId="13" xfId="0" applyFont="1" applyFill="1" applyBorder="1"/>
    <xf numFmtId="2" fontId="0" fillId="9" borderId="3" xfId="0" applyNumberFormat="1" applyFill="1" applyBorder="1"/>
    <xf numFmtId="2" fontId="0" fillId="9" borderId="7" xfId="0" applyNumberFormat="1" applyFill="1" applyBorder="1"/>
    <xf numFmtId="0" fontId="1" fillId="9" borderId="0" xfId="0" applyFont="1" applyFill="1" applyBorder="1" applyAlignment="1">
      <alignment horizontal="center" vertical="top" wrapText="1"/>
    </xf>
    <xf numFmtId="2" fontId="0" fillId="9" borderId="4" xfId="0" applyNumberFormat="1" applyFill="1" applyBorder="1"/>
    <xf numFmtId="2" fontId="0" fillId="9" borderId="13" xfId="0" applyNumberFormat="1" applyFill="1" applyBorder="1"/>
    <xf numFmtId="0" fontId="0" fillId="9" borderId="0" xfId="0" applyFill="1" applyBorder="1"/>
    <xf numFmtId="2" fontId="0" fillId="7" borderId="3" xfId="0" applyNumberFormat="1" applyFill="1" applyBorder="1"/>
    <xf numFmtId="2" fontId="0" fillId="5" borderId="3" xfId="0" applyNumberFormat="1" applyFill="1" applyBorder="1"/>
    <xf numFmtId="2" fontId="2" fillId="5" borderId="4" xfId="0" applyNumberFormat="1" applyFont="1" applyFill="1" applyBorder="1"/>
    <xf numFmtId="0" fontId="5" fillId="8" borderId="0" xfId="0" applyFont="1" applyFill="1"/>
    <xf numFmtId="0" fontId="4" fillId="8" borderId="0" xfId="0" applyFont="1" applyFill="1"/>
    <xf numFmtId="0" fontId="4" fillId="9" borderId="0" xfId="0" applyFont="1" applyFill="1"/>
    <xf numFmtId="0" fontId="11" fillId="0" borderId="0" xfId="0" applyFont="1"/>
    <xf numFmtId="0" fontId="0" fillId="11" borderId="0" xfId="0" applyFill="1"/>
    <xf numFmtId="1" fontId="0" fillId="11" borderId="0" xfId="0" applyNumberFormat="1" applyFill="1"/>
    <xf numFmtId="1" fontId="0" fillId="0" borderId="0" xfId="0" applyNumberFormat="1" applyFill="1"/>
    <xf numFmtId="2" fontId="2" fillId="0" borderId="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2" fillId="8" borderId="1" xfId="0" applyNumberFormat="1" applyFont="1" applyFill="1" applyBorder="1" applyAlignment="1">
      <alignment horizontal="center"/>
    </xf>
    <xf numFmtId="2" fontId="2" fillId="8" borderId="0" xfId="0" applyNumberFormat="1" applyFont="1" applyFill="1" applyAlignment="1">
      <alignment horizontal="center"/>
    </xf>
    <xf numFmtId="2" fontId="2" fillId="8" borderId="2" xfId="0" applyNumberFormat="1" applyFont="1" applyFill="1" applyBorder="1" applyAlignment="1">
      <alignment horizontal="center"/>
    </xf>
    <xf numFmtId="2" fontId="0" fillId="8" borderId="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2" fontId="0" fillId="8" borderId="0" xfId="0" applyNumberFormat="1" applyFill="1" applyAlignment="1">
      <alignment horizontal="center"/>
    </xf>
    <xf numFmtId="2" fontId="2" fillId="9" borderId="6" xfId="0" applyNumberFormat="1" applyFont="1" applyFill="1" applyBorder="1" applyAlignment="1">
      <alignment horizontal="center"/>
    </xf>
    <xf numFmtId="2" fontId="2" fillId="9" borderId="3" xfId="0" applyNumberFormat="1" applyFont="1" applyFill="1" applyBorder="1" applyAlignment="1">
      <alignment horizontal="center"/>
    </xf>
    <xf numFmtId="2" fontId="2" fillId="9" borderId="7" xfId="0" applyNumberFormat="1" applyFont="1" applyFill="1" applyBorder="1" applyAlignment="1">
      <alignment horizontal="center"/>
    </xf>
    <xf numFmtId="2" fontId="0" fillId="9" borderId="3" xfId="0" applyNumberFormat="1" applyFill="1" applyBorder="1" applyAlignment="1">
      <alignment horizontal="center"/>
    </xf>
    <xf numFmtId="2" fontId="0" fillId="9" borderId="7" xfId="0" applyNumberFormat="1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2" fontId="2" fillId="9" borderId="1" xfId="0" applyNumberFormat="1" applyFont="1" applyFill="1" applyBorder="1" applyAlignment="1">
      <alignment horizontal="center"/>
    </xf>
    <xf numFmtId="2" fontId="2" fillId="9" borderId="0" xfId="0" applyNumberFormat="1" applyFont="1" applyFill="1" applyBorder="1" applyAlignment="1">
      <alignment horizontal="center"/>
    </xf>
    <xf numFmtId="2" fontId="2" fillId="9" borderId="2" xfId="0" applyNumberFormat="1" applyFont="1" applyFill="1" applyBorder="1" applyAlignment="1">
      <alignment horizontal="center"/>
    </xf>
    <xf numFmtId="2" fontId="0" fillId="9" borderId="0" xfId="0" applyNumberFormat="1" applyFill="1" applyBorder="1" applyAlignment="1">
      <alignment horizontal="center"/>
    </xf>
    <xf numFmtId="2" fontId="0" fillId="9" borderId="2" xfId="0" applyNumberFormat="1" applyFill="1" applyBorder="1" applyAlignment="1">
      <alignment horizontal="center"/>
    </xf>
    <xf numFmtId="2" fontId="2" fillId="9" borderId="0" xfId="0" applyNumberFormat="1" applyFont="1" applyFill="1" applyAlignment="1">
      <alignment horizontal="center"/>
    </xf>
    <xf numFmtId="2" fontId="0" fillId="9" borderId="0" xfId="0" applyNumberFormat="1" applyFill="1" applyAlignment="1">
      <alignment horizontal="center"/>
    </xf>
    <xf numFmtId="0" fontId="0" fillId="8" borderId="0" xfId="0" applyFill="1" applyBorder="1"/>
    <xf numFmtId="0" fontId="10" fillId="6" borderId="0" xfId="0" applyFont="1" applyFill="1" applyAlignment="1">
      <alignment horizontal="left" vertical="top"/>
    </xf>
    <xf numFmtId="49" fontId="0" fillId="6" borderId="0" xfId="0" applyNumberFormat="1" applyFill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0" fillId="4" borderId="0" xfId="0" applyFill="1" applyAlignment="1">
      <alignment horizontal="center" vertical="top" wrapText="1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Fill="1" applyAlignment="1">
      <alignment horizontal="center"/>
    </xf>
    <xf numFmtId="1" fontId="0" fillId="0" borderId="4" xfId="0" applyNumberFormat="1" applyFill="1" applyBorder="1" applyAlignment="1">
      <alignment horizontal="center"/>
    </xf>
    <xf numFmtId="1" fontId="0" fillId="8" borderId="4" xfId="0" applyNumberFormat="1" applyFill="1" applyBorder="1" applyAlignment="1">
      <alignment horizontal="center"/>
    </xf>
    <xf numFmtId="1" fontId="0" fillId="9" borderId="4" xfId="0" applyNumberFormat="1" applyFill="1" applyBorder="1" applyAlignment="1">
      <alignment horizontal="center"/>
    </xf>
    <xf numFmtId="49" fontId="7" fillId="7" borderId="0" xfId="0" applyNumberFormat="1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11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49" fontId="0" fillId="11" borderId="0" xfId="0" applyNumberFormat="1" applyFill="1" applyAlignment="1">
      <alignment horizontal="center"/>
    </xf>
    <xf numFmtId="49" fontId="0" fillId="8" borderId="0" xfId="0" applyNumberFormat="1" applyFill="1" applyAlignment="1">
      <alignment horizontal="center"/>
    </xf>
    <xf numFmtId="49" fontId="0" fillId="9" borderId="0" xfId="0" applyNumberFormat="1" applyFill="1" applyAlignment="1">
      <alignment horizontal="center"/>
    </xf>
    <xf numFmtId="0" fontId="0" fillId="6" borderId="0" xfId="0" applyFill="1" applyAlignment="1"/>
    <xf numFmtId="0" fontId="0" fillId="3" borderId="0" xfId="0" applyFill="1" applyAlignment="1"/>
    <xf numFmtId="0" fontId="0" fillId="4" borderId="0" xfId="0" applyFill="1" applyAlignment="1"/>
    <xf numFmtId="0" fontId="0" fillId="0" borderId="0" xfId="0" applyFill="1" applyAlignment="1"/>
    <xf numFmtId="0" fontId="0" fillId="0" borderId="0" xfId="0" applyFill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1" fontId="7" fillId="12" borderId="8" xfId="0" applyNumberFormat="1" applyFont="1" applyFill="1" applyBorder="1" applyAlignment="1">
      <alignment horizontal="center"/>
    </xf>
    <xf numFmtId="1" fontId="7" fillId="12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9" borderId="0" xfId="0" applyFill="1" applyAlignment="1">
      <alignment horizontal="center" vertical="top" wrapText="1"/>
    </xf>
    <xf numFmtId="0" fontId="0" fillId="8" borderId="0" xfId="0" applyFill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2" fontId="7" fillId="0" borderId="8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/>
    </xf>
    <xf numFmtId="2" fontId="7" fillId="0" borderId="10" xfId="0" applyNumberFormat="1" applyFont="1" applyFill="1" applyBorder="1" applyAlignment="1">
      <alignment horizontal="center"/>
    </xf>
    <xf numFmtId="0" fontId="7" fillId="0" borderId="10" xfId="0" applyFont="1" applyBorder="1"/>
    <xf numFmtId="1" fontId="7" fillId="0" borderId="5" xfId="0" applyNumberFormat="1" applyFont="1" applyFill="1" applyBorder="1" applyAlignment="1">
      <alignment horizontal="center" vertical="top" wrapText="1"/>
    </xf>
    <xf numFmtId="2" fontId="7" fillId="0" borderId="5" xfId="0" applyNumberFormat="1" applyFont="1" applyFill="1" applyBorder="1" applyAlignment="1">
      <alignment horizontal="center" wrapText="1"/>
    </xf>
    <xf numFmtId="1" fontId="7" fillId="0" borderId="8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Alignment="1" applyProtection="1">
      <alignment horizontal="right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Alignment="1" applyProtection="1">
      <alignment horizontal="right"/>
      <protection locked="0"/>
    </xf>
    <xf numFmtId="0" fontId="0" fillId="0" borderId="0" xfId="0"/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Alignment="1" applyProtection="1">
      <alignment horizontal="right"/>
      <protection locked="0"/>
    </xf>
    <xf numFmtId="0" fontId="0" fillId="0" borderId="0" xfId="0"/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center" vertical="top" wrapText="1"/>
      <protection locked="0"/>
    </xf>
    <xf numFmtId="0" fontId="0" fillId="0" borderId="0" xfId="0" applyNumberFormat="1" applyAlignment="1" applyProtection="1">
      <alignment horizontal="center" vertical="top"/>
      <protection locked="0"/>
    </xf>
    <xf numFmtId="166" fontId="0" fillId="0" borderId="0" xfId="0" applyNumberFormat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2" fontId="0" fillId="0" borderId="0" xfId="0" applyNumberFormat="1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/>
      <protection locked="0"/>
    </xf>
    <xf numFmtId="166" fontId="0" fillId="7" borderId="0" xfId="0" applyNumberFormat="1" applyFill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166" fontId="0" fillId="7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2" fontId="12" fillId="5" borderId="6" xfId="0" applyNumberFormat="1" applyFont="1" applyFill="1" applyBorder="1"/>
    <xf numFmtId="2" fontId="12" fillId="5" borderId="14" xfId="0" applyNumberFormat="1" applyFont="1" applyFill="1" applyBorder="1"/>
    <xf numFmtId="1" fontId="12" fillId="9" borderId="0" xfId="0" applyNumberFormat="1" applyFont="1" applyFill="1" applyAlignment="1">
      <alignment horizontal="center"/>
    </xf>
    <xf numFmtId="166" fontId="12" fillId="5" borderId="0" xfId="0" applyNumberFormat="1" applyFon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6" fontId="12" fillId="0" borderId="0" xfId="0" applyNumberFormat="1" applyFont="1" applyFill="1" applyAlignment="1">
      <alignment horizontal="center"/>
    </xf>
    <xf numFmtId="166" fontId="0" fillId="0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/>
    </xf>
    <xf numFmtId="0" fontId="7" fillId="0" borderId="2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3" xfId="0" applyFont="1" applyBorder="1"/>
    <xf numFmtId="0" fontId="7" fillId="0" borderId="2" xfId="0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top" wrapText="1"/>
    </xf>
    <xf numFmtId="1" fontId="7" fillId="0" borderId="9" xfId="0" applyNumberFormat="1" applyFont="1" applyFill="1" applyBorder="1" applyAlignment="1">
      <alignment horizontal="center" vertical="top" wrapText="1"/>
    </xf>
    <xf numFmtId="1" fontId="7" fillId="0" borderId="9" xfId="0" applyNumberFormat="1" applyFont="1" applyFill="1" applyBorder="1" applyAlignment="1">
      <alignment horizontal="center"/>
    </xf>
    <xf numFmtId="165" fontId="0" fillId="8" borderId="0" xfId="0" applyNumberFormat="1" applyFill="1" applyAlignment="1">
      <alignment horizontal="center"/>
    </xf>
    <xf numFmtId="165" fontId="0" fillId="8" borderId="4" xfId="0" applyNumberFormat="1" applyFill="1" applyBorder="1" applyAlignment="1">
      <alignment horizontal="center"/>
    </xf>
    <xf numFmtId="166" fontId="0" fillId="9" borderId="0" xfId="0" applyNumberFormat="1" applyFill="1" applyAlignment="1">
      <alignment horizontal="center"/>
    </xf>
    <xf numFmtId="166" fontId="2" fillId="5" borderId="0" xfId="0" applyNumberFormat="1" applyFont="1" applyFill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8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0" fillId="9" borderId="0" xfId="0" applyFill="1" applyAlignment="1">
      <alignment horizontal="center" vertical="top" wrapText="1"/>
    </xf>
    <xf numFmtId="0" fontId="0" fillId="8" borderId="0" xfId="0" applyFill="1" applyAlignment="1">
      <alignment horizontal="center" vertical="top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2" fontId="0" fillId="7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2" fillId="5" borderId="0" xfId="0" applyNumberFormat="1" applyFont="1" applyFill="1" applyAlignment="1">
      <alignment horizontal="center"/>
    </xf>
    <xf numFmtId="2" fontId="7" fillId="9" borderId="10" xfId="0" applyNumberFormat="1" applyFont="1" applyFill="1" applyBorder="1" applyAlignment="1">
      <alignment horizontal="center"/>
    </xf>
    <xf numFmtId="2" fontId="7" fillId="12" borderId="8" xfId="0" applyNumberFormat="1" applyFont="1" applyFill="1" applyBorder="1" applyAlignment="1">
      <alignment horizontal="center"/>
    </xf>
    <xf numFmtId="2" fontId="7" fillId="12" borderId="10" xfId="0" applyNumberFormat="1" applyFont="1" applyFill="1" applyBorder="1" applyAlignment="1">
      <alignment horizontal="center"/>
    </xf>
    <xf numFmtId="1" fontId="14" fillId="0" borderId="10" xfId="0" applyNumberFormat="1" applyFont="1" applyFill="1" applyBorder="1" applyAlignment="1">
      <alignment horizontal="center" vertical="center"/>
    </xf>
    <xf numFmtId="2" fontId="14" fillId="0" borderId="10" xfId="0" applyNumberFormat="1" applyFont="1" applyFill="1" applyBorder="1" applyAlignment="1">
      <alignment horizontal="center"/>
    </xf>
    <xf numFmtId="2" fontId="14" fillId="9" borderId="8" xfId="0" applyNumberFormat="1" applyFont="1" applyFill="1" applyBorder="1" applyAlignment="1">
      <alignment horizontal="center"/>
    </xf>
    <xf numFmtId="2" fontId="14" fillId="9" borderId="10" xfId="0" applyNumberFormat="1" applyFont="1" applyFill="1" applyBorder="1" applyAlignment="1">
      <alignment horizontal="center"/>
    </xf>
    <xf numFmtId="2" fontId="7" fillId="9" borderId="8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FFCC"/>
      <color rgb="FFFFE1E1"/>
      <color rgb="FFFFCCFF"/>
      <color rgb="FF66FF66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total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area'!$A$14</c:f>
              <c:strCache>
                <c:ptCount val="1"/>
                <c:pt idx="0">
                  <c:v>mean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347-4D01-9CE2-639C021C2F6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347-4D01-9CE2-639C021C2F69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347-4D01-9CE2-639C021C2F69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144-4025-95C2-7BD3716C81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'Summary area'!$B$4:$L$5</c:f>
              <c:multiLvlStrCache>
                <c:ptCount val="8"/>
                <c:lvl>
                  <c:pt idx="0">
                    <c:v>7-14</c:v>
                  </c:pt>
                  <c:pt idx="1">
                    <c:v>7-14</c:v>
                  </c:pt>
                  <c:pt idx="2">
                    <c:v>7-14</c:v>
                  </c:pt>
                  <c:pt idx="5">
                    <c:v>31-45</c:v>
                  </c:pt>
                  <c:pt idx="6">
                    <c:v>31-45</c:v>
                  </c:pt>
                  <c:pt idx="7">
                    <c:v>31-45</c:v>
                  </c:pt>
                </c:lvl>
                <c:lvl>
                  <c:pt idx="0">
                    <c:v>atok</c:v>
                  </c:pt>
                  <c:pt idx="1">
                    <c:v>♀</c:v>
                  </c:pt>
                  <c:pt idx="2">
                    <c:v>♂</c:v>
                  </c:pt>
                  <c:pt idx="5">
                    <c:v>atok</c:v>
                  </c:pt>
                  <c:pt idx="6">
                    <c:v>♀</c:v>
                  </c:pt>
                  <c:pt idx="7">
                    <c:v>♂</c:v>
                  </c:pt>
                </c:lvl>
              </c:multiLvlStrCache>
            </c:multiLvlStrRef>
          </c:cat>
          <c:val>
            <c:numRef>
              <c:f>'Summary area'!$B$14:$L$14</c:f>
              <c:numCache>
                <c:formatCode>0.0</c:formatCode>
                <c:ptCount val="8"/>
                <c:pt idx="0">
                  <c:v>1363612.2710714284</c:v>
                </c:pt>
                <c:pt idx="1">
                  <c:v>1853618.8356249998</c:v>
                </c:pt>
                <c:pt idx="2">
                  <c:v>1710184.9028125</c:v>
                </c:pt>
                <c:pt idx="5">
                  <c:v>1014022.22</c:v>
                </c:pt>
                <c:pt idx="6">
                  <c:v>1405994.2531249998</c:v>
                </c:pt>
                <c:pt idx="7">
                  <c:v>1423955.4006250002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47-4D01-9CE2-639C021C2F6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71103176"/>
        <c:axId val="571103568"/>
      </c:barChart>
      <c:catAx>
        <c:axId val="571103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103568"/>
        <c:crosses val="autoZero"/>
        <c:auto val="1"/>
        <c:lblAlgn val="l"/>
        <c:lblOffset val="100"/>
        <c:noMultiLvlLbl val="0"/>
      </c:catAx>
      <c:valAx>
        <c:axId val="571103568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571103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sz="1600"/>
              <a:t>area dorsal longitudinal muscles</a:t>
            </a:r>
            <a:r>
              <a:rPr lang="en-US" sz="1600" baseline="0"/>
              <a:t> </a:t>
            </a:r>
            <a:r>
              <a:rPr lang="en-US" sz="1600"/>
              <a:t> (left</a:t>
            </a:r>
            <a:r>
              <a:rPr lang="en-US" sz="1600" baseline="0"/>
              <a:t> vs. right</a:t>
            </a:r>
            <a:r>
              <a:rPr lang="en-US" sz="1600"/>
              <a:t>)</a:t>
            </a:r>
          </a:p>
        </c:rich>
      </c:tx>
      <c:layout>
        <c:manualLayout>
          <c:xMode val="edge"/>
          <c:yMode val="edge"/>
          <c:x val="0.1722499999999999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area'!$A$28</c:f>
              <c:strCache>
                <c:ptCount val="1"/>
                <c:pt idx="0">
                  <c:v>mean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'Summary area'!$B$18:$Y$19</c:f>
              <c:multiLvlStrCache>
                <c:ptCount val="18"/>
                <c:lvl>
                  <c:pt idx="0">
                    <c:v>7-14</c:v>
                  </c:pt>
                  <c:pt idx="1">
                    <c:v>7-14</c:v>
                  </c:pt>
                  <c:pt idx="2">
                    <c:v>7-14</c:v>
                  </c:pt>
                  <c:pt idx="5">
                    <c:v>31-45</c:v>
                  </c:pt>
                  <c:pt idx="6">
                    <c:v>31-45</c:v>
                  </c:pt>
                  <c:pt idx="7">
                    <c:v>31-45</c:v>
                  </c:pt>
                  <c:pt idx="10">
                    <c:v>7-14</c:v>
                  </c:pt>
                  <c:pt idx="11">
                    <c:v>7-14</c:v>
                  </c:pt>
                  <c:pt idx="12">
                    <c:v>7-14</c:v>
                  </c:pt>
                  <c:pt idx="15">
                    <c:v>31-45</c:v>
                  </c:pt>
                  <c:pt idx="16">
                    <c:v>31-45</c:v>
                  </c:pt>
                  <c:pt idx="17">
                    <c:v>31-45</c:v>
                  </c:pt>
                </c:lvl>
                <c:lvl>
                  <c:pt idx="0">
                    <c:v>atok</c:v>
                  </c:pt>
                  <c:pt idx="1">
                    <c:v>♀</c:v>
                  </c:pt>
                  <c:pt idx="2">
                    <c:v>♂</c:v>
                  </c:pt>
                  <c:pt idx="5">
                    <c:v>atok</c:v>
                  </c:pt>
                  <c:pt idx="6">
                    <c:v>♀</c:v>
                  </c:pt>
                  <c:pt idx="7">
                    <c:v>♂</c:v>
                  </c:pt>
                  <c:pt idx="10">
                    <c:v>atok</c:v>
                  </c:pt>
                  <c:pt idx="11">
                    <c:v>♀</c:v>
                  </c:pt>
                  <c:pt idx="12">
                    <c:v>♂</c:v>
                  </c:pt>
                  <c:pt idx="15">
                    <c:v>atok</c:v>
                  </c:pt>
                  <c:pt idx="16">
                    <c:v>♀</c:v>
                  </c:pt>
                  <c:pt idx="17">
                    <c:v>♂</c:v>
                  </c:pt>
                </c:lvl>
              </c:multiLvlStrCache>
            </c:multiLvlStrRef>
          </c:cat>
          <c:val>
            <c:numRef>
              <c:f>'Summary area'!$B$28:$Y$28</c:f>
              <c:numCache>
                <c:formatCode>0.0</c:formatCode>
                <c:ptCount val="18"/>
                <c:pt idx="0">
                  <c:v>67278.877142857149</c:v>
                </c:pt>
                <c:pt idx="1">
                  <c:v>17371.142500000002</c:v>
                </c:pt>
                <c:pt idx="2">
                  <c:v>27363.508125</c:v>
                </c:pt>
                <c:pt idx="5">
                  <c:v>46810.093571428566</c:v>
                </c:pt>
                <c:pt idx="6">
                  <c:v>21304.077499999999</c:v>
                </c:pt>
                <c:pt idx="7">
                  <c:v>36202.692187499997</c:v>
                </c:pt>
                <c:pt idx="10">
                  <c:v>66698.18642857144</c:v>
                </c:pt>
                <c:pt idx="11">
                  <c:v>15612.171937499999</c:v>
                </c:pt>
                <c:pt idx="12">
                  <c:v>27688.129375</c:v>
                </c:pt>
                <c:pt idx="15">
                  <c:v>43740.09321428572</c:v>
                </c:pt>
                <c:pt idx="16">
                  <c:v>20384.760937499999</c:v>
                </c:pt>
                <c:pt idx="17">
                  <c:v>36843.987187499995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8B-4CE5-964E-A0D77B5385A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71097296"/>
        <c:axId val="571098080"/>
      </c:barChart>
      <c:catAx>
        <c:axId val="57109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098080"/>
        <c:crosses val="autoZero"/>
        <c:auto val="1"/>
        <c:lblAlgn val="ctr"/>
        <c:lblOffset val="100"/>
        <c:noMultiLvlLbl val="0"/>
      </c:catAx>
      <c:valAx>
        <c:axId val="571098080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57109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sz="1600" b="0" i="0" u="none" strike="noStrike" baseline="0">
                <a:effectLst/>
              </a:rPr>
              <a:t>ventral longitudinal muscles  (left vs. right</a:t>
            </a:r>
            <a:r>
              <a:rPr lang="en-US" sz="1600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3.7296242161346596E-2"/>
          <c:y val="0.14220926753786886"/>
          <c:w val="0.93482920884889387"/>
          <c:h val="0.68635893807827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area'!$A$42</c:f>
              <c:strCache>
                <c:ptCount val="1"/>
                <c:pt idx="0">
                  <c:v>mean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'Summary area'!$B$32:$Y$33</c:f>
              <c:multiLvlStrCache>
                <c:ptCount val="18"/>
                <c:lvl>
                  <c:pt idx="0">
                    <c:v>7-14</c:v>
                  </c:pt>
                  <c:pt idx="1">
                    <c:v>7-14</c:v>
                  </c:pt>
                  <c:pt idx="2">
                    <c:v>7-14</c:v>
                  </c:pt>
                  <c:pt idx="5">
                    <c:v>31-45</c:v>
                  </c:pt>
                  <c:pt idx="6">
                    <c:v>31-45</c:v>
                  </c:pt>
                  <c:pt idx="7">
                    <c:v>31-45</c:v>
                  </c:pt>
                  <c:pt idx="10">
                    <c:v>7-14</c:v>
                  </c:pt>
                  <c:pt idx="11">
                    <c:v>7-14</c:v>
                  </c:pt>
                  <c:pt idx="12">
                    <c:v>7-14</c:v>
                  </c:pt>
                  <c:pt idx="15">
                    <c:v>31-45</c:v>
                  </c:pt>
                  <c:pt idx="16">
                    <c:v>31-45</c:v>
                  </c:pt>
                  <c:pt idx="17">
                    <c:v>31-45</c:v>
                  </c:pt>
                </c:lvl>
                <c:lvl>
                  <c:pt idx="0">
                    <c:v>atok</c:v>
                  </c:pt>
                  <c:pt idx="1">
                    <c:v>♀</c:v>
                  </c:pt>
                  <c:pt idx="2">
                    <c:v>♂</c:v>
                  </c:pt>
                  <c:pt idx="5">
                    <c:v>atok</c:v>
                  </c:pt>
                  <c:pt idx="6">
                    <c:v>♀</c:v>
                  </c:pt>
                  <c:pt idx="7">
                    <c:v>♂</c:v>
                  </c:pt>
                  <c:pt idx="10">
                    <c:v>atok</c:v>
                  </c:pt>
                  <c:pt idx="11">
                    <c:v>♀</c:v>
                  </c:pt>
                  <c:pt idx="12">
                    <c:v>♂</c:v>
                  </c:pt>
                  <c:pt idx="15">
                    <c:v>atok</c:v>
                  </c:pt>
                  <c:pt idx="16">
                    <c:v>♀</c:v>
                  </c:pt>
                  <c:pt idx="17">
                    <c:v>♂</c:v>
                  </c:pt>
                </c:lvl>
              </c:multiLvlStrCache>
            </c:multiLvlStrRef>
          </c:cat>
          <c:val>
            <c:numRef>
              <c:f>'Summary area'!$B$42:$Y$42</c:f>
              <c:numCache>
                <c:formatCode>0</c:formatCode>
                <c:ptCount val="18"/>
                <c:pt idx="0">
                  <c:v>50760.712500000001</c:v>
                </c:pt>
                <c:pt idx="1">
                  <c:v>18285.343749999996</c:v>
                </c:pt>
                <c:pt idx="2">
                  <c:v>24805.337187500005</c:v>
                </c:pt>
                <c:pt idx="5">
                  <c:v>42975.080714285708</c:v>
                </c:pt>
                <c:pt idx="6">
                  <c:v>23405.305656250002</c:v>
                </c:pt>
                <c:pt idx="7">
                  <c:v>31009.918437500004</c:v>
                </c:pt>
                <c:pt idx="10">
                  <c:v>51935.588214285723</c:v>
                </c:pt>
                <c:pt idx="11">
                  <c:v>19467.804062500003</c:v>
                </c:pt>
                <c:pt idx="12">
                  <c:v>24803.785625</c:v>
                </c:pt>
                <c:pt idx="15">
                  <c:v>41291.71178571428</c:v>
                </c:pt>
                <c:pt idx="16">
                  <c:v>23661.288124999999</c:v>
                </c:pt>
                <c:pt idx="17">
                  <c:v>31713.948124999995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9-4FD4-B6AF-F51E6B53DA2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71099648"/>
        <c:axId val="571100040"/>
      </c:barChart>
      <c:catAx>
        <c:axId val="57109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100040"/>
        <c:crosses val="autoZero"/>
        <c:auto val="1"/>
        <c:lblAlgn val="ctr"/>
        <c:lblOffset val="100"/>
        <c:noMultiLvlLbl val="0"/>
      </c:catAx>
      <c:valAx>
        <c:axId val="571100040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571099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sz="1600" baseline="0"/>
              <a:t>total area</a:t>
            </a:r>
            <a:r>
              <a:rPr lang="en-US" sz="1600" baseline="0">
                <a:solidFill>
                  <a:srgbClr val="FFC000"/>
                </a:solidFill>
              </a:rPr>
              <a:t> dorsal </a:t>
            </a:r>
            <a:r>
              <a:rPr lang="en-US" sz="1600" baseline="0"/>
              <a:t>lm </a:t>
            </a:r>
            <a:endParaRPr 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'Summary area'!$A$44</c:f>
              <c:strCache>
                <c:ptCount val="1"/>
                <c:pt idx="0">
                  <c:v>mean total area dorsal lm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AF0E-48C9-9054-5B4B8FA4B6F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AF0E-48C9-9054-5B4B8FA4B6F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2-AF0E-48C9-9054-5B4B8FA4B6F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AF0E-48C9-9054-5B4B8FA4B6F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AF0E-48C9-9054-5B4B8FA4B6F6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AF0E-48C9-9054-5B4B8FA4B6F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AF0E-48C9-9054-5B4B8FA4B6F6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AF0E-48C9-9054-5B4B8FA4B6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'Summary area'!$B$18:$L$18</c:f>
              <c:strCache>
                <c:ptCount val="8"/>
                <c:pt idx="0">
                  <c:v>atok</c:v>
                </c:pt>
                <c:pt idx="1">
                  <c:v>♀</c:v>
                </c:pt>
                <c:pt idx="2">
                  <c:v>♂</c:v>
                </c:pt>
                <c:pt idx="5">
                  <c:v>atok</c:v>
                </c:pt>
                <c:pt idx="6">
                  <c:v>♀</c:v>
                </c:pt>
                <c:pt idx="7">
                  <c:v>♂</c:v>
                </c:pt>
              </c:strCache>
            </c:strRef>
          </c:cat>
          <c:val>
            <c:numRef>
              <c:f>'Summary area'!$B$44:$L$44</c:f>
              <c:numCache>
                <c:formatCode>0.00</c:formatCode>
                <c:ptCount val="8"/>
                <c:pt idx="0">
                  <c:v>66988.53178571428</c:v>
                </c:pt>
                <c:pt idx="1">
                  <c:v>16491.657218749999</c:v>
                </c:pt>
                <c:pt idx="2">
                  <c:v>27525.818749999999</c:v>
                </c:pt>
                <c:pt idx="5">
                  <c:v>45275.093392857132</c:v>
                </c:pt>
                <c:pt idx="6">
                  <c:v>20844.419218750001</c:v>
                </c:pt>
                <c:pt idx="7">
                  <c:v>36523.339687499996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AF0E-48C9-9054-5B4B8FA4B6F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71101216"/>
        <c:axId val="571101608"/>
      </c:barChart>
      <c:catAx>
        <c:axId val="57110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101608"/>
        <c:crosses val="autoZero"/>
        <c:auto val="1"/>
        <c:lblAlgn val="ctr"/>
        <c:lblOffset val="100"/>
        <c:noMultiLvlLbl val="0"/>
      </c:catAx>
      <c:valAx>
        <c:axId val="571101608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571101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80314965" l="0.70866141732283472" r="0.70866141732283472" t="0.78740157480314965" header="0.31496062992125984" footer="0.31496062992125984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sz="1600" baseline="0"/>
              <a:t>total area </a:t>
            </a:r>
            <a:r>
              <a:rPr lang="en-US" sz="1600" baseline="0">
                <a:solidFill>
                  <a:srgbClr val="FFC000"/>
                </a:solidFill>
              </a:rPr>
              <a:t>ventra</a:t>
            </a:r>
            <a:r>
              <a:rPr lang="en-US" sz="1600" baseline="0"/>
              <a:t>l lm </a:t>
            </a:r>
            <a:endParaRPr 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3.3449477351916376E-2"/>
          <c:y val="0.13053043363111805"/>
          <c:w val="0.9386759581881533"/>
          <c:h val="0.68635893807827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area'!$A$45</c:f>
              <c:strCache>
                <c:ptCount val="1"/>
                <c:pt idx="0">
                  <c:v>mean total area ventral lm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381-418F-BEE5-B7481B70426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381-418F-BEE5-B7481B704267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381-418F-BEE5-B7481B704267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7CA-49DC-AA86-554706DFC0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'Summary area'!$B$18:$L$18</c:f>
              <c:strCache>
                <c:ptCount val="8"/>
                <c:pt idx="0">
                  <c:v>atok</c:v>
                </c:pt>
                <c:pt idx="1">
                  <c:v>♀</c:v>
                </c:pt>
                <c:pt idx="2">
                  <c:v>♂</c:v>
                </c:pt>
                <c:pt idx="5">
                  <c:v>atok</c:v>
                </c:pt>
                <c:pt idx="6">
                  <c:v>♀</c:v>
                </c:pt>
                <c:pt idx="7">
                  <c:v>♂</c:v>
                </c:pt>
              </c:strCache>
            </c:strRef>
          </c:cat>
          <c:val>
            <c:numRef>
              <c:f>'Summary area'!$B$45:$L$45</c:f>
              <c:numCache>
                <c:formatCode>0.00</c:formatCode>
                <c:ptCount val="8"/>
                <c:pt idx="0">
                  <c:v>51348.150357142855</c:v>
                </c:pt>
                <c:pt idx="1">
                  <c:v>18841.795661764703</c:v>
                </c:pt>
                <c:pt idx="2">
                  <c:v>24804.561406250003</c:v>
                </c:pt>
                <c:pt idx="5">
                  <c:v>42133.396249999991</c:v>
                </c:pt>
                <c:pt idx="6">
                  <c:v>23525.767994485297</c:v>
                </c:pt>
                <c:pt idx="7">
                  <c:v>31361.933281250003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381-418F-BEE5-B7481B70426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71101216"/>
        <c:axId val="571101608"/>
      </c:barChart>
      <c:catAx>
        <c:axId val="57110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101608"/>
        <c:crosses val="autoZero"/>
        <c:auto val="1"/>
        <c:lblAlgn val="ctr"/>
        <c:lblOffset val="100"/>
        <c:noMultiLvlLbl val="0"/>
      </c:catAx>
      <c:valAx>
        <c:axId val="571101608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571101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/>
              <a:t>ratio</a:t>
            </a:r>
            <a:r>
              <a:rPr lang="de-DE" sz="1400" baseline="0"/>
              <a:t> total area </a:t>
            </a:r>
            <a:r>
              <a:rPr lang="de-DE" sz="1400" baseline="0">
                <a:solidFill>
                  <a:srgbClr val="FFC000"/>
                </a:solidFill>
              </a:rPr>
              <a:t>dorsal</a:t>
            </a:r>
            <a:r>
              <a:rPr lang="de-DE" sz="1400" baseline="0"/>
              <a:t> lm </a:t>
            </a:r>
            <a:endParaRPr lang="de-DE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'ratio area'!$B$36</c:f>
              <c:strCache>
                <c:ptCount val="1"/>
                <c:pt idx="0">
                  <c:v>atok (n=7)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cat>
            <c:strRef>
              <c:f>'ratio area'!$A$38:$A$39</c:f>
              <c:strCache>
                <c:ptCount val="2"/>
                <c:pt idx="0">
                  <c:v>7-14</c:v>
                </c:pt>
                <c:pt idx="1">
                  <c:v>31-38</c:v>
                </c:pt>
              </c:strCache>
            </c:strRef>
          </c:cat>
          <c:val>
            <c:numRef>
              <c:f>'ratio area'!$B$38:$B$39</c:f>
              <c:numCache>
                <c:formatCode>0.00</c:formatCode>
                <c:ptCount val="2"/>
                <c:pt idx="0">
                  <c:v>4.9106176090967506E-2</c:v>
                </c:pt>
                <c:pt idx="1">
                  <c:v>4.4785538489507046E-2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75-49BA-B8B4-2B30EC10DF70}"/>
            </c:ext>
          </c:extLst>
        </c:ser>
        <c:ser>
          <c:idx val="1"/>
          <c:order val="1"/>
          <c:tx>
            <c:strRef>
              <c:f>'ratio area'!$C$36</c:f>
              <c:strCache>
                <c:ptCount val="1"/>
                <c:pt idx="0">
                  <c:v>female (n=8)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cat>
            <c:strRef>
              <c:f>'ratio area'!$A$38:$A$39</c:f>
              <c:strCache>
                <c:ptCount val="2"/>
                <c:pt idx="0">
                  <c:v>7-14</c:v>
                </c:pt>
                <c:pt idx="1">
                  <c:v>31-38</c:v>
                </c:pt>
              </c:strCache>
            </c:strRef>
          </c:cat>
          <c:val>
            <c:numRef>
              <c:f>'ratio area'!$C$38:$C$39</c:f>
              <c:numCache>
                <c:formatCode>0.00</c:formatCode>
                <c:ptCount val="2"/>
                <c:pt idx="0">
                  <c:v>9.3664677344311876E-3</c:v>
                </c:pt>
                <c:pt idx="1">
                  <c:v>1.582582496677843E-2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E75-49BA-B8B4-2B30EC10DF70}"/>
            </c:ext>
          </c:extLst>
        </c:ser>
        <c:ser>
          <c:idx val="2"/>
          <c:order val="2"/>
          <c:tx>
            <c:strRef>
              <c:f>'ratio area'!$D$36</c:f>
              <c:strCache>
                <c:ptCount val="1"/>
                <c:pt idx="0">
                  <c:v>male (n=8)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dk1">
                  <a:lumMod val="15000"/>
                  <a:lumOff val="85000"/>
                  <a:alpha val="67000"/>
                </a:schemeClr>
              </a:solidFill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cat>
            <c:strRef>
              <c:f>'ratio area'!$A$38:$A$39</c:f>
              <c:strCache>
                <c:ptCount val="2"/>
                <c:pt idx="0">
                  <c:v>7-14</c:v>
                </c:pt>
                <c:pt idx="1">
                  <c:v>31-38</c:v>
                </c:pt>
              </c:strCache>
            </c:strRef>
          </c:cat>
          <c:val>
            <c:numRef>
              <c:f>'ratio area'!$D$38:$D$39</c:f>
              <c:numCache>
                <c:formatCode>0.00</c:formatCode>
                <c:ptCount val="2"/>
                <c:pt idx="0">
                  <c:v>1.5969029791563536E-2</c:v>
                </c:pt>
                <c:pt idx="1">
                  <c:v>2.5864448378320182E-2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75-49BA-B8B4-2B30EC10D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90"/>
        <c:axId val="571764472"/>
        <c:axId val="571768784"/>
      </c:barChart>
      <c:catAx>
        <c:axId val="571764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768784"/>
        <c:crosses val="autoZero"/>
        <c:auto val="1"/>
        <c:lblAlgn val="ctr"/>
        <c:lblOffset val="100"/>
        <c:noMultiLvlLbl val="0"/>
      </c:catAx>
      <c:valAx>
        <c:axId val="571768784"/>
        <c:scaling>
          <c:orientation val="minMax"/>
          <c:min val="0"/>
        </c:scaling>
        <c:delete val="0"/>
        <c:axPos val="l"/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numFmt formatCode="0.00_ ;\-0.00\ 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764472"/>
        <c:crosses val="autoZero"/>
        <c:crossBetween val="between"/>
        <c:minorUnit val="1.0000000000000002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ratio dorsal vs ventral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6.9309513444800658E-2"/>
          <c:y val="0.33301119065166918"/>
          <c:w val="0.90160680570623064"/>
          <c:h val="0.45793035559214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'ratio area'!$B$59</c:f>
              <c:strCache>
                <c:ptCount val="1"/>
                <c:pt idx="0">
                  <c:v>atok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'ratio area'!$A$61:$A$62</c:f>
              <c:strCache>
                <c:ptCount val="2"/>
                <c:pt idx="0">
                  <c:v>7-14</c:v>
                </c:pt>
                <c:pt idx="1">
                  <c:v>31-38</c:v>
                </c:pt>
              </c:strCache>
            </c:strRef>
          </c:cat>
          <c:val>
            <c:numRef>
              <c:f>'ratio area'!$B$61:$B$62</c:f>
              <c:numCache>
                <c:formatCode>0.00</c:formatCode>
                <c:ptCount val="2"/>
                <c:pt idx="0">
                  <c:v>1.2762963099064852</c:v>
                </c:pt>
                <c:pt idx="1">
                  <c:v>1.0509515311073618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F9-4751-8E99-791CCA8062F8}"/>
            </c:ext>
          </c:extLst>
        </c:ser>
        <c:ser>
          <c:idx val="1"/>
          <c:order val="1"/>
          <c:tx>
            <c:strRef>
              <c:f>'ratio area'!$C$59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'ratio area'!$A$61:$A$62</c:f>
              <c:strCache>
                <c:ptCount val="2"/>
                <c:pt idx="0">
                  <c:v>7-14</c:v>
                </c:pt>
                <c:pt idx="1">
                  <c:v>31-38</c:v>
                </c:pt>
              </c:strCache>
            </c:strRef>
          </c:cat>
          <c:val>
            <c:numRef>
              <c:f>'ratio area'!$C$61:$C$62</c:f>
              <c:numCache>
                <c:formatCode>0.00</c:formatCode>
                <c:ptCount val="2"/>
                <c:pt idx="0">
                  <c:v>0.87969849489841723</c:v>
                </c:pt>
                <c:pt idx="1">
                  <c:v>0.89662953168197634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F9-4751-8E99-791CCA8062F8}"/>
            </c:ext>
          </c:extLst>
        </c:ser>
        <c:ser>
          <c:idx val="2"/>
          <c:order val="2"/>
          <c:tx>
            <c:strRef>
              <c:f>'ratio area'!$D$59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'ratio area'!$A$61:$A$62</c:f>
              <c:strCache>
                <c:ptCount val="2"/>
                <c:pt idx="0">
                  <c:v>7-14</c:v>
                </c:pt>
                <c:pt idx="1">
                  <c:v>31-38</c:v>
                </c:pt>
              </c:strCache>
            </c:strRef>
          </c:cat>
          <c:val>
            <c:numRef>
              <c:f>'ratio area'!$D$61:$D$62</c:f>
              <c:numCache>
                <c:formatCode>0.00</c:formatCode>
                <c:ptCount val="2"/>
                <c:pt idx="0">
                  <c:v>1.0840886028371524</c:v>
                </c:pt>
                <c:pt idx="1">
                  <c:v>1.1714394127457657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F9-4751-8E99-791CCA806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1764080"/>
        <c:axId val="571764864"/>
      </c:barChart>
      <c:catAx>
        <c:axId val="57176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764864"/>
        <c:crosses val="autoZero"/>
        <c:auto val="1"/>
        <c:lblAlgn val="ctr"/>
        <c:lblOffset val="100"/>
        <c:noMultiLvlLbl val="0"/>
      </c:catAx>
      <c:valAx>
        <c:axId val="571764864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764080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802215356225125"/>
          <c:y val="0.20560230587781228"/>
          <c:w val="0.28280371679864663"/>
          <c:h val="0.109994190140483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cap="all" baseline="0">
                <a:effectLst/>
              </a:rPr>
              <a:t>ratio total area </a:t>
            </a:r>
            <a:r>
              <a:rPr lang="de-DE" sz="1400" b="1" i="0" cap="all" baseline="0">
                <a:solidFill>
                  <a:srgbClr val="FFC000"/>
                </a:solidFill>
                <a:effectLst/>
              </a:rPr>
              <a:t>ventral</a:t>
            </a:r>
            <a:r>
              <a:rPr lang="de-DE" sz="1400" b="1" i="0" cap="all" baseline="0">
                <a:effectLst/>
              </a:rPr>
              <a:t> lm</a:t>
            </a:r>
            <a:endParaRPr lang="de-D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'ratio area'!$I$36</c:f>
              <c:strCache>
                <c:ptCount val="1"/>
                <c:pt idx="0">
                  <c:v>atok (n=7)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cat>
            <c:strRef>
              <c:f>'ratio area'!$H$38:$H$39</c:f>
              <c:strCache>
                <c:ptCount val="2"/>
                <c:pt idx="0">
                  <c:v>7-14</c:v>
                </c:pt>
                <c:pt idx="1">
                  <c:v>31-38</c:v>
                </c:pt>
              </c:strCache>
            </c:strRef>
          </c:cat>
          <c:val>
            <c:numRef>
              <c:f>'ratio area'!$I$38:$I$39</c:f>
              <c:numCache>
                <c:formatCode>0.00</c:formatCode>
                <c:ptCount val="2"/>
                <c:pt idx="0">
                  <c:v>4.2537426441589974E-3</c:v>
                </c:pt>
                <c:pt idx="1">
                  <c:v>6.599411144868751E-3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AF-4613-8E42-8ABDC0ABA4A8}"/>
            </c:ext>
          </c:extLst>
        </c:ser>
        <c:ser>
          <c:idx val="1"/>
          <c:order val="1"/>
          <c:tx>
            <c:strRef>
              <c:f>'ratio area'!$K$36</c:f>
              <c:strCache>
                <c:ptCount val="1"/>
                <c:pt idx="0">
                  <c:v>female (n=8)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cat>
            <c:strRef>
              <c:f>'ratio area'!$H$38:$H$39</c:f>
              <c:strCache>
                <c:ptCount val="2"/>
                <c:pt idx="0">
                  <c:v>7-14</c:v>
                </c:pt>
                <c:pt idx="1">
                  <c:v>31-38</c:v>
                </c:pt>
              </c:strCache>
            </c:strRef>
          </c:cat>
          <c:val>
            <c:numRef>
              <c:f>'ratio area'!$K$38:$K$39</c:f>
              <c:numCache>
                <c:formatCode>0.00</c:formatCode>
                <c:ptCount val="2"/>
                <c:pt idx="0">
                  <c:v>4.3745588583033292E-3</c:v>
                </c:pt>
                <c:pt idx="1">
                  <c:v>6.4989480303156754E-3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BAF-4613-8E42-8ABDC0ABA4A8}"/>
            </c:ext>
          </c:extLst>
        </c:ser>
        <c:ser>
          <c:idx val="2"/>
          <c:order val="2"/>
          <c:tx>
            <c:strRef>
              <c:f>'ratio area'!$M$36</c:f>
              <c:strCache>
                <c:ptCount val="1"/>
                <c:pt idx="0">
                  <c:v>male (n=8)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cat>
            <c:strRef>
              <c:f>'ratio area'!$H$38:$H$39</c:f>
              <c:strCache>
                <c:ptCount val="2"/>
                <c:pt idx="0">
                  <c:v>7-14</c:v>
                </c:pt>
                <c:pt idx="1">
                  <c:v>31-38</c:v>
                </c:pt>
              </c:strCache>
            </c:strRef>
          </c:cat>
          <c:val>
            <c:numRef>
              <c:f>'ratio area'!$M$38:$M$39</c:f>
              <c:numCache>
                <c:formatCode>0.00</c:formatCode>
                <c:ptCount val="2"/>
                <c:pt idx="0">
                  <c:v>1.4487685934836471E-2</c:v>
                </c:pt>
                <c:pt idx="1">
                  <c:v>2.2299077894374332E-2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BAF-4613-8E42-8ABDC0ABA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90"/>
        <c:axId val="571767216"/>
        <c:axId val="571765256"/>
      </c:barChart>
      <c:catAx>
        <c:axId val="57176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765256"/>
        <c:crosses val="autoZero"/>
        <c:auto val="1"/>
        <c:lblAlgn val="ctr"/>
        <c:lblOffset val="100"/>
        <c:noMultiLvlLbl val="0"/>
      </c:catAx>
      <c:valAx>
        <c:axId val="571765256"/>
        <c:scaling>
          <c:orientation val="minMax"/>
          <c:max val="6.0000000000000012E-2"/>
          <c:min val="0"/>
        </c:scaling>
        <c:delete val="0"/>
        <c:axPos val="l"/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767216"/>
        <c:crosses val="autoZero"/>
        <c:crossBetween val="between"/>
        <c:minorUnit val="1.0000000000000002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19</xdr:col>
      <xdr:colOff>0</xdr:colOff>
      <xdr:row>14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47</xdr:row>
      <xdr:rowOff>73818</xdr:rowOff>
    </xdr:from>
    <xdr:to>
      <xdr:col>9</xdr:col>
      <xdr:colOff>285750</xdr:colOff>
      <xdr:row>64</xdr:row>
      <xdr:rowOff>95249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31750</xdr:colOff>
      <xdr:row>47</xdr:row>
      <xdr:rowOff>43656</xdr:rowOff>
    </xdr:from>
    <xdr:to>
      <xdr:col>17</xdr:col>
      <xdr:colOff>0</xdr:colOff>
      <xdr:row>64</xdr:row>
      <xdr:rowOff>67468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381000</xdr:colOff>
      <xdr:row>9</xdr:row>
      <xdr:rowOff>170657</xdr:rowOff>
    </xdr:from>
    <xdr:to>
      <xdr:col>31</xdr:col>
      <xdr:colOff>269875</xdr:colOff>
      <xdr:row>26</xdr:row>
      <xdr:rowOff>176213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380999</xdr:colOff>
      <xdr:row>29</xdr:row>
      <xdr:rowOff>127000</xdr:rowOff>
    </xdr:from>
    <xdr:to>
      <xdr:col>31</xdr:col>
      <xdr:colOff>365124</xdr:colOff>
      <xdr:row>46</xdr:row>
      <xdr:rowOff>150812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F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</xdr:colOff>
      <xdr:row>40</xdr:row>
      <xdr:rowOff>6</xdr:rowOff>
    </xdr:from>
    <xdr:to>
      <xdr:col>5</xdr:col>
      <xdr:colOff>182767</xdr:colOff>
      <xdr:row>51</xdr:row>
      <xdr:rowOff>80595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178258</xdr:colOff>
      <xdr:row>55</xdr:row>
      <xdr:rowOff>78245</xdr:rowOff>
    </xdr:from>
    <xdr:to>
      <xdr:col>12</xdr:col>
      <xdr:colOff>572925</xdr:colOff>
      <xdr:row>65</xdr:row>
      <xdr:rowOff>121657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421823</xdr:colOff>
      <xdr:row>40</xdr:row>
      <xdr:rowOff>9530</xdr:rowOff>
    </xdr:from>
    <xdr:to>
      <xdr:col>13</xdr:col>
      <xdr:colOff>15759</xdr:colOff>
      <xdr:row>51</xdr:row>
      <xdr:rowOff>95250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0.39997558519241921"/>
    <pageSetUpPr fitToPage="1"/>
  </sheetPr>
  <dimension ref="A1:Q102"/>
  <sheetViews>
    <sheetView zoomScale="90" zoomScaleNormal="90" workbookViewId="0">
      <pane xSplit="2" topLeftCell="C1" activePane="topRight" state="frozen"/>
      <selection pane="topRight" activeCell="C4" sqref="C4"/>
    </sheetView>
  </sheetViews>
  <sheetFormatPr baseColWidth="10" defaultRowHeight="15" x14ac:dyDescent="0.25"/>
  <cols>
    <col min="1" max="1" width="10.7109375" style="69" customWidth="1"/>
    <col min="2" max="2" width="10.7109375" style="1" customWidth="1"/>
    <col min="3" max="3" width="13.140625" style="33" customWidth="1"/>
    <col min="4" max="4" width="11.7109375" customWidth="1"/>
    <col min="5" max="5" width="11.7109375" style="253" customWidth="1"/>
    <col min="6" max="6" width="11.7109375" style="33" customWidth="1"/>
    <col min="7" max="7" width="11.7109375" customWidth="1"/>
    <col min="8" max="8" width="11.7109375" style="33" customWidth="1"/>
    <col min="9" max="9" width="11.7109375" customWidth="1"/>
    <col min="10" max="10" width="13.140625" customWidth="1"/>
    <col min="11" max="11" width="11.7109375" style="253" customWidth="1"/>
    <col min="12" max="12" width="11.7109375" style="33" customWidth="1"/>
    <col min="13" max="13" width="11.7109375" customWidth="1"/>
    <col min="14" max="14" width="11.7109375" style="33" customWidth="1"/>
    <col min="15" max="15" width="11.7109375" customWidth="1"/>
    <col min="16" max="16" width="12.140625" customWidth="1"/>
    <col min="17" max="17" width="11.7109375" style="253" customWidth="1"/>
  </cols>
  <sheetData>
    <row r="1" spans="1:17" ht="15.75" x14ac:dyDescent="0.25">
      <c r="A1" s="91" t="s">
        <v>38</v>
      </c>
      <c r="B1" s="92"/>
    </row>
    <row r="2" spans="1:17" x14ac:dyDescent="0.25">
      <c r="A2" s="68"/>
      <c r="B2" s="2"/>
      <c r="C2" s="303" t="s">
        <v>27</v>
      </c>
      <c r="D2" s="304"/>
      <c r="E2" s="305"/>
      <c r="F2" s="301" t="s">
        <v>34</v>
      </c>
      <c r="G2" s="301"/>
      <c r="H2" s="301"/>
      <c r="I2" s="301"/>
      <c r="J2" s="301"/>
      <c r="K2" s="301"/>
      <c r="L2" s="302" t="s">
        <v>35</v>
      </c>
      <c r="M2" s="302"/>
      <c r="N2" s="302"/>
      <c r="O2" s="302"/>
      <c r="P2" s="302"/>
      <c r="Q2" s="302"/>
    </row>
    <row r="3" spans="1:17" s="67" customFormat="1" ht="47.25" x14ac:dyDescent="0.25">
      <c r="A3" s="104" t="s">
        <v>16</v>
      </c>
      <c r="B3" s="65" t="s">
        <v>22</v>
      </c>
      <c r="C3" s="93" t="s">
        <v>29</v>
      </c>
      <c r="D3" s="94" t="s">
        <v>28</v>
      </c>
      <c r="E3" s="95" t="s">
        <v>33</v>
      </c>
      <c r="F3" s="66" t="s">
        <v>30</v>
      </c>
      <c r="G3" s="66" t="s">
        <v>28</v>
      </c>
      <c r="H3" s="66" t="s">
        <v>31</v>
      </c>
      <c r="I3" s="66" t="s">
        <v>28</v>
      </c>
      <c r="J3" s="105" t="s">
        <v>32</v>
      </c>
      <c r="K3" s="106" t="s">
        <v>33</v>
      </c>
      <c r="L3" s="122" t="s">
        <v>30</v>
      </c>
      <c r="M3" s="122" t="s">
        <v>28</v>
      </c>
      <c r="N3" s="122" t="s">
        <v>31</v>
      </c>
      <c r="O3" s="122" t="s">
        <v>28</v>
      </c>
      <c r="P3" s="123" t="s">
        <v>32</v>
      </c>
      <c r="Q3" s="124" t="s">
        <v>33</v>
      </c>
    </row>
    <row r="4" spans="1:17" x14ac:dyDescent="0.25">
      <c r="A4" s="298">
        <v>1</v>
      </c>
      <c r="B4" s="101" t="s">
        <v>9</v>
      </c>
      <c r="C4" s="168">
        <v>1202705.29</v>
      </c>
      <c r="D4" s="24">
        <f>AVERAGE(C4:C7)</f>
        <v>1174502.52</v>
      </c>
      <c r="E4" s="96">
        <f>_xlfn.STDEV.S(C4:C7)</f>
        <v>48762.479788201927</v>
      </c>
      <c r="F4" s="173">
        <v>44622.17</v>
      </c>
      <c r="G4" s="57">
        <f>AVERAGE(F4:F7)</f>
        <v>52332.4925</v>
      </c>
      <c r="H4" s="173">
        <v>41926.949999999997</v>
      </c>
      <c r="I4" s="57">
        <f>AVERAGE(H4:H7)</f>
        <v>52066.75</v>
      </c>
      <c r="J4" s="107">
        <f>AVERAGE(F4:F7,H4:H7)</f>
        <v>52199.621249999997</v>
      </c>
      <c r="K4" s="96">
        <f>_xlfn.STDEV.S(F4:F7,H4:H7)</f>
        <v>6581.9169830039373</v>
      </c>
      <c r="L4" s="186">
        <v>50596.98</v>
      </c>
      <c r="M4" s="125">
        <f>AVERAGE(L4:L7)</f>
        <v>47720.402500000004</v>
      </c>
      <c r="N4" s="186">
        <v>50707.81</v>
      </c>
      <c r="O4" s="125">
        <f>AVERAGE(N4:N7)</f>
        <v>47998.112499999996</v>
      </c>
      <c r="P4" s="107">
        <f>AVERAGE(L4:L7,N4:N7)</f>
        <v>47859.2575</v>
      </c>
      <c r="Q4" s="96">
        <f>_xlfn.STDEV.S(L4:L7,N4:N7)</f>
        <v>3700.8501842482083</v>
      </c>
    </row>
    <row r="5" spans="1:17" x14ac:dyDescent="0.25">
      <c r="A5" s="299"/>
      <c r="B5" s="102" t="s">
        <v>9</v>
      </c>
      <c r="C5" s="169">
        <v>1110239.29</v>
      </c>
      <c r="D5" s="7"/>
      <c r="E5" s="90"/>
      <c r="F5" s="174">
        <v>59471.03</v>
      </c>
      <c r="G5" s="58"/>
      <c r="H5" s="174">
        <v>61181.36</v>
      </c>
      <c r="I5" s="58"/>
      <c r="J5" s="108"/>
      <c r="K5" s="109"/>
      <c r="L5" s="191">
        <v>53246.85</v>
      </c>
      <c r="M5" s="128"/>
      <c r="N5" s="191">
        <v>49760.71</v>
      </c>
      <c r="O5" s="129"/>
      <c r="P5" s="130"/>
      <c r="Q5" s="146"/>
    </row>
    <row r="6" spans="1:17" x14ac:dyDescent="0.25">
      <c r="A6" s="299"/>
      <c r="B6" s="102" t="s">
        <v>9</v>
      </c>
      <c r="C6" s="169">
        <v>1220443.33</v>
      </c>
      <c r="D6" s="7"/>
      <c r="E6" s="90"/>
      <c r="F6" s="174">
        <v>52974.81</v>
      </c>
      <c r="G6" s="58"/>
      <c r="H6" s="174">
        <v>54292.19</v>
      </c>
      <c r="I6" s="58"/>
      <c r="J6" s="108"/>
      <c r="K6" s="109"/>
      <c r="L6" s="191">
        <v>42924.43</v>
      </c>
      <c r="M6" s="128"/>
      <c r="N6" s="191">
        <v>45292.19</v>
      </c>
      <c r="O6" s="129"/>
      <c r="P6" s="130"/>
      <c r="Q6" s="150"/>
    </row>
    <row r="7" spans="1:17" x14ac:dyDescent="0.25">
      <c r="A7" s="299"/>
      <c r="B7" s="103" t="s">
        <v>9</v>
      </c>
      <c r="C7" s="170">
        <v>1164622.17</v>
      </c>
      <c r="D7" s="15"/>
      <c r="E7" s="97"/>
      <c r="F7" s="175">
        <v>52261.96</v>
      </c>
      <c r="G7" s="59"/>
      <c r="H7" s="175">
        <v>50866.5</v>
      </c>
      <c r="I7" s="59"/>
      <c r="J7" s="110"/>
      <c r="K7" s="111"/>
      <c r="L7" s="188">
        <v>44113.35</v>
      </c>
      <c r="M7" s="132"/>
      <c r="N7" s="188">
        <v>46231.74</v>
      </c>
      <c r="O7" s="133"/>
      <c r="P7" s="134"/>
      <c r="Q7" s="151"/>
    </row>
    <row r="8" spans="1:17" hidden="1" x14ac:dyDescent="0.25">
      <c r="A8" s="299"/>
      <c r="B8" s="54" t="s">
        <v>4</v>
      </c>
      <c r="C8" s="86">
        <v>1075337.53</v>
      </c>
      <c r="D8" s="6">
        <f>AVERAGE(C8:C11)</f>
        <v>1177234.2575000001</v>
      </c>
      <c r="E8" s="85">
        <f>_xlfn.STDEV.P(C8:C11)</f>
        <v>78237.258825519748</v>
      </c>
      <c r="F8" s="176">
        <v>46617.13</v>
      </c>
      <c r="G8" s="61">
        <f>AVERAGE(F8:F11)</f>
        <v>59067.380000000005</v>
      </c>
      <c r="H8" s="176">
        <v>50115.87</v>
      </c>
      <c r="I8" s="61">
        <f>AVERAGE(H8:H11)</f>
        <v>55651.1325</v>
      </c>
      <c r="J8" s="112">
        <f>AVERAGE(F8:F11,H8:H11)</f>
        <v>57359.256249999991</v>
      </c>
      <c r="K8" s="113">
        <f>_xlfn.STDEV.P(F8:F11,H8:H11)</f>
        <v>5933.5715056468689</v>
      </c>
      <c r="L8" s="189">
        <v>42733</v>
      </c>
      <c r="M8" s="137">
        <f>AVERAGE(L8:L11)</f>
        <v>53955.472500000003</v>
      </c>
      <c r="N8" s="189">
        <v>49297.23</v>
      </c>
      <c r="O8" s="137">
        <f>AVERAGE(N8:N11)</f>
        <v>55427.582500000004</v>
      </c>
      <c r="P8" s="126">
        <f>AVERAGE(L8:L11,N8:N11)</f>
        <v>54691.527499999997</v>
      </c>
      <c r="Q8" s="146">
        <f>_xlfn.STDEV.P(L8:L11,N8:N11)</f>
        <v>6050.5832914434486</v>
      </c>
    </row>
    <row r="9" spans="1:17" hidden="1" x14ac:dyDescent="0.25">
      <c r="A9" s="299"/>
      <c r="B9" s="8" t="s">
        <v>4</v>
      </c>
      <c r="C9" s="171">
        <v>1275793.45</v>
      </c>
      <c r="D9" s="4"/>
      <c r="E9" s="98"/>
      <c r="F9" s="176">
        <v>63113.35</v>
      </c>
      <c r="G9" s="60"/>
      <c r="H9" s="176">
        <v>58329.97</v>
      </c>
      <c r="I9" s="60"/>
      <c r="J9" s="114"/>
      <c r="K9" s="115"/>
      <c r="L9" s="189">
        <v>57277.8</v>
      </c>
      <c r="M9" s="136"/>
      <c r="N9" s="189">
        <v>63838.79</v>
      </c>
      <c r="O9" s="121"/>
      <c r="P9" s="130"/>
      <c r="Q9" s="131"/>
    </row>
    <row r="10" spans="1:17" hidden="1" x14ac:dyDescent="0.25">
      <c r="A10" s="299"/>
      <c r="B10" s="8" t="s">
        <v>4</v>
      </c>
      <c r="C10" s="171">
        <v>1132095.72</v>
      </c>
      <c r="D10" s="4"/>
      <c r="E10" s="98"/>
      <c r="F10" s="176">
        <v>61070.53</v>
      </c>
      <c r="G10" s="60"/>
      <c r="H10" s="176">
        <v>56911.839999999997</v>
      </c>
      <c r="I10" s="60"/>
      <c r="J10" s="114"/>
      <c r="K10" s="115"/>
      <c r="L10" s="189">
        <v>56123.43</v>
      </c>
      <c r="M10" s="136"/>
      <c r="N10" s="189">
        <v>55526.45</v>
      </c>
      <c r="O10" s="121"/>
      <c r="P10" s="130"/>
      <c r="Q10" s="131"/>
    </row>
    <row r="11" spans="1:17" hidden="1" x14ac:dyDescent="0.25">
      <c r="A11" s="299"/>
      <c r="B11" s="55" t="s">
        <v>4</v>
      </c>
      <c r="C11" s="172">
        <v>1225710.33</v>
      </c>
      <c r="D11" s="16"/>
      <c r="E11" s="99"/>
      <c r="F11" s="177">
        <v>65468.51</v>
      </c>
      <c r="G11" s="62"/>
      <c r="H11" s="177">
        <v>57246.85</v>
      </c>
      <c r="I11" s="62"/>
      <c r="J11" s="116"/>
      <c r="K11" s="117"/>
      <c r="L11" s="190">
        <v>59687.66</v>
      </c>
      <c r="M11" s="138"/>
      <c r="N11" s="190">
        <v>53047.86</v>
      </c>
      <c r="O11" s="139"/>
      <c r="P11" s="140"/>
      <c r="Q11" s="135"/>
    </row>
    <row r="12" spans="1:17" x14ac:dyDescent="0.25">
      <c r="A12" s="299"/>
      <c r="B12" s="56" t="s">
        <v>3</v>
      </c>
      <c r="C12" s="86">
        <v>850642.32</v>
      </c>
      <c r="D12" s="25">
        <f>AVERAGE(C12:C15)</f>
        <v>861891.6875</v>
      </c>
      <c r="E12" s="100">
        <f>_xlfn.STDEV.S(C12:C15)</f>
        <v>41845.800808616674</v>
      </c>
      <c r="F12" s="176">
        <v>40481.11</v>
      </c>
      <c r="G12" s="61">
        <f>AVERAGE(F12:F15)</f>
        <v>38295.97</v>
      </c>
      <c r="H12" s="176">
        <v>37503.78</v>
      </c>
      <c r="I12" s="61">
        <f>AVERAGE(H12:H15)</f>
        <v>35005.037499999999</v>
      </c>
      <c r="J12" s="118">
        <f>AVERAGE(F12:F15,H12:H15)</f>
        <v>36650.503750000003</v>
      </c>
      <c r="K12" s="100">
        <f>_xlfn.STDEV.S(F12:F15,H12:H15)</f>
        <v>5122.6754498766968</v>
      </c>
      <c r="L12" s="189">
        <v>42853.9</v>
      </c>
      <c r="M12" s="137">
        <f>AVERAGE(L12:L15)</f>
        <v>40846.977499999994</v>
      </c>
      <c r="N12" s="189">
        <v>39523.93</v>
      </c>
      <c r="O12" s="137">
        <f>AVERAGE(N12:N15)</f>
        <v>40938.287499999999</v>
      </c>
      <c r="P12" s="118">
        <f>AVERAGE(L12:L15,N12:N15)</f>
        <v>40892.632499999992</v>
      </c>
      <c r="Q12" s="160">
        <f>_xlfn.STDEV.S(L12:L15,N12:N15)</f>
        <v>2744.661914718667</v>
      </c>
    </row>
    <row r="13" spans="1:17" x14ac:dyDescent="0.25">
      <c r="A13" s="299"/>
      <c r="B13" s="8" t="s">
        <v>3</v>
      </c>
      <c r="C13" s="171">
        <v>808423.17</v>
      </c>
      <c r="D13" s="4"/>
      <c r="E13" s="98"/>
      <c r="F13" s="176">
        <v>30251.89</v>
      </c>
      <c r="G13" s="60"/>
      <c r="H13" s="176">
        <v>37962.22</v>
      </c>
      <c r="I13" s="60"/>
      <c r="J13" s="114"/>
      <c r="K13" s="109"/>
      <c r="L13" s="189">
        <v>40007.56</v>
      </c>
      <c r="M13" s="136"/>
      <c r="N13" s="189">
        <v>43566.75</v>
      </c>
      <c r="O13" s="121"/>
      <c r="P13" s="130"/>
      <c r="Q13" s="146"/>
    </row>
    <row r="14" spans="1:17" x14ac:dyDescent="0.25">
      <c r="A14" s="299"/>
      <c r="B14" s="8" t="s">
        <v>3</v>
      </c>
      <c r="C14" s="171">
        <v>884934.51</v>
      </c>
      <c r="D14" s="4"/>
      <c r="E14" s="98"/>
      <c r="F14" s="176">
        <v>43498.74</v>
      </c>
      <c r="G14" s="60"/>
      <c r="H14" s="176">
        <v>28083.119999999999</v>
      </c>
      <c r="I14" s="60"/>
      <c r="J14" s="114"/>
      <c r="K14" s="115"/>
      <c r="L14" s="189">
        <v>37161.21</v>
      </c>
      <c r="M14" s="136"/>
      <c r="N14" s="189">
        <v>37297.230000000003</v>
      </c>
      <c r="O14" s="121"/>
      <c r="P14" s="130"/>
      <c r="Q14" s="131"/>
    </row>
    <row r="15" spans="1:17" x14ac:dyDescent="0.25">
      <c r="A15" s="300"/>
      <c r="B15" s="55" t="s">
        <v>3</v>
      </c>
      <c r="C15" s="88">
        <v>903566.75</v>
      </c>
      <c r="D15" s="5"/>
      <c r="E15" s="89"/>
      <c r="F15" s="177">
        <v>38952.14</v>
      </c>
      <c r="G15" s="62"/>
      <c r="H15" s="177">
        <v>36471.03</v>
      </c>
      <c r="I15" s="62"/>
      <c r="J15" s="116"/>
      <c r="K15" s="117"/>
      <c r="L15" s="190">
        <v>43365.24</v>
      </c>
      <c r="M15" s="138"/>
      <c r="N15" s="190">
        <v>43365.24</v>
      </c>
      <c r="O15" s="139"/>
      <c r="P15" s="140"/>
      <c r="Q15" s="135"/>
    </row>
    <row r="16" spans="1:17" x14ac:dyDescent="0.25">
      <c r="A16" s="298">
        <v>2</v>
      </c>
      <c r="B16" s="101" t="s">
        <v>9</v>
      </c>
      <c r="C16" s="86">
        <v>1068733</v>
      </c>
      <c r="D16" s="24">
        <f>AVERAGE(C16:C19)</f>
        <v>1318671.9125000001</v>
      </c>
      <c r="E16" s="96">
        <f>_xlfn.STDEV.S(C16:C19)</f>
        <v>187435.16434903338</v>
      </c>
      <c r="F16" s="176">
        <v>59924.43</v>
      </c>
      <c r="G16" s="61">
        <f>AVERAGE(F16:F19)</f>
        <v>81988.037499999991</v>
      </c>
      <c r="H16" s="176">
        <v>71780.86</v>
      </c>
      <c r="I16" s="61">
        <f>AVERAGE(H16:H19)</f>
        <v>86267.632499999992</v>
      </c>
      <c r="J16" s="107">
        <f>AVERAGE(F16:F19,H16:H19)</f>
        <v>84127.834999999992</v>
      </c>
      <c r="K16" s="96">
        <f>_xlfn.STDEV.S(F16:F19,H16:H19)</f>
        <v>13246.35498415109</v>
      </c>
      <c r="L16" s="189">
        <v>47307.3</v>
      </c>
      <c r="M16" s="137">
        <f>AVERAGE(L16:L19)</f>
        <v>52279.595000000001</v>
      </c>
      <c r="N16" s="187">
        <v>55468.51</v>
      </c>
      <c r="O16" s="137">
        <f>AVERAGE(N16:N19)</f>
        <v>57814.229999999996</v>
      </c>
      <c r="P16" s="107">
        <f>AVERAGE(L16:L19,N16:N19)</f>
        <v>55046.912500000006</v>
      </c>
      <c r="Q16" s="144">
        <f xml:space="preserve"> _xlfn.STDEV.S(L16:L19,N16:N19)</f>
        <v>4934.162883560608</v>
      </c>
    </row>
    <row r="17" spans="1:17" x14ac:dyDescent="0.25">
      <c r="A17" s="299"/>
      <c r="B17" s="102" t="s">
        <v>9</v>
      </c>
      <c r="C17" s="86">
        <v>1508105.79</v>
      </c>
      <c r="D17" s="9"/>
      <c r="E17" s="87"/>
      <c r="F17" s="178">
        <v>93256.93</v>
      </c>
      <c r="G17" s="63"/>
      <c r="H17" s="178">
        <v>94816.12</v>
      </c>
      <c r="I17" s="63"/>
      <c r="J17" s="114"/>
      <c r="K17" s="109"/>
      <c r="L17" s="192">
        <v>51403.02</v>
      </c>
      <c r="M17" s="141"/>
      <c r="N17" s="192">
        <v>57309.82</v>
      </c>
      <c r="O17" s="121"/>
      <c r="P17" s="130"/>
      <c r="Q17" s="146"/>
    </row>
    <row r="18" spans="1:17" x14ac:dyDescent="0.25">
      <c r="A18" s="299"/>
      <c r="B18" s="102" t="s">
        <v>9</v>
      </c>
      <c r="C18" s="86">
        <v>1297881.6100000001</v>
      </c>
      <c r="D18" s="9"/>
      <c r="E18" s="87"/>
      <c r="F18" s="178">
        <v>91556.68</v>
      </c>
      <c r="G18" s="63"/>
      <c r="H18" s="178">
        <v>98833.75</v>
      </c>
      <c r="I18" s="63"/>
      <c r="J18" s="114"/>
      <c r="K18" s="115"/>
      <c r="L18" s="192">
        <v>51236.78</v>
      </c>
      <c r="M18" s="141"/>
      <c r="N18" s="192">
        <v>62793.45</v>
      </c>
      <c r="O18" s="121"/>
      <c r="P18" s="130"/>
      <c r="Q18" s="131"/>
    </row>
    <row r="19" spans="1:17" x14ac:dyDescent="0.25">
      <c r="A19" s="299"/>
      <c r="B19" s="103" t="s">
        <v>9</v>
      </c>
      <c r="C19" s="88">
        <v>1399967.25</v>
      </c>
      <c r="D19" s="5"/>
      <c r="E19" s="89"/>
      <c r="F19" s="177">
        <v>83214.11</v>
      </c>
      <c r="G19" s="62"/>
      <c r="H19" s="177">
        <v>79639.8</v>
      </c>
      <c r="I19" s="62"/>
      <c r="J19" s="116"/>
      <c r="K19" s="117"/>
      <c r="L19" s="190">
        <v>59171.28</v>
      </c>
      <c r="M19" s="138"/>
      <c r="N19" s="190">
        <v>55685.14</v>
      </c>
      <c r="O19" s="139"/>
      <c r="P19" s="140"/>
      <c r="Q19" s="135"/>
    </row>
    <row r="20" spans="1:17" hidden="1" x14ac:dyDescent="0.25">
      <c r="A20" s="299"/>
      <c r="B20" s="56" t="s">
        <v>4</v>
      </c>
      <c r="C20" s="86">
        <v>1032196.47</v>
      </c>
      <c r="D20" s="6">
        <f>AVERAGE(C20:C23)</f>
        <v>1024568.6375</v>
      </c>
      <c r="E20" s="85">
        <f>_xlfn.STDEV.P(C20:C23)</f>
        <v>41412.763330381837</v>
      </c>
      <c r="F20" s="176">
        <v>59692.7</v>
      </c>
      <c r="G20" s="61">
        <f>AVERAGE(F20:F23)</f>
        <v>55358.942500000005</v>
      </c>
      <c r="H20" s="176">
        <v>51458.44</v>
      </c>
      <c r="I20" s="61">
        <f>AVERAGE(H20:H23)</f>
        <v>50619.647500000006</v>
      </c>
      <c r="J20" s="112">
        <f>AVERAGE(F20:F23,H20:H23)</f>
        <v>52989.294999999998</v>
      </c>
      <c r="K20" s="113">
        <f>_xlfn.STDEV.P(F20:F23,H20:H23)</f>
        <v>4380.8166667129553</v>
      </c>
      <c r="L20" s="189">
        <v>56901.760000000002</v>
      </c>
      <c r="M20" s="137">
        <f>AVERAGE(L20:L23)</f>
        <v>52682.6175</v>
      </c>
      <c r="N20" s="189">
        <v>51748.11</v>
      </c>
      <c r="O20" s="137">
        <f>AVERAGE(N20:N23)</f>
        <v>51684.509999999995</v>
      </c>
      <c r="P20" s="126">
        <f>AVERAGE(L20:L23,N20:N23)</f>
        <v>52183.563750000001</v>
      </c>
      <c r="Q20" s="146">
        <f>_xlfn.STDEV.P(L20:L23,N20:N23)</f>
        <v>4227.7478305089871</v>
      </c>
    </row>
    <row r="21" spans="1:17" hidden="1" x14ac:dyDescent="0.25">
      <c r="A21" s="299"/>
      <c r="B21" s="8" t="s">
        <v>4</v>
      </c>
      <c r="C21" s="86">
        <v>1063035.26</v>
      </c>
      <c r="D21" s="9"/>
      <c r="E21" s="87"/>
      <c r="F21" s="178">
        <v>56221.66</v>
      </c>
      <c r="G21" s="63"/>
      <c r="H21" s="178">
        <v>52831.23</v>
      </c>
      <c r="I21" s="63"/>
      <c r="J21" s="114"/>
      <c r="K21" s="115"/>
      <c r="L21" s="192">
        <v>52707.81</v>
      </c>
      <c r="M21" s="141"/>
      <c r="N21" s="192">
        <v>53881.61</v>
      </c>
      <c r="O21" s="121"/>
      <c r="P21" s="130"/>
      <c r="Q21" s="131"/>
    </row>
    <row r="22" spans="1:17" hidden="1" x14ac:dyDescent="0.25">
      <c r="A22" s="299"/>
      <c r="B22" s="8" t="s">
        <v>4</v>
      </c>
      <c r="C22" s="86">
        <v>955370.28</v>
      </c>
      <c r="D22" s="9"/>
      <c r="E22" s="87"/>
      <c r="F22" s="178">
        <v>47045.34</v>
      </c>
      <c r="G22" s="63"/>
      <c r="H22" s="178">
        <v>49146.1</v>
      </c>
      <c r="I22" s="63"/>
      <c r="J22" s="114"/>
      <c r="K22" s="115"/>
      <c r="L22" s="192">
        <v>43261.96</v>
      </c>
      <c r="M22" s="141"/>
      <c r="N22" s="192">
        <v>50919.4</v>
      </c>
      <c r="O22" s="121"/>
      <c r="P22" s="130"/>
      <c r="Q22" s="131"/>
    </row>
    <row r="23" spans="1:17" hidden="1" x14ac:dyDescent="0.25">
      <c r="A23" s="299"/>
      <c r="B23" s="55" t="s">
        <v>4</v>
      </c>
      <c r="C23" s="88">
        <v>1047672.54</v>
      </c>
      <c r="D23" s="5"/>
      <c r="E23" s="89"/>
      <c r="F23" s="177">
        <v>58476.07</v>
      </c>
      <c r="G23" s="62"/>
      <c r="H23" s="177">
        <v>49042.82</v>
      </c>
      <c r="I23" s="62"/>
      <c r="J23" s="116"/>
      <c r="K23" s="117"/>
      <c r="L23" s="190">
        <v>57858.94</v>
      </c>
      <c r="M23" s="138"/>
      <c r="N23" s="190">
        <v>50188.92</v>
      </c>
      <c r="O23" s="139"/>
      <c r="P23" s="140"/>
      <c r="Q23" s="135"/>
    </row>
    <row r="24" spans="1:17" x14ac:dyDescent="0.25">
      <c r="A24" s="299"/>
      <c r="B24" s="56" t="s">
        <v>3</v>
      </c>
      <c r="C24" s="86">
        <v>1231062.97</v>
      </c>
      <c r="D24" s="25">
        <f>AVERAGE(C24:C27)</f>
        <v>1142945.845</v>
      </c>
      <c r="E24" s="100">
        <f>_xlfn.STDEV.S(C24:C27)</f>
        <v>129988.40429747097</v>
      </c>
      <c r="F24" s="176">
        <v>85415.62</v>
      </c>
      <c r="G24" s="61">
        <f>AVERAGE(F24:F27)</f>
        <v>77267.002500000002</v>
      </c>
      <c r="H24" s="176">
        <v>85652.39</v>
      </c>
      <c r="I24" s="61">
        <f>AVERAGE(H24:H27)</f>
        <v>74158.6875</v>
      </c>
      <c r="J24" s="118">
        <f>AVERAGE(F24:F27,H24:H27)</f>
        <v>75712.845000000001</v>
      </c>
      <c r="K24" s="100">
        <f>_xlfn.STDEV.S(F24:F27,H24:H27)</f>
        <v>10848.974229761496</v>
      </c>
      <c r="L24" s="189">
        <v>61617.13</v>
      </c>
      <c r="M24" s="137">
        <f>AVERAGE(L24:L27)</f>
        <v>60498.7425</v>
      </c>
      <c r="N24" s="189">
        <v>65292.19</v>
      </c>
      <c r="O24" s="137">
        <f>AVERAGE(N24:N27)</f>
        <v>60314.232500000006</v>
      </c>
      <c r="P24" s="118">
        <f>AVERAGE(L24:L27,N24:N27)</f>
        <v>60406.487500000003</v>
      </c>
      <c r="Q24" s="160">
        <f>_xlfn.STDEV.S(L24:L27,N24:N27)</f>
        <v>5852.7591314347519</v>
      </c>
    </row>
    <row r="25" spans="1:17" x14ac:dyDescent="0.25">
      <c r="A25" s="299"/>
      <c r="B25" s="8" t="s">
        <v>3</v>
      </c>
      <c r="C25" s="86">
        <v>1102700.25</v>
      </c>
      <c r="D25" s="9"/>
      <c r="E25" s="87"/>
      <c r="F25" s="178">
        <v>83080.600000000006</v>
      </c>
      <c r="G25" s="63"/>
      <c r="H25" s="178">
        <v>80841.31</v>
      </c>
      <c r="I25" s="63"/>
      <c r="J25" s="114"/>
      <c r="K25" s="109"/>
      <c r="L25" s="192">
        <v>63942.07</v>
      </c>
      <c r="M25" s="141"/>
      <c r="N25" s="192">
        <v>62896.73</v>
      </c>
      <c r="O25" s="121"/>
      <c r="P25" s="130"/>
      <c r="Q25" s="146"/>
    </row>
    <row r="26" spans="1:17" x14ac:dyDescent="0.25">
      <c r="A26" s="299"/>
      <c r="B26" s="8" t="s">
        <v>3</v>
      </c>
      <c r="C26" s="86">
        <v>1260715.3700000001</v>
      </c>
      <c r="D26" s="9"/>
      <c r="E26" s="87"/>
      <c r="F26" s="178">
        <v>76002.52</v>
      </c>
      <c r="G26" s="63"/>
      <c r="H26" s="178">
        <v>75060.45</v>
      </c>
      <c r="I26" s="63"/>
      <c r="J26" s="114"/>
      <c r="K26" s="115"/>
      <c r="L26" s="192">
        <v>64130.98</v>
      </c>
      <c r="M26" s="141"/>
      <c r="N26" s="192">
        <v>63100.76</v>
      </c>
      <c r="O26" s="121"/>
      <c r="P26" s="130"/>
      <c r="Q26" s="131"/>
    </row>
    <row r="27" spans="1:17" x14ac:dyDescent="0.25">
      <c r="A27" s="300"/>
      <c r="B27" s="55" t="s">
        <v>3</v>
      </c>
      <c r="C27" s="88">
        <v>977304.79</v>
      </c>
      <c r="D27" s="5"/>
      <c r="E27" s="89"/>
      <c r="F27" s="177">
        <v>64569.27</v>
      </c>
      <c r="G27" s="62"/>
      <c r="H27" s="177">
        <v>55080.6</v>
      </c>
      <c r="I27" s="62"/>
      <c r="J27" s="116"/>
      <c r="K27" s="117"/>
      <c r="L27" s="190">
        <v>52304.79</v>
      </c>
      <c r="M27" s="138"/>
      <c r="N27" s="190">
        <v>49967.25</v>
      </c>
      <c r="O27" s="139"/>
      <c r="P27" s="140"/>
      <c r="Q27" s="135"/>
    </row>
    <row r="28" spans="1:17" x14ac:dyDescent="0.25">
      <c r="A28" s="298">
        <v>3</v>
      </c>
      <c r="B28" s="101" t="s">
        <v>9</v>
      </c>
      <c r="C28" s="86">
        <v>663801.01</v>
      </c>
      <c r="D28" s="24">
        <f>AVERAGE(C28:C31)</f>
        <v>673938.91749999998</v>
      </c>
      <c r="E28" s="96">
        <f>_xlfn.STDEV.S(C28:C31)</f>
        <v>16782.145421372428</v>
      </c>
      <c r="F28" s="176">
        <v>30531.49</v>
      </c>
      <c r="G28" s="61">
        <f>AVERAGE(F28:F31)</f>
        <v>35946.474999999999</v>
      </c>
      <c r="H28" s="176">
        <v>36201.51</v>
      </c>
      <c r="I28" s="61">
        <f>AVERAGE(H28:H31)</f>
        <v>34414.3825</v>
      </c>
      <c r="J28" s="107">
        <f>AVERAGE(F28:F31,H28:H31)</f>
        <v>35180.428749999999</v>
      </c>
      <c r="K28" s="96">
        <f>_xlfn.STDEV.S(F28:F31,H28:H31)</f>
        <v>3475.1928846342475</v>
      </c>
      <c r="L28" s="189">
        <v>34012.589999999997</v>
      </c>
      <c r="M28" s="137">
        <f>AVERAGE(L28:L31)</f>
        <v>31416.2425</v>
      </c>
      <c r="N28" s="189">
        <v>28851.39</v>
      </c>
      <c r="O28" s="137">
        <f>AVERAGE(N28:N31)</f>
        <v>30639.17</v>
      </c>
      <c r="P28" s="107">
        <f>AVERAGE(L28:L31,N28:N31)</f>
        <v>31027.706249999999</v>
      </c>
      <c r="Q28" s="144">
        <f>_xlfn.STDEV.S(L28:L31,N28:N31)</f>
        <v>2072.3397731062864</v>
      </c>
    </row>
    <row r="29" spans="1:17" x14ac:dyDescent="0.25">
      <c r="A29" s="299"/>
      <c r="B29" s="102" t="s">
        <v>9</v>
      </c>
      <c r="C29" s="86">
        <v>672120.91</v>
      </c>
      <c r="D29" s="9"/>
      <c r="E29" s="87"/>
      <c r="F29" s="178">
        <v>36695.21</v>
      </c>
      <c r="G29" s="63"/>
      <c r="H29" s="178">
        <v>31906.799999999999</v>
      </c>
      <c r="I29" s="63"/>
      <c r="J29" s="114"/>
      <c r="K29" s="109"/>
      <c r="L29" s="192">
        <v>32352.639999999999</v>
      </c>
      <c r="M29" s="141"/>
      <c r="N29" s="192">
        <v>30801.01</v>
      </c>
      <c r="O29" s="121"/>
      <c r="P29" s="130"/>
      <c r="Q29" s="146"/>
    </row>
    <row r="30" spans="1:17" x14ac:dyDescent="0.25">
      <c r="A30" s="299"/>
      <c r="B30" s="102" t="s">
        <v>9</v>
      </c>
      <c r="C30" s="86">
        <v>698183.88</v>
      </c>
      <c r="D30" s="9"/>
      <c r="E30" s="87"/>
      <c r="F30" s="178">
        <v>42100.76</v>
      </c>
      <c r="G30" s="63"/>
      <c r="H30" s="178">
        <v>34518.99</v>
      </c>
      <c r="I30" s="63"/>
      <c r="J30" s="114"/>
      <c r="K30" s="115"/>
      <c r="L30" s="192">
        <v>27423.17</v>
      </c>
      <c r="M30" s="141"/>
      <c r="N30" s="192">
        <v>31969.77</v>
      </c>
      <c r="O30" s="121"/>
      <c r="P30" s="130"/>
      <c r="Q30" s="131"/>
    </row>
    <row r="31" spans="1:17" x14ac:dyDescent="0.25">
      <c r="A31" s="299"/>
      <c r="B31" s="103" t="s">
        <v>9</v>
      </c>
      <c r="C31" s="88">
        <v>661649.87</v>
      </c>
      <c r="D31" s="5"/>
      <c r="E31" s="89"/>
      <c r="F31" s="177">
        <v>34458.44</v>
      </c>
      <c r="G31" s="62"/>
      <c r="H31" s="177">
        <v>35030.230000000003</v>
      </c>
      <c r="I31" s="62"/>
      <c r="J31" s="116"/>
      <c r="K31" s="117"/>
      <c r="L31" s="190">
        <v>31876.57</v>
      </c>
      <c r="M31" s="138"/>
      <c r="N31" s="190">
        <v>30934.51</v>
      </c>
      <c r="O31" s="139"/>
      <c r="P31" s="140"/>
      <c r="Q31" s="135"/>
    </row>
    <row r="32" spans="1:17" hidden="1" x14ac:dyDescent="0.25">
      <c r="A32" s="299"/>
      <c r="B32" s="54" t="s">
        <v>4</v>
      </c>
      <c r="C32" s="86">
        <v>865408.06</v>
      </c>
      <c r="D32" s="6">
        <f>AVERAGE(C32:C35)</f>
        <v>824065.49</v>
      </c>
      <c r="E32" s="85">
        <f>_xlfn.STDEV.P(C32:C35)</f>
        <v>30560.249309878869</v>
      </c>
      <c r="F32" s="178">
        <v>28846.35</v>
      </c>
      <c r="G32" s="57">
        <f>AVERAGE(F32:F35)</f>
        <v>38221.032500000001</v>
      </c>
      <c r="H32" s="178">
        <v>30037.78</v>
      </c>
      <c r="I32" s="57">
        <f>AVERAGE(H32:H35)</f>
        <v>33819.267500000002</v>
      </c>
      <c r="J32" s="112">
        <f>AVERAGE(F32:F35,H32:H35)</f>
        <v>36020.15</v>
      </c>
      <c r="K32" s="113">
        <f>_xlfn.STDEV.P(F32:F35,H32:H35)</f>
        <v>5174.2213397065861</v>
      </c>
      <c r="L32" s="192">
        <v>49942.07</v>
      </c>
      <c r="M32" s="125">
        <f>AVERAGE(L32:L35)</f>
        <v>35918.134999999995</v>
      </c>
      <c r="N32" s="192">
        <v>30571.79</v>
      </c>
      <c r="O32" s="125">
        <f>AVERAGE(N32:N35)</f>
        <v>30506.297500000001</v>
      </c>
      <c r="P32" s="126">
        <f>AVERAGE(L32:L35,N32:N35)</f>
        <v>33212.216249999998</v>
      </c>
      <c r="Q32" s="127">
        <f>_xlfn.STDEV.P(L32:L35,N32:N35)</f>
        <v>6580.4654953657009</v>
      </c>
    </row>
    <row r="33" spans="1:17" hidden="1" x14ac:dyDescent="0.25">
      <c r="A33" s="299"/>
      <c r="B33" s="8" t="s">
        <v>4</v>
      </c>
      <c r="C33" s="86">
        <v>827879.09</v>
      </c>
      <c r="D33" s="9"/>
      <c r="E33" s="87"/>
      <c r="F33" s="178">
        <v>36697.730000000003</v>
      </c>
      <c r="G33" s="63"/>
      <c r="H33" s="178">
        <v>34712.85</v>
      </c>
      <c r="I33" s="63"/>
      <c r="J33" s="114"/>
      <c r="K33" s="115"/>
      <c r="L33" s="192">
        <v>33977.33</v>
      </c>
      <c r="M33" s="141"/>
      <c r="N33" s="192">
        <v>32591.94</v>
      </c>
      <c r="O33" s="121"/>
      <c r="P33" s="130"/>
      <c r="Q33" s="131"/>
    </row>
    <row r="34" spans="1:17" hidden="1" x14ac:dyDescent="0.25">
      <c r="A34" s="299"/>
      <c r="B34" s="8" t="s">
        <v>4</v>
      </c>
      <c r="C34" s="86">
        <v>823763.22</v>
      </c>
      <c r="D34" s="9"/>
      <c r="E34" s="87"/>
      <c r="F34" s="178">
        <v>41863.980000000003</v>
      </c>
      <c r="G34" s="63"/>
      <c r="H34" s="178">
        <v>35420.65</v>
      </c>
      <c r="I34" s="63"/>
      <c r="J34" s="114"/>
      <c r="K34" s="115"/>
      <c r="L34" s="192">
        <v>29287.15</v>
      </c>
      <c r="M34" s="141"/>
      <c r="N34" s="192">
        <v>31307.3</v>
      </c>
      <c r="O34" s="121"/>
      <c r="P34" s="130"/>
      <c r="Q34" s="131"/>
    </row>
    <row r="35" spans="1:17" hidden="1" x14ac:dyDescent="0.25">
      <c r="A35" s="299"/>
      <c r="B35" s="55" t="s">
        <v>4</v>
      </c>
      <c r="C35" s="88">
        <v>779211.59</v>
      </c>
      <c r="D35" s="5"/>
      <c r="E35" s="89"/>
      <c r="F35" s="177">
        <v>45476.07</v>
      </c>
      <c r="G35" s="62"/>
      <c r="H35" s="177">
        <v>35105.79</v>
      </c>
      <c r="I35" s="62"/>
      <c r="J35" s="116"/>
      <c r="K35" s="117"/>
      <c r="L35" s="190">
        <v>30465.99</v>
      </c>
      <c r="M35" s="138"/>
      <c r="N35" s="190">
        <v>27554.16</v>
      </c>
      <c r="O35" s="139"/>
      <c r="P35" s="140"/>
      <c r="Q35" s="135"/>
    </row>
    <row r="36" spans="1:17" x14ac:dyDescent="0.25">
      <c r="A36" s="299"/>
      <c r="B36" s="54" t="s">
        <v>3</v>
      </c>
      <c r="C36" s="86">
        <v>541196.47</v>
      </c>
      <c r="D36" s="25">
        <f>AVERAGE(C36:C39)</f>
        <v>515599.495</v>
      </c>
      <c r="E36" s="100">
        <f>_xlfn.STDEV.S(C36:C39)</f>
        <v>39763.018383542003</v>
      </c>
      <c r="F36" s="178">
        <v>21712.85</v>
      </c>
      <c r="G36" s="57">
        <f>AVERAGE(F36:F39)</f>
        <v>26585.642499999998</v>
      </c>
      <c r="H36" s="178">
        <v>28894.21</v>
      </c>
      <c r="I36" s="57">
        <f>AVERAGE(H36:H39)</f>
        <v>25265.6675</v>
      </c>
      <c r="J36" s="118">
        <f>AVERAGE(F36:F39,H36:H39)</f>
        <v>25925.654999999999</v>
      </c>
      <c r="K36" s="100">
        <f>_xlfn.STDEV.S(F36:F39,H36:H39)</f>
        <v>4295.5871679068041</v>
      </c>
      <c r="L36" s="192">
        <v>31073.05</v>
      </c>
      <c r="M36" s="125">
        <f>AVERAGE(L36:L39)</f>
        <v>24112.089999999997</v>
      </c>
      <c r="N36" s="192">
        <v>28652.39</v>
      </c>
      <c r="O36" s="125">
        <f>AVERAGE(N36:N39)</f>
        <v>22581.862500000003</v>
      </c>
      <c r="P36" s="118">
        <f>AVERAGE(L36:L39,N36:N39)</f>
        <v>23346.976249999996</v>
      </c>
      <c r="Q36" s="100">
        <f>_xlfn.STDEV.S(L36:L39,N36:N39)</f>
        <v>4571.5819319447974</v>
      </c>
    </row>
    <row r="37" spans="1:17" x14ac:dyDescent="0.25">
      <c r="A37" s="299"/>
      <c r="B37" s="8" t="s">
        <v>3</v>
      </c>
      <c r="C37" s="86">
        <v>487916.88</v>
      </c>
      <c r="D37" s="9"/>
      <c r="E37" s="87"/>
      <c r="F37" s="178">
        <v>35105.79</v>
      </c>
      <c r="G37" s="63"/>
      <c r="H37" s="178">
        <v>24266.7</v>
      </c>
      <c r="I37" s="63"/>
      <c r="J37" s="114"/>
      <c r="K37" s="109"/>
      <c r="L37" s="192">
        <v>21455.919999999998</v>
      </c>
      <c r="M37" s="141"/>
      <c r="N37" s="192">
        <v>23584.38</v>
      </c>
      <c r="O37" s="121"/>
      <c r="P37" s="130"/>
      <c r="Q37" s="146"/>
    </row>
    <row r="38" spans="1:17" x14ac:dyDescent="0.25">
      <c r="A38" s="299"/>
      <c r="B38" s="8" t="s">
        <v>3</v>
      </c>
      <c r="C38" s="86">
        <v>475901.76</v>
      </c>
      <c r="D38" s="9"/>
      <c r="E38" s="87"/>
      <c r="F38" s="178">
        <v>25201.51</v>
      </c>
      <c r="G38" s="63"/>
      <c r="H38" s="178">
        <v>22420.65</v>
      </c>
      <c r="I38" s="63"/>
      <c r="J38" s="114"/>
      <c r="K38" s="115"/>
      <c r="L38" s="192">
        <v>21924.43</v>
      </c>
      <c r="M38" s="141"/>
      <c r="N38" s="192">
        <v>16403.02</v>
      </c>
      <c r="O38" s="121"/>
      <c r="P38" s="130"/>
      <c r="Q38" s="131"/>
    </row>
    <row r="39" spans="1:17" x14ac:dyDescent="0.25">
      <c r="A39" s="300"/>
      <c r="B39" s="55" t="s">
        <v>3</v>
      </c>
      <c r="C39" s="88">
        <v>557382.87</v>
      </c>
      <c r="D39" s="5"/>
      <c r="E39" s="89"/>
      <c r="F39" s="177">
        <v>24322.42</v>
      </c>
      <c r="G39" s="62"/>
      <c r="H39" s="177">
        <v>25481.11</v>
      </c>
      <c r="I39" s="62"/>
      <c r="J39" s="116"/>
      <c r="K39" s="117"/>
      <c r="L39" s="190">
        <v>21994.959999999999</v>
      </c>
      <c r="M39" s="138"/>
      <c r="N39" s="190">
        <v>21687.66</v>
      </c>
      <c r="O39" s="139"/>
      <c r="P39" s="140"/>
      <c r="Q39" s="135"/>
    </row>
    <row r="40" spans="1:17" x14ac:dyDescent="0.25">
      <c r="A40" s="298">
        <v>4</v>
      </c>
      <c r="B40" s="101" t="s">
        <v>9</v>
      </c>
      <c r="C40" s="86">
        <v>1446841.31</v>
      </c>
      <c r="D40" s="24">
        <f>AVERAGE(C40:C43)</f>
        <v>1433884.1325000003</v>
      </c>
      <c r="E40" s="96">
        <f>_xlfn.STDEV.S(C40:C43)</f>
        <v>46098.578045814233</v>
      </c>
      <c r="F40" s="176">
        <v>36544.080000000002</v>
      </c>
      <c r="G40" s="61">
        <f>AVERAGE(F40:F43)</f>
        <v>41355.162499999999</v>
      </c>
      <c r="H40" s="176">
        <v>48637.279999999999</v>
      </c>
      <c r="I40" s="61">
        <f>AVERAGE(H40:H43)</f>
        <v>44636.649999999994</v>
      </c>
      <c r="J40" s="107">
        <f>AVERAGE(F40:F43,H40:H43)</f>
        <v>42995.90625</v>
      </c>
      <c r="K40" s="96">
        <f>_xlfn.STDEV.S(F40:F43,H40:H43)</f>
        <v>4823.9695413660029</v>
      </c>
      <c r="L40" s="189">
        <v>43697.73</v>
      </c>
      <c r="M40" s="137">
        <f>AVERAGE(L40:L43)</f>
        <v>47382.872499999998</v>
      </c>
      <c r="N40" s="189">
        <v>46602.02</v>
      </c>
      <c r="O40" s="137">
        <f>AVERAGE(N40:N43)</f>
        <v>50515.114999999998</v>
      </c>
      <c r="P40" s="107">
        <f>AVERAGE(L40:L43,N40:N43)</f>
        <v>48948.993749999994</v>
      </c>
      <c r="Q40" s="144">
        <f>_xlfn.STDEV.S(L40:L43,N40:N43)</f>
        <v>5752.6200436148183</v>
      </c>
    </row>
    <row r="41" spans="1:17" x14ac:dyDescent="0.25">
      <c r="A41" s="299"/>
      <c r="B41" s="102" t="s">
        <v>9</v>
      </c>
      <c r="C41" s="86">
        <v>1447841.31</v>
      </c>
      <c r="D41" s="9"/>
      <c r="E41" s="87"/>
      <c r="F41" s="178">
        <v>43476.07</v>
      </c>
      <c r="G41" s="63"/>
      <c r="H41" s="178">
        <v>48561.71</v>
      </c>
      <c r="I41" s="63"/>
      <c r="J41" s="114"/>
      <c r="K41" s="109"/>
      <c r="L41" s="192">
        <v>58279.6</v>
      </c>
      <c r="M41" s="141"/>
      <c r="N41" s="192">
        <v>50959.7</v>
      </c>
      <c r="O41" s="121"/>
      <c r="P41" s="130"/>
      <c r="Q41" s="146"/>
    </row>
    <row r="42" spans="1:17" x14ac:dyDescent="0.25">
      <c r="A42" s="299"/>
      <c r="B42" s="102" t="s">
        <v>9</v>
      </c>
      <c r="C42" s="86">
        <v>1473579.35</v>
      </c>
      <c r="D42" s="9"/>
      <c r="E42" s="87"/>
      <c r="F42" s="178">
        <v>38198.99</v>
      </c>
      <c r="G42" s="63"/>
      <c r="H42" s="178">
        <v>42511.34</v>
      </c>
      <c r="I42" s="63"/>
      <c r="J42" s="114"/>
      <c r="K42" s="115"/>
      <c r="L42" s="192">
        <v>47503.78</v>
      </c>
      <c r="M42" s="141"/>
      <c r="N42" s="192">
        <v>50765.74</v>
      </c>
      <c r="O42" s="121"/>
      <c r="P42" s="130"/>
      <c r="Q42" s="131"/>
    </row>
    <row r="43" spans="1:17" x14ac:dyDescent="0.25">
      <c r="A43" s="299"/>
      <c r="B43" s="103" t="s">
        <v>9</v>
      </c>
      <c r="C43" s="88">
        <v>1367274.56</v>
      </c>
      <c r="D43" s="5"/>
      <c r="E43" s="89"/>
      <c r="F43" s="177">
        <v>47201.51</v>
      </c>
      <c r="G43" s="62"/>
      <c r="H43" s="177">
        <v>38836.269999999997</v>
      </c>
      <c r="I43" s="62"/>
      <c r="J43" s="116"/>
      <c r="K43" s="117"/>
      <c r="L43" s="190">
        <v>40050.379999999997</v>
      </c>
      <c r="M43" s="138"/>
      <c r="N43" s="190">
        <v>53733</v>
      </c>
      <c r="O43" s="139"/>
      <c r="P43" s="140"/>
      <c r="Q43" s="135"/>
    </row>
    <row r="44" spans="1:17" hidden="1" x14ac:dyDescent="0.25">
      <c r="A44" s="299"/>
      <c r="B44" s="54" t="s">
        <v>4</v>
      </c>
      <c r="C44" s="86">
        <v>1197861.46</v>
      </c>
      <c r="D44" s="6">
        <f>AVERAGE(C44:C47)</f>
        <v>1240295.9700000002</v>
      </c>
      <c r="E44" s="85">
        <f>_xlfn.STDEV.P(C44:C47)</f>
        <v>67848.129164311875</v>
      </c>
      <c r="F44" s="178">
        <v>33685.14</v>
      </c>
      <c r="G44" s="57">
        <f>AVERAGE(F44:F47)</f>
        <v>39091.94</v>
      </c>
      <c r="H44" s="178">
        <v>37128.46</v>
      </c>
      <c r="I44" s="57">
        <f>AVERAGE(H44:H47)</f>
        <v>40464.735000000001</v>
      </c>
      <c r="J44" s="112">
        <f>AVERAGE(F44:F47,H44:H47)</f>
        <v>39778.337500000001</v>
      </c>
      <c r="K44" s="113">
        <f>_xlfn.STDEV.P(F44:F47,H44:H47)</f>
        <v>3009.1995051705621</v>
      </c>
      <c r="L44" s="192">
        <v>38486.15</v>
      </c>
      <c r="M44" s="125">
        <f>AVERAGE(L44:L47)</f>
        <v>37064.862499999996</v>
      </c>
      <c r="N44" s="192">
        <v>37561.71</v>
      </c>
      <c r="O44" s="125">
        <f>AVERAGE(N44:N47)</f>
        <v>38034.002500000002</v>
      </c>
      <c r="P44" s="126">
        <f>AVERAGE(L44:L47,N44:N47)</f>
        <v>37549.432499999995</v>
      </c>
      <c r="Q44" s="127">
        <f>_xlfn.STDEV.P(L44:L47,N44:N47)</f>
        <v>3561.1306661675226</v>
      </c>
    </row>
    <row r="45" spans="1:17" hidden="1" x14ac:dyDescent="0.25">
      <c r="A45" s="299"/>
      <c r="B45" s="8" t="s">
        <v>4</v>
      </c>
      <c r="C45" s="86">
        <v>1355531.49</v>
      </c>
      <c r="D45" s="9"/>
      <c r="E45" s="87"/>
      <c r="F45" s="178">
        <v>40277.08</v>
      </c>
      <c r="G45" s="63"/>
      <c r="H45" s="178">
        <v>40501.26</v>
      </c>
      <c r="I45" s="63"/>
      <c r="J45" s="114"/>
      <c r="K45" s="115"/>
      <c r="L45" s="192">
        <v>42536.52</v>
      </c>
      <c r="M45" s="141"/>
      <c r="N45" s="192">
        <v>38080.6</v>
      </c>
      <c r="O45" s="121"/>
      <c r="P45" s="130"/>
      <c r="Q45" s="131"/>
    </row>
    <row r="46" spans="1:17" hidden="1" x14ac:dyDescent="0.25">
      <c r="A46" s="299"/>
      <c r="B46" s="8" t="s">
        <v>4</v>
      </c>
      <c r="C46" s="86">
        <v>1222382.8700000001</v>
      </c>
      <c r="D46" s="9"/>
      <c r="E46" s="87"/>
      <c r="F46" s="178">
        <v>41450.879999999997</v>
      </c>
      <c r="G46" s="63"/>
      <c r="H46" s="178">
        <v>44607.05</v>
      </c>
      <c r="I46" s="63"/>
      <c r="J46" s="114"/>
      <c r="K46" s="115"/>
      <c r="L46" s="192">
        <v>36750.629999999997</v>
      </c>
      <c r="M46" s="141"/>
      <c r="N46" s="192">
        <v>41705.29</v>
      </c>
      <c r="O46" s="121"/>
      <c r="P46" s="130"/>
      <c r="Q46" s="131"/>
    </row>
    <row r="47" spans="1:17" hidden="1" x14ac:dyDescent="0.25">
      <c r="A47" s="299"/>
      <c r="B47" s="55" t="s">
        <v>4</v>
      </c>
      <c r="C47" s="88">
        <v>1185408.06</v>
      </c>
      <c r="D47" s="5"/>
      <c r="E47" s="89"/>
      <c r="F47" s="177">
        <v>40954.660000000003</v>
      </c>
      <c r="G47" s="62"/>
      <c r="H47" s="177">
        <v>39622.17</v>
      </c>
      <c r="I47" s="62"/>
      <c r="J47" s="116"/>
      <c r="K47" s="117"/>
      <c r="L47" s="190">
        <v>30486.15</v>
      </c>
      <c r="M47" s="138"/>
      <c r="N47" s="190">
        <v>34788.410000000003</v>
      </c>
      <c r="O47" s="139"/>
      <c r="P47" s="140"/>
      <c r="Q47" s="135"/>
    </row>
    <row r="48" spans="1:17" x14ac:dyDescent="0.25">
      <c r="A48" s="299"/>
      <c r="B48" s="54" t="s">
        <v>3</v>
      </c>
      <c r="C48" s="86">
        <v>1428521.41</v>
      </c>
      <c r="D48" s="25">
        <f>AVERAGE(C48:C51)</f>
        <v>1364230.4775</v>
      </c>
      <c r="E48" s="100">
        <f>_xlfn.STDEV.S(C48:C51)</f>
        <v>46107.588574635825</v>
      </c>
      <c r="F48" s="178">
        <v>47614.61</v>
      </c>
      <c r="G48" s="57">
        <f>AVERAGE(F48:F51)</f>
        <v>47232.997500000005</v>
      </c>
      <c r="H48" s="178">
        <v>46120.91</v>
      </c>
      <c r="I48" s="57">
        <f>AVERAGE(H48:H51)</f>
        <v>46142.317499999997</v>
      </c>
      <c r="J48" s="118">
        <f>AVERAGE(F48:F51,H48:H51)</f>
        <v>46687.657500000001</v>
      </c>
      <c r="K48" s="100">
        <f>_xlfn.STDEV.S(F48:F51,H48:H51)</f>
        <v>3871.2101672834256</v>
      </c>
      <c r="L48" s="192">
        <v>54506.3</v>
      </c>
      <c r="M48" s="125">
        <f>AVERAGE(L48:L51)</f>
        <v>48472.292499999996</v>
      </c>
      <c r="N48" s="192">
        <v>49491.18</v>
      </c>
      <c r="O48" s="125">
        <f>AVERAGE(N48:N51)</f>
        <v>45521.197500000002</v>
      </c>
      <c r="P48" s="270">
        <f>AVERAGE(L48:L51,N48:N51)</f>
        <v>46996.744999999995</v>
      </c>
      <c r="Q48" s="271">
        <f>_xlfn.STDEV.S(L48:L51,N48:N51)</f>
        <v>4912.2949735885022</v>
      </c>
    </row>
    <row r="49" spans="1:17" x14ac:dyDescent="0.25">
      <c r="A49" s="299"/>
      <c r="B49" s="8" t="s">
        <v>3</v>
      </c>
      <c r="C49" s="86">
        <v>1332355.1599999999</v>
      </c>
      <c r="D49" s="9"/>
      <c r="E49" s="87"/>
      <c r="F49" s="178">
        <v>41244.33</v>
      </c>
      <c r="G49" s="63"/>
      <c r="H49" s="178">
        <v>41115.870000000003</v>
      </c>
      <c r="I49" s="63"/>
      <c r="J49" s="114"/>
      <c r="K49" s="109"/>
      <c r="L49" s="192">
        <v>51329.97</v>
      </c>
      <c r="M49" s="141"/>
      <c r="N49" s="192">
        <v>49549.120000000003</v>
      </c>
      <c r="O49" s="121"/>
      <c r="P49" s="130"/>
      <c r="Q49" s="146"/>
    </row>
    <row r="50" spans="1:17" x14ac:dyDescent="0.25">
      <c r="A50" s="299"/>
      <c r="B50" s="8" t="s">
        <v>3</v>
      </c>
      <c r="C50" s="86">
        <v>1366770.78</v>
      </c>
      <c r="D50" s="9"/>
      <c r="E50" s="87"/>
      <c r="F50" s="178">
        <v>52244.33</v>
      </c>
      <c r="G50" s="63"/>
      <c r="H50" s="178">
        <v>49899.24</v>
      </c>
      <c r="I50" s="63"/>
      <c r="J50" s="114"/>
      <c r="K50" s="115"/>
      <c r="L50" s="192">
        <v>45234.26</v>
      </c>
      <c r="M50" s="141"/>
      <c r="N50" s="192">
        <v>41020.15</v>
      </c>
      <c r="O50" s="121"/>
      <c r="P50" s="130"/>
      <c r="Q50" s="131"/>
    </row>
    <row r="51" spans="1:17" x14ac:dyDescent="0.25">
      <c r="A51" s="300"/>
      <c r="B51" s="55" t="s">
        <v>3</v>
      </c>
      <c r="C51" s="88">
        <v>1329274.56</v>
      </c>
      <c r="D51" s="5"/>
      <c r="E51" s="89"/>
      <c r="F51" s="177">
        <v>47828.72</v>
      </c>
      <c r="G51" s="62"/>
      <c r="H51" s="177">
        <v>47433.25</v>
      </c>
      <c r="I51" s="62"/>
      <c r="J51" s="116"/>
      <c r="K51" s="117"/>
      <c r="L51" s="190">
        <v>42818.64</v>
      </c>
      <c r="M51" s="138"/>
      <c r="N51" s="190">
        <v>42024.34</v>
      </c>
      <c r="O51" s="139"/>
      <c r="P51" s="140"/>
      <c r="Q51" s="135"/>
    </row>
    <row r="52" spans="1:17" x14ac:dyDescent="0.25">
      <c r="A52" s="298">
        <v>5</v>
      </c>
      <c r="B52" s="101" t="s">
        <v>9</v>
      </c>
      <c r="C52" s="86">
        <v>1648078.09</v>
      </c>
      <c r="D52" s="24">
        <f>AVERAGE(C52:C55)</f>
        <v>1580659.9524999999</v>
      </c>
      <c r="E52" s="96">
        <f>_xlfn.STDEV.S(C52:C55)</f>
        <v>50652.203568767858</v>
      </c>
      <c r="F52" s="176">
        <v>83735.520000000004</v>
      </c>
      <c r="G52" s="61">
        <f>AVERAGE(F52:F55)</f>
        <v>88819.267500000002</v>
      </c>
      <c r="H52" s="176">
        <v>90423.17</v>
      </c>
      <c r="I52" s="61">
        <f>AVERAGE(H52:H55)</f>
        <v>80349.494999999995</v>
      </c>
      <c r="J52" s="107">
        <f>AVERAGE(F52:F55,H52:H55)</f>
        <v>84584.381250000006</v>
      </c>
      <c r="K52" s="96">
        <f>_xlfn.STDEV.S(F52:F55,H52:H55)</f>
        <v>10517.69433965646</v>
      </c>
      <c r="L52" s="189">
        <v>65073.05</v>
      </c>
      <c r="M52" s="137">
        <f>AVERAGE(L52:L55)</f>
        <v>63099.552500000005</v>
      </c>
      <c r="N52" s="189">
        <v>61025.19</v>
      </c>
      <c r="O52" s="137">
        <f>AVERAGE(N52:N55)</f>
        <v>57391.6875</v>
      </c>
      <c r="P52" s="107">
        <f>AVERAGE(L52:L55,N52:N55)</f>
        <v>60245.62</v>
      </c>
      <c r="Q52" s="144">
        <f>_xlfn.STDEV.S(L52:L55,N52:N55)</f>
        <v>6205.7203117492454</v>
      </c>
    </row>
    <row r="53" spans="1:17" x14ac:dyDescent="0.25">
      <c r="A53" s="299"/>
      <c r="B53" s="102" t="s">
        <v>9</v>
      </c>
      <c r="C53" s="86">
        <v>1543954.66</v>
      </c>
      <c r="D53" s="9"/>
      <c r="E53" s="87"/>
      <c r="F53" s="178">
        <v>101788.41</v>
      </c>
      <c r="G53" s="63"/>
      <c r="H53" s="178">
        <v>82309.820000000007</v>
      </c>
      <c r="I53" s="63"/>
      <c r="J53" s="114"/>
      <c r="K53" s="109"/>
      <c r="L53" s="192">
        <v>52279.82</v>
      </c>
      <c r="M53" s="141"/>
      <c r="N53" s="192">
        <v>52375.31</v>
      </c>
      <c r="O53" s="121"/>
      <c r="P53" s="130"/>
      <c r="Q53" s="146"/>
    </row>
    <row r="54" spans="1:17" x14ac:dyDescent="0.25">
      <c r="A54" s="299"/>
      <c r="B54" s="102" t="s">
        <v>9</v>
      </c>
      <c r="C54" s="86">
        <v>1591118.39</v>
      </c>
      <c r="D54" s="9"/>
      <c r="E54" s="87"/>
      <c r="F54" s="178">
        <v>87808.56</v>
      </c>
      <c r="G54" s="63"/>
      <c r="H54" s="178">
        <v>64065.49</v>
      </c>
      <c r="I54" s="63"/>
      <c r="J54" s="114"/>
      <c r="K54" s="115"/>
      <c r="L54" s="192">
        <v>67501.259999999995</v>
      </c>
      <c r="M54" s="141"/>
      <c r="N54" s="192">
        <v>56501.26</v>
      </c>
      <c r="O54" s="121"/>
      <c r="P54" s="130"/>
      <c r="Q54" s="131"/>
    </row>
    <row r="55" spans="1:17" x14ac:dyDescent="0.25">
      <c r="A55" s="299"/>
      <c r="B55" s="103" t="s">
        <v>9</v>
      </c>
      <c r="C55" s="88">
        <v>1539488.67</v>
      </c>
      <c r="D55" s="5"/>
      <c r="E55" s="89"/>
      <c r="F55" s="177">
        <v>81944.58</v>
      </c>
      <c r="G55" s="62"/>
      <c r="H55" s="177">
        <v>84599.5</v>
      </c>
      <c r="I55" s="62"/>
      <c r="J55" s="116"/>
      <c r="K55" s="117"/>
      <c r="L55" s="190">
        <v>67544.08</v>
      </c>
      <c r="M55" s="138"/>
      <c r="N55" s="190">
        <v>59664.99</v>
      </c>
      <c r="O55" s="139"/>
      <c r="P55" s="140"/>
      <c r="Q55" s="135"/>
    </row>
    <row r="56" spans="1:17" hidden="1" x14ac:dyDescent="0.25">
      <c r="A56" s="299"/>
      <c r="B56" s="54" t="s">
        <v>4</v>
      </c>
      <c r="C56" s="86">
        <v>1463891.69</v>
      </c>
      <c r="D56" s="6">
        <f>AVERAGE(C56:C59)</f>
        <v>1455322.42</v>
      </c>
      <c r="E56" s="85">
        <f>_xlfn.STDEV.P(C56:C59)</f>
        <v>83152.990254475459</v>
      </c>
      <c r="F56" s="178">
        <v>80551.64</v>
      </c>
      <c r="G56" s="57">
        <f>AVERAGE(F56:F59)</f>
        <v>82267.005000000005</v>
      </c>
      <c r="H56" s="178">
        <v>91652.39</v>
      </c>
      <c r="I56" s="57">
        <f>AVERAGE(H56:H59)</f>
        <v>86226.697500000009</v>
      </c>
      <c r="J56" s="112">
        <f>AVERAGE(F56:F59,H56:H59)</f>
        <v>84246.851250000007</v>
      </c>
      <c r="K56" s="113">
        <f>_xlfn.STDEV.P(F56:F59,H56:H59)</f>
        <v>6832.6897942545975</v>
      </c>
      <c r="L56" s="192">
        <v>64352.639999999999</v>
      </c>
      <c r="M56" s="125">
        <f>AVERAGE(L56:L59)</f>
        <v>72646.725000000006</v>
      </c>
      <c r="N56" s="192">
        <v>91070.53</v>
      </c>
      <c r="O56" s="125">
        <f>AVERAGE(N56:N59)</f>
        <v>75883.232499999998</v>
      </c>
      <c r="P56" s="126">
        <f>AVERAGE(L56:L59,N56:N59)</f>
        <v>74264.978750000009</v>
      </c>
      <c r="Q56" s="127">
        <f>_xlfn.STDEV.P(L56:L59,N56:N59)</f>
        <v>13365.388455555023</v>
      </c>
    </row>
    <row r="57" spans="1:17" hidden="1" x14ac:dyDescent="0.25">
      <c r="A57" s="299"/>
      <c r="B57" s="8" t="s">
        <v>4</v>
      </c>
      <c r="C57" s="86">
        <v>1352942.07</v>
      </c>
      <c r="D57" s="9"/>
      <c r="E57" s="87"/>
      <c r="F57" s="178">
        <v>77073.05</v>
      </c>
      <c r="G57" s="63"/>
      <c r="H57" s="178">
        <v>89773.3</v>
      </c>
      <c r="I57" s="63"/>
      <c r="J57" s="114"/>
      <c r="K57" s="115"/>
      <c r="L57" s="192">
        <v>61443.32</v>
      </c>
      <c r="M57" s="141"/>
      <c r="N57" s="192">
        <v>68543.009999999995</v>
      </c>
      <c r="O57" s="121"/>
      <c r="P57" s="130"/>
      <c r="Q57" s="131"/>
    </row>
    <row r="58" spans="1:17" hidden="1" x14ac:dyDescent="0.25">
      <c r="A58" s="299"/>
      <c r="B58" s="8" t="s">
        <v>4</v>
      </c>
      <c r="C58" s="86">
        <v>1581921.91</v>
      </c>
      <c r="D58" s="9"/>
      <c r="E58" s="87"/>
      <c r="F58" s="178">
        <v>92733</v>
      </c>
      <c r="G58" s="63"/>
      <c r="H58" s="178">
        <v>89080.6</v>
      </c>
      <c r="I58" s="63"/>
      <c r="J58" s="114"/>
      <c r="K58" s="115"/>
      <c r="L58" s="192">
        <v>101098.24000000001</v>
      </c>
      <c r="M58" s="141"/>
      <c r="N58" s="192">
        <v>69858.94</v>
      </c>
      <c r="O58" s="121"/>
      <c r="P58" s="130"/>
      <c r="Q58" s="131"/>
    </row>
    <row r="59" spans="1:17" hidden="1" x14ac:dyDescent="0.25">
      <c r="A59" s="299"/>
      <c r="B59" s="55" t="s">
        <v>4</v>
      </c>
      <c r="C59" s="88">
        <v>1422534.01</v>
      </c>
      <c r="D59" s="5"/>
      <c r="E59" s="89"/>
      <c r="F59" s="177">
        <v>78710.33</v>
      </c>
      <c r="G59" s="64"/>
      <c r="H59" s="177">
        <v>74400.5</v>
      </c>
      <c r="I59" s="64"/>
      <c r="J59" s="119"/>
      <c r="K59" s="120"/>
      <c r="L59" s="190">
        <v>63692.7</v>
      </c>
      <c r="M59" s="121"/>
      <c r="N59" s="190">
        <v>74060.45</v>
      </c>
      <c r="O59" s="139"/>
      <c r="P59" s="140"/>
      <c r="Q59" s="135"/>
    </row>
    <row r="60" spans="1:17" x14ac:dyDescent="0.25">
      <c r="A60" s="299"/>
      <c r="B60" s="54" t="s">
        <v>3</v>
      </c>
      <c r="C60" s="86">
        <v>999042.82</v>
      </c>
      <c r="D60" s="25">
        <f>AVERAGE(C60:C63)</f>
        <v>1013707.18</v>
      </c>
      <c r="E60" s="100">
        <f>_xlfn.STDEV.S(C60:C63)</f>
        <v>45245.857759875318</v>
      </c>
      <c r="F60" s="178">
        <v>50309.82</v>
      </c>
      <c r="G60" s="57">
        <f>AVERAGE(F60:F63)</f>
        <v>47642.317500000005</v>
      </c>
      <c r="H60" s="178">
        <v>33173.800000000003</v>
      </c>
      <c r="I60" s="57">
        <f>AVERAGE(H60:H63)</f>
        <v>40378.462499999994</v>
      </c>
      <c r="J60" s="118">
        <f>AVERAGE(F60:F63,H60:H63)</f>
        <v>44010.39</v>
      </c>
      <c r="K60" s="100">
        <f>_xlfn.STDEV.S(F60:F63,H60:H63)</f>
        <v>8708.3643907649403</v>
      </c>
      <c r="L60" s="192">
        <v>40493.699999999997</v>
      </c>
      <c r="M60" s="125">
        <f>AVERAGE(L60:L63)</f>
        <v>49399.2425</v>
      </c>
      <c r="N60" s="192">
        <v>36415.620000000003</v>
      </c>
      <c r="O60" s="125">
        <f>AVERAGE(N60:N63)</f>
        <v>42653.025000000001</v>
      </c>
      <c r="P60" s="118">
        <f>AVERAGE(L60:L63,N60:N63)</f>
        <v>46026.133749999994</v>
      </c>
      <c r="Q60" s="100">
        <f>_xlfn.STDEV.S(L60:L63,N60:N63)</f>
        <v>9046.7076066662648</v>
      </c>
    </row>
    <row r="61" spans="1:17" x14ac:dyDescent="0.25">
      <c r="A61" s="299"/>
      <c r="B61" s="8" t="s">
        <v>3</v>
      </c>
      <c r="C61" s="86">
        <v>1063342.57</v>
      </c>
      <c r="D61" s="9"/>
      <c r="E61" s="87"/>
      <c r="F61" s="178">
        <v>60254.41</v>
      </c>
      <c r="G61" s="63"/>
      <c r="H61" s="178">
        <v>47183.88</v>
      </c>
      <c r="I61" s="63"/>
      <c r="J61" s="114"/>
      <c r="K61" s="109"/>
      <c r="L61" s="192">
        <v>65387.91</v>
      </c>
      <c r="M61" s="141"/>
      <c r="N61" s="192">
        <v>51161.21</v>
      </c>
      <c r="O61" s="121"/>
      <c r="P61" s="130"/>
      <c r="Q61" s="146"/>
    </row>
    <row r="62" spans="1:17" x14ac:dyDescent="0.25">
      <c r="A62" s="299"/>
      <c r="B62" s="8" t="s">
        <v>3</v>
      </c>
      <c r="C62" s="86">
        <v>958463.48</v>
      </c>
      <c r="D62" s="9"/>
      <c r="E62" s="87"/>
      <c r="F62" s="178">
        <v>36715.370000000003</v>
      </c>
      <c r="G62" s="63"/>
      <c r="H62" s="178">
        <v>37224.18</v>
      </c>
      <c r="I62" s="63"/>
      <c r="J62" s="114"/>
      <c r="K62" s="115"/>
      <c r="L62" s="192">
        <v>44453.4</v>
      </c>
      <c r="M62" s="141"/>
      <c r="N62" s="192">
        <v>40098.239999999998</v>
      </c>
      <c r="O62" s="121"/>
      <c r="P62" s="130"/>
      <c r="Q62" s="131"/>
    </row>
    <row r="63" spans="1:17" x14ac:dyDescent="0.25">
      <c r="A63" s="300"/>
      <c r="B63" s="55" t="s">
        <v>3</v>
      </c>
      <c r="C63" s="88">
        <v>1033979.85</v>
      </c>
      <c r="D63" s="5"/>
      <c r="E63" s="89"/>
      <c r="F63" s="177">
        <v>43289.67</v>
      </c>
      <c r="G63" s="62"/>
      <c r="H63" s="177">
        <v>43931.99</v>
      </c>
      <c r="I63" s="62"/>
      <c r="J63" s="116"/>
      <c r="K63" s="117"/>
      <c r="L63" s="190">
        <v>47261.96</v>
      </c>
      <c r="M63" s="138"/>
      <c r="N63" s="190">
        <v>42937.03</v>
      </c>
      <c r="O63" s="139"/>
      <c r="P63" s="140"/>
      <c r="Q63" s="135"/>
    </row>
    <row r="64" spans="1:17" x14ac:dyDescent="0.25">
      <c r="A64" s="298">
        <v>6</v>
      </c>
      <c r="B64" s="101" t="s">
        <v>9</v>
      </c>
      <c r="C64" s="86">
        <v>1508322.42</v>
      </c>
      <c r="D64" s="24">
        <f>AVERAGE(C64:C67)</f>
        <v>1513104.5350000001</v>
      </c>
      <c r="E64" s="96">
        <f>_xlfn.STDEV.S(C64:C67)</f>
        <v>56367.762430020535</v>
      </c>
      <c r="F64" s="176">
        <v>81007.56</v>
      </c>
      <c r="G64" s="61">
        <f>AVERAGE(F64:F67)</f>
        <v>77839.422500000001</v>
      </c>
      <c r="H64" s="176">
        <v>67531.490000000005</v>
      </c>
      <c r="I64" s="61">
        <f>AVERAGE(H64:H67)</f>
        <v>73340.679999999993</v>
      </c>
      <c r="J64" s="107">
        <f>AVERAGE(F64:F67,H64:H67)</f>
        <v>75590.05124999999</v>
      </c>
      <c r="K64" s="96">
        <f>_xlfn.STDEV.S(F64:F67,H64:H67)</f>
        <v>4500.2684434548291</v>
      </c>
      <c r="L64" s="189">
        <v>50342.57</v>
      </c>
      <c r="M64" s="137">
        <f>AVERAGE(L64:L67)</f>
        <v>49904.282500000001</v>
      </c>
      <c r="N64" s="189">
        <v>52133.5</v>
      </c>
      <c r="O64" s="137">
        <f>AVERAGE(N64:N67)</f>
        <v>51003.777499999997</v>
      </c>
      <c r="P64" s="107">
        <f>AVERAGE(L64:L67,N64:N67)</f>
        <v>50454.03</v>
      </c>
      <c r="Q64" s="144">
        <f>_xlfn.STDEV.S(L64:L67,N64:N67)</f>
        <v>2500.4709973522977</v>
      </c>
    </row>
    <row r="65" spans="1:17" x14ac:dyDescent="0.25">
      <c r="A65" s="299"/>
      <c r="B65" s="102" t="s">
        <v>9</v>
      </c>
      <c r="C65" s="86">
        <v>1502055.42</v>
      </c>
      <c r="D65" s="9"/>
      <c r="E65" s="87"/>
      <c r="F65" s="178">
        <v>79146.100000000006</v>
      </c>
      <c r="G65" s="63"/>
      <c r="H65" s="178">
        <v>71866.5</v>
      </c>
      <c r="I65" s="63"/>
      <c r="J65" s="114"/>
      <c r="K65" s="109"/>
      <c r="L65" s="192">
        <v>53345.09</v>
      </c>
      <c r="M65" s="141"/>
      <c r="N65" s="192">
        <v>47785.89</v>
      </c>
      <c r="O65" s="121"/>
      <c r="P65" s="130"/>
      <c r="Q65" s="146"/>
    </row>
    <row r="66" spans="1:17" x14ac:dyDescent="0.25">
      <c r="A66" s="299"/>
      <c r="B66" s="102" t="s">
        <v>9</v>
      </c>
      <c r="C66" s="86">
        <v>1589070.53</v>
      </c>
      <c r="D66" s="9"/>
      <c r="E66" s="87"/>
      <c r="F66" s="178">
        <v>74591.94</v>
      </c>
      <c r="G66" s="63"/>
      <c r="H66" s="178">
        <v>74239.289999999994</v>
      </c>
      <c r="I66" s="63"/>
      <c r="J66" s="114"/>
      <c r="K66" s="115"/>
      <c r="L66" s="192">
        <v>48267</v>
      </c>
      <c r="M66" s="141"/>
      <c r="N66" s="192">
        <v>54022.67</v>
      </c>
      <c r="O66" s="121"/>
      <c r="P66" s="130"/>
      <c r="Q66" s="131"/>
    </row>
    <row r="67" spans="1:17" x14ac:dyDescent="0.25">
      <c r="A67" s="299"/>
      <c r="B67" s="103" t="s">
        <v>9</v>
      </c>
      <c r="C67" s="88">
        <v>1452969.77</v>
      </c>
      <c r="D67" s="5"/>
      <c r="E67" s="89"/>
      <c r="F67" s="177">
        <v>76612.09</v>
      </c>
      <c r="G67" s="62"/>
      <c r="H67" s="177">
        <v>79725.440000000002</v>
      </c>
      <c r="I67" s="62"/>
      <c r="J67" s="116"/>
      <c r="K67" s="117"/>
      <c r="L67" s="190">
        <v>47662.47</v>
      </c>
      <c r="M67" s="138"/>
      <c r="N67" s="190">
        <v>50073.05</v>
      </c>
      <c r="O67" s="139"/>
      <c r="P67" s="140"/>
      <c r="Q67" s="135"/>
    </row>
    <row r="68" spans="1:17" hidden="1" x14ac:dyDescent="0.25">
      <c r="A68" s="299"/>
      <c r="B68" s="54" t="s">
        <v>4</v>
      </c>
      <c r="C68" s="86">
        <v>1414083.12</v>
      </c>
      <c r="D68" s="6">
        <f>AVERAGE(C68:C71)</f>
        <v>1476093.825</v>
      </c>
      <c r="E68" s="85">
        <f>_xlfn.STDEV.P(C68:C71)</f>
        <v>45387.414147626027</v>
      </c>
      <c r="F68" s="178">
        <v>51518.89</v>
      </c>
      <c r="G68" s="57">
        <f>AVERAGE(F68:F71)</f>
        <v>65761.337499999994</v>
      </c>
      <c r="H68" s="178">
        <v>63380.35</v>
      </c>
      <c r="I68" s="57">
        <f>AVERAGE(H68:H71)</f>
        <v>65873.425000000003</v>
      </c>
      <c r="J68" s="112">
        <f>AVERAGE(F68:F71,H68:H71)</f>
        <v>65817.381249999991</v>
      </c>
      <c r="K68" s="113">
        <f>_xlfn.STDEV.P(F68:F71,H68:H71)</f>
        <v>7480.4291202485765</v>
      </c>
      <c r="L68" s="192">
        <v>59309.82</v>
      </c>
      <c r="M68" s="125">
        <f>AVERAGE(L68:L71)</f>
        <v>55618.387499999997</v>
      </c>
      <c r="N68" s="192">
        <v>56297.23</v>
      </c>
      <c r="O68" s="125">
        <f>AVERAGE(N68:N71)</f>
        <v>53280.857499999998</v>
      </c>
      <c r="P68" s="126">
        <f>AVERAGE(L68:L71,N68:N71)</f>
        <v>54449.62249999999</v>
      </c>
      <c r="Q68" s="127">
        <f>_xlfn.STDEV.P(L68:L71,N68:N71)</f>
        <v>3463.9542409064456</v>
      </c>
    </row>
    <row r="69" spans="1:17" hidden="1" x14ac:dyDescent="0.25">
      <c r="A69" s="299"/>
      <c r="B69" s="8" t="s">
        <v>4</v>
      </c>
      <c r="C69" s="86">
        <v>1486035.26</v>
      </c>
      <c r="D69" s="9"/>
      <c r="E69" s="87"/>
      <c r="F69" s="178">
        <v>60760.71</v>
      </c>
      <c r="G69" s="63"/>
      <c r="H69" s="178">
        <v>66639.8</v>
      </c>
      <c r="I69" s="63"/>
      <c r="J69" s="114"/>
      <c r="K69" s="115"/>
      <c r="L69" s="192">
        <v>55302.27</v>
      </c>
      <c r="M69" s="141"/>
      <c r="N69" s="192">
        <v>58146.1</v>
      </c>
      <c r="O69" s="121"/>
      <c r="P69" s="130"/>
      <c r="Q69" s="131"/>
    </row>
    <row r="70" spans="1:17" hidden="1" x14ac:dyDescent="0.25">
      <c r="A70" s="299"/>
      <c r="B70" s="8" t="s">
        <v>4</v>
      </c>
      <c r="C70" s="86">
        <v>1540471.03</v>
      </c>
      <c r="D70" s="9"/>
      <c r="E70" s="87"/>
      <c r="F70" s="178">
        <v>71869.02</v>
      </c>
      <c r="G70" s="63"/>
      <c r="H70" s="178">
        <v>67642.320000000007</v>
      </c>
      <c r="I70" s="63"/>
      <c r="J70" s="114"/>
      <c r="K70" s="115"/>
      <c r="L70" s="192">
        <v>54866.5</v>
      </c>
      <c r="M70" s="141"/>
      <c r="N70" s="192">
        <v>49513.85</v>
      </c>
      <c r="O70" s="121"/>
      <c r="P70" s="130"/>
      <c r="Q70" s="131"/>
    </row>
    <row r="71" spans="1:17" hidden="1" x14ac:dyDescent="0.25">
      <c r="A71" s="299"/>
      <c r="B71" s="55" t="s">
        <v>4</v>
      </c>
      <c r="C71" s="88">
        <v>1463785.89</v>
      </c>
      <c r="D71" s="5"/>
      <c r="E71" s="89"/>
      <c r="F71" s="177">
        <v>78896.73</v>
      </c>
      <c r="G71" s="62"/>
      <c r="H71" s="177">
        <v>65831.23</v>
      </c>
      <c r="I71" s="62"/>
      <c r="J71" s="116"/>
      <c r="K71" s="117"/>
      <c r="L71" s="190">
        <v>52994.96</v>
      </c>
      <c r="M71" s="138"/>
      <c r="N71" s="190">
        <v>49166.25</v>
      </c>
      <c r="O71" s="139"/>
      <c r="P71" s="140"/>
      <c r="Q71" s="135"/>
    </row>
    <row r="72" spans="1:17" x14ac:dyDescent="0.25">
      <c r="A72" s="299"/>
      <c r="B72" s="54" t="s">
        <v>3</v>
      </c>
      <c r="C72" s="86">
        <v>678211.59</v>
      </c>
      <c r="D72" s="25">
        <f>AVERAGE(C72:C75)</f>
        <v>633876.57499999995</v>
      </c>
      <c r="E72" s="100">
        <f>_xlfn.STDEV.S(C72:C75)</f>
        <v>39455.266415423321</v>
      </c>
      <c r="F72" s="178">
        <v>21604.53</v>
      </c>
      <c r="G72" s="57">
        <f>AVERAGE(F72:F75)</f>
        <v>21806.044999999998</v>
      </c>
      <c r="H72" s="178">
        <v>22501.26</v>
      </c>
      <c r="I72" s="57">
        <f>AVERAGE(H72:H75)</f>
        <v>22183.879999999997</v>
      </c>
      <c r="J72" s="118">
        <f>AVERAGE(F72:F75,H72:H75)</f>
        <v>21994.962499999998</v>
      </c>
      <c r="K72" s="100">
        <f>_xlfn.STDEV.S(F72:F75,H72:H75)</f>
        <v>1656.8539901335384</v>
      </c>
      <c r="L72" s="192">
        <v>25017.63</v>
      </c>
      <c r="M72" s="125">
        <f>AVERAGE(L72:L75)</f>
        <v>25292.19</v>
      </c>
      <c r="N72" s="192">
        <v>27657.43</v>
      </c>
      <c r="O72" s="125">
        <f>AVERAGE(N72:N75)</f>
        <v>23799.119999999999</v>
      </c>
      <c r="P72" s="118">
        <f>AVERAGE(L72:L75,N72:N75)</f>
        <v>24545.654999999999</v>
      </c>
      <c r="Q72" s="100">
        <f>_xlfn.STDEV.S(L72:L75,N72:N75)</f>
        <v>2649.8921681510856</v>
      </c>
    </row>
    <row r="73" spans="1:17" x14ac:dyDescent="0.25">
      <c r="A73" s="299"/>
      <c r="B73" s="8" t="s">
        <v>3</v>
      </c>
      <c r="C73" s="86">
        <v>591473.55000000005</v>
      </c>
      <c r="D73" s="9"/>
      <c r="E73" s="87"/>
      <c r="F73" s="178">
        <v>21992.44</v>
      </c>
      <c r="G73" s="63"/>
      <c r="H73" s="178">
        <v>22130.98</v>
      </c>
      <c r="I73" s="63"/>
      <c r="J73" s="114"/>
      <c r="K73" s="109"/>
      <c r="L73" s="192">
        <v>29357.68</v>
      </c>
      <c r="M73" s="141"/>
      <c r="N73" s="192">
        <v>22367.759999999998</v>
      </c>
      <c r="O73" s="121"/>
      <c r="P73" s="130"/>
      <c r="Q73" s="146"/>
    </row>
    <row r="74" spans="1:17" x14ac:dyDescent="0.25">
      <c r="A74" s="299"/>
      <c r="B74" s="8" t="s">
        <v>3</v>
      </c>
      <c r="C74" s="86">
        <v>611642.31999999995</v>
      </c>
      <c r="D74" s="9"/>
      <c r="E74" s="87"/>
      <c r="F74" s="178">
        <v>18914.36</v>
      </c>
      <c r="G74" s="63"/>
      <c r="H74" s="178">
        <v>23027.71</v>
      </c>
      <c r="I74" s="63"/>
      <c r="J74" s="114"/>
      <c r="K74" s="115"/>
      <c r="L74" s="192">
        <v>22707.81</v>
      </c>
      <c r="M74" s="141"/>
      <c r="N74" s="192">
        <v>22390.43</v>
      </c>
      <c r="O74" s="121"/>
      <c r="P74" s="130"/>
      <c r="Q74" s="131"/>
    </row>
    <row r="75" spans="1:17" x14ac:dyDescent="0.25">
      <c r="A75" s="300"/>
      <c r="B75" s="55" t="s">
        <v>3</v>
      </c>
      <c r="C75" s="88">
        <v>654178.84</v>
      </c>
      <c r="D75" s="5"/>
      <c r="E75" s="89"/>
      <c r="F75" s="177">
        <v>24712.85</v>
      </c>
      <c r="G75" s="62"/>
      <c r="H75" s="177">
        <v>21075.57</v>
      </c>
      <c r="I75" s="62"/>
      <c r="J75" s="116"/>
      <c r="K75" s="117"/>
      <c r="L75" s="190">
        <v>24085.64</v>
      </c>
      <c r="M75" s="138"/>
      <c r="N75" s="190">
        <v>22780.86</v>
      </c>
      <c r="O75" s="139"/>
      <c r="P75" s="140"/>
      <c r="Q75" s="135"/>
    </row>
    <row r="76" spans="1:17" x14ac:dyDescent="0.25">
      <c r="A76" s="298">
        <v>7</v>
      </c>
      <c r="B76" s="101" t="s">
        <v>9</v>
      </c>
      <c r="C76" s="86">
        <v>1645206.55</v>
      </c>
      <c r="D76" s="24">
        <f>AVERAGE(C76:C79)</f>
        <v>1850523.9275</v>
      </c>
      <c r="E76" s="96">
        <f>_xlfn.STDEV.S(C76:C79)</f>
        <v>188244.67270774781</v>
      </c>
      <c r="F76" s="176">
        <v>81216.62</v>
      </c>
      <c r="G76" s="61">
        <f>AVERAGE(F76:F79)</f>
        <v>92671.282500000001</v>
      </c>
      <c r="H76" s="176">
        <v>84622.17</v>
      </c>
      <c r="I76" s="61">
        <f>AVERAGE(H76:H79)</f>
        <v>91811.084999999992</v>
      </c>
      <c r="J76" s="107">
        <f>AVERAGE(F76:F79,H76:H79)</f>
        <v>92241.183749999997</v>
      </c>
      <c r="K76" s="96">
        <f>_xlfn.STDEV.S(F76:F79,H76:H79)</f>
        <v>8680.9205692927335</v>
      </c>
      <c r="L76" s="189">
        <v>58783.38</v>
      </c>
      <c r="M76" s="137">
        <f>AVERAGE(L76:L79)</f>
        <v>63522.04</v>
      </c>
      <c r="N76" s="189">
        <v>66924.429999999993</v>
      </c>
      <c r="O76" s="137">
        <f>AVERAGE(N76:N79)</f>
        <v>68187.024999999994</v>
      </c>
      <c r="P76" s="107">
        <f>AVERAGE(L76:L79,N76:N79)</f>
        <v>65854.532499999987</v>
      </c>
      <c r="Q76" s="144">
        <f>_xlfn.STDEV.S(L76:L79,N76:N79)</f>
        <v>4516.5669285476115</v>
      </c>
    </row>
    <row r="77" spans="1:17" x14ac:dyDescent="0.25">
      <c r="A77" s="299"/>
      <c r="B77" s="102" t="s">
        <v>9</v>
      </c>
      <c r="C77" s="86">
        <v>1934128.46</v>
      </c>
      <c r="D77" s="9"/>
      <c r="E77" s="87"/>
      <c r="F77" s="178">
        <v>105944.58</v>
      </c>
      <c r="G77" s="63"/>
      <c r="H77" s="178">
        <v>101299.75</v>
      </c>
      <c r="I77" s="63"/>
      <c r="J77" s="114"/>
      <c r="K77" s="109"/>
      <c r="L77" s="192">
        <v>64634.76</v>
      </c>
      <c r="M77" s="141"/>
      <c r="N77" s="192">
        <v>63125.94</v>
      </c>
      <c r="O77" s="121"/>
      <c r="P77" s="130"/>
      <c r="Q77" s="146"/>
    </row>
    <row r="78" spans="1:17" x14ac:dyDescent="0.25">
      <c r="A78" s="299"/>
      <c r="B78" s="102" t="s">
        <v>9</v>
      </c>
      <c r="C78" s="86">
        <v>2069108.31</v>
      </c>
      <c r="D78" s="9"/>
      <c r="E78" s="87"/>
      <c r="F78" s="178">
        <v>96408.06</v>
      </c>
      <c r="G78" s="63"/>
      <c r="H78" s="178">
        <v>94498.74</v>
      </c>
      <c r="I78" s="63"/>
      <c r="J78" s="114"/>
      <c r="K78" s="115"/>
      <c r="L78" s="192">
        <v>62060.45</v>
      </c>
      <c r="M78" s="141"/>
      <c r="N78" s="192">
        <v>71770.78</v>
      </c>
      <c r="O78" s="121"/>
      <c r="P78" s="130"/>
      <c r="Q78" s="131"/>
    </row>
    <row r="79" spans="1:17" x14ac:dyDescent="0.25">
      <c r="A79" s="299"/>
      <c r="B79" s="103" t="s">
        <v>9</v>
      </c>
      <c r="C79" s="88">
        <v>1753652.39</v>
      </c>
      <c r="D79" s="5"/>
      <c r="E79" s="89"/>
      <c r="F79" s="177">
        <v>87115.87</v>
      </c>
      <c r="G79" s="62"/>
      <c r="H79" s="177">
        <v>86823.679999999993</v>
      </c>
      <c r="I79" s="62"/>
      <c r="J79" s="116"/>
      <c r="K79" s="117"/>
      <c r="L79" s="190">
        <v>68609.570000000007</v>
      </c>
      <c r="M79" s="138"/>
      <c r="N79" s="190">
        <v>70926.95</v>
      </c>
      <c r="O79" s="139"/>
      <c r="P79" s="140"/>
      <c r="Q79" s="135"/>
    </row>
    <row r="80" spans="1:17" hidden="1" x14ac:dyDescent="0.25">
      <c r="A80" s="299"/>
      <c r="B80" s="54" t="s">
        <v>4</v>
      </c>
      <c r="C80" s="86">
        <v>1571166.25</v>
      </c>
      <c r="D80" s="6">
        <f>AVERAGE(C80:C83)</f>
        <v>1578223.5525</v>
      </c>
      <c r="E80" s="85">
        <f>_xlfn.STDEV.P(C80:C83)</f>
        <v>43119.436279695459</v>
      </c>
      <c r="F80" s="178">
        <v>87060.45</v>
      </c>
      <c r="G80" s="57">
        <f>AVERAGE(F80:F83)</f>
        <v>75078.085000000006</v>
      </c>
      <c r="H80" s="178">
        <v>74405.539999999994</v>
      </c>
      <c r="I80" s="57">
        <f>AVERAGE(H80:H83)</f>
        <v>78359.572499999995</v>
      </c>
      <c r="J80" s="112">
        <f>AVERAGE(F80:F83,H80:H83)</f>
        <v>76718.828750000001</v>
      </c>
      <c r="K80" s="113">
        <f>_xlfn.STDEV.P(F80:F83,H80:H83)</f>
        <v>8188.7955702157578</v>
      </c>
      <c r="L80" s="192">
        <v>56687.66</v>
      </c>
      <c r="M80" s="125">
        <f>AVERAGE(L80:L83)</f>
        <v>58592.567500000005</v>
      </c>
      <c r="N80" s="192">
        <v>61465.99</v>
      </c>
      <c r="O80" s="125">
        <f>AVERAGE(N80:N83)</f>
        <v>57722.920000000006</v>
      </c>
      <c r="P80" s="126">
        <f>AVERAGE(L80:L83,N80:N83)</f>
        <v>58157.743749999994</v>
      </c>
      <c r="Q80" s="127">
        <f>_xlfn.STDEV.P(L80:L83,N80:N83)</f>
        <v>2188.7864178805653</v>
      </c>
    </row>
    <row r="81" spans="1:17" hidden="1" x14ac:dyDescent="0.25">
      <c r="A81" s="299"/>
      <c r="B81" s="8" t="s">
        <v>4</v>
      </c>
      <c r="C81" s="86">
        <v>1609929.47</v>
      </c>
      <c r="D81" s="9"/>
      <c r="E81" s="87"/>
      <c r="F81" s="178">
        <v>80083.12</v>
      </c>
      <c r="G81" s="63"/>
      <c r="H81" s="178">
        <v>69851.39</v>
      </c>
      <c r="I81" s="63"/>
      <c r="J81" s="114"/>
      <c r="K81" s="115"/>
      <c r="L81" s="192">
        <v>59397.98</v>
      </c>
      <c r="M81" s="141"/>
      <c r="N81" s="192">
        <v>57073.05</v>
      </c>
      <c r="O81" s="121"/>
      <c r="P81" s="130"/>
      <c r="Q81" s="131"/>
    </row>
    <row r="82" spans="1:17" hidden="1" x14ac:dyDescent="0.25">
      <c r="A82" s="299"/>
      <c r="B82" s="8" t="s">
        <v>4</v>
      </c>
      <c r="C82" s="86">
        <v>1621027.71</v>
      </c>
      <c r="D82" s="9"/>
      <c r="E82" s="87"/>
      <c r="F82" s="178">
        <v>70707.81</v>
      </c>
      <c r="G82" s="63"/>
      <c r="H82" s="178">
        <v>83513.850000000006</v>
      </c>
      <c r="I82" s="63"/>
      <c r="J82" s="114"/>
      <c r="K82" s="115"/>
      <c r="L82" s="192">
        <v>61357.68</v>
      </c>
      <c r="M82" s="141"/>
      <c r="N82" s="192">
        <v>57380.35</v>
      </c>
      <c r="O82" s="121"/>
      <c r="P82" s="130"/>
      <c r="Q82" s="131"/>
    </row>
    <row r="83" spans="1:17" hidden="1" x14ac:dyDescent="0.25">
      <c r="A83" s="299"/>
      <c r="B83" s="55" t="s">
        <v>4</v>
      </c>
      <c r="C83" s="88">
        <v>1510770.78</v>
      </c>
      <c r="D83" s="5"/>
      <c r="E83" s="89"/>
      <c r="F83" s="177">
        <v>62460.959999999999</v>
      </c>
      <c r="G83" s="62"/>
      <c r="H83" s="177">
        <v>85667.51</v>
      </c>
      <c r="I83" s="62"/>
      <c r="J83" s="116"/>
      <c r="K83" s="117"/>
      <c r="L83" s="190">
        <v>56926.95</v>
      </c>
      <c r="M83" s="138"/>
      <c r="N83" s="190">
        <v>54972.29</v>
      </c>
      <c r="O83" s="139"/>
      <c r="P83" s="140"/>
      <c r="Q83" s="135"/>
    </row>
    <row r="84" spans="1:17" x14ac:dyDescent="0.25">
      <c r="A84" s="299"/>
      <c r="B84" s="54" t="s">
        <v>3</v>
      </c>
      <c r="C84" s="86">
        <v>1647675.06</v>
      </c>
      <c r="D84" s="25">
        <f>AVERAGE(C84:C87)</f>
        <v>1565904.28</v>
      </c>
      <c r="E84" s="100">
        <f>_xlfn.STDEV.S(C84:C87)</f>
        <v>73192.891832009191</v>
      </c>
      <c r="F84" s="178">
        <v>84110.83</v>
      </c>
      <c r="G84" s="57">
        <f>AVERAGE(F84:F87)</f>
        <v>68840.679999999993</v>
      </c>
      <c r="H84" s="178">
        <v>68534.009999999995</v>
      </c>
      <c r="I84" s="57">
        <f>AVERAGE(H84:H87)</f>
        <v>63046.6</v>
      </c>
      <c r="J84" s="118">
        <f>AVERAGE(F84:F87,H84:H87)</f>
        <v>65943.64</v>
      </c>
      <c r="K84" s="100">
        <f>_xlfn.STDEV.S(F84:F87,H84:H87)</f>
        <v>10825.763847475793</v>
      </c>
      <c r="L84" s="192">
        <v>56204.03</v>
      </c>
      <c r="M84" s="125">
        <f>AVERAGE(L84:L87)</f>
        <v>52204.03</v>
      </c>
      <c r="N84" s="192">
        <v>48544.08</v>
      </c>
      <c r="O84" s="125">
        <f>AVERAGE(N84:N87)</f>
        <v>53234.2575</v>
      </c>
      <c r="P84" s="118">
        <f>AVERAGE(L84:L87,N84:N87)</f>
        <v>52719.143750000003</v>
      </c>
      <c r="Q84" s="100">
        <f>_xlfn.STDEV.S(L84:L87,N84:N87)</f>
        <v>3690.2828380450237</v>
      </c>
    </row>
    <row r="85" spans="1:17" x14ac:dyDescent="0.25">
      <c r="A85" s="299"/>
      <c r="B85" s="8" t="s">
        <v>3</v>
      </c>
      <c r="C85" s="86">
        <v>1481173.8</v>
      </c>
      <c r="D85" s="9"/>
      <c r="E85" s="87"/>
      <c r="F85" s="178">
        <v>54183.88</v>
      </c>
      <c r="G85" s="63"/>
      <c r="H85" s="178">
        <v>54541.56</v>
      </c>
      <c r="I85" s="63"/>
      <c r="J85" s="114"/>
      <c r="K85" s="109"/>
      <c r="L85" s="192">
        <v>48317.38</v>
      </c>
      <c r="M85" s="141"/>
      <c r="N85" s="192">
        <v>51994.96</v>
      </c>
      <c r="O85" s="121"/>
      <c r="P85" s="130"/>
      <c r="Q85" s="146"/>
    </row>
    <row r="86" spans="1:17" x14ac:dyDescent="0.25">
      <c r="A86" s="299"/>
      <c r="B86" s="8" t="s">
        <v>3</v>
      </c>
      <c r="C86" s="86">
        <v>1534206.55</v>
      </c>
      <c r="D86" s="9"/>
      <c r="E86" s="87"/>
      <c r="F86" s="178">
        <v>59118.39</v>
      </c>
      <c r="G86" s="63"/>
      <c r="H86" s="178">
        <v>61335.01</v>
      </c>
      <c r="I86" s="63"/>
      <c r="J86" s="114"/>
      <c r="K86" s="115"/>
      <c r="L86" s="192">
        <v>50133.5</v>
      </c>
      <c r="M86" s="141"/>
      <c r="N86" s="192">
        <v>58735.519999999997</v>
      </c>
      <c r="O86" s="121"/>
      <c r="P86" s="130"/>
      <c r="Q86" s="131"/>
    </row>
    <row r="87" spans="1:17" x14ac:dyDescent="0.25">
      <c r="A87" s="300"/>
      <c r="B87" s="55" t="s">
        <v>3</v>
      </c>
      <c r="C87" s="88">
        <v>1600561.71</v>
      </c>
      <c r="D87" s="5"/>
      <c r="E87" s="89"/>
      <c r="F87" s="177">
        <v>77949.62</v>
      </c>
      <c r="G87" s="62"/>
      <c r="H87" s="177">
        <v>67775.820000000007</v>
      </c>
      <c r="I87" s="62"/>
      <c r="J87" s="116"/>
      <c r="K87" s="117"/>
      <c r="L87" s="190">
        <v>54161.21</v>
      </c>
      <c r="M87" s="138"/>
      <c r="N87" s="190">
        <v>53662.47</v>
      </c>
      <c r="O87" s="139"/>
      <c r="P87" s="140"/>
      <c r="Q87" s="135"/>
    </row>
    <row r="88" spans="1:17" x14ac:dyDescent="0.25">
      <c r="E88" s="96" t="e">
        <f>_xlfn.STDEV.S(C88:C91)</f>
        <v>#DIV/0!</v>
      </c>
      <c r="K88" s="96" t="e">
        <f>_xlfn.STDEV.S(F88:F91,H88:H91)</f>
        <v>#DIV/0!</v>
      </c>
      <c r="Q88" s="144" t="e">
        <f>_xlfn.STDEV.S(L88:L91,N88:N91)</f>
        <v>#DIV/0!</v>
      </c>
    </row>
    <row r="89" spans="1:17" x14ac:dyDescent="0.25">
      <c r="A89" s="165" t="s">
        <v>37</v>
      </c>
      <c r="B89" s="216" t="s">
        <v>9</v>
      </c>
      <c r="D89" s="26">
        <f>AVERAGE(C4:C7,C16:C19,C28:C31,C40:C43,C52:C55,C64:C67,C76:C79)</f>
        <v>1363612.2710714289</v>
      </c>
      <c r="E89" s="87"/>
      <c r="H89" s="70" t="s">
        <v>37</v>
      </c>
      <c r="I89" s="217" t="s">
        <v>9</v>
      </c>
      <c r="J89" s="29">
        <f>AVERAGE(F4:F7,F16:F19,F28:F31,F40:F43,F52:F55,F64:F67,F76:F79,H4:H7,H16:H19,H28:H31,H40:H43,H52:H55,H64:H67,H76:H79)</f>
        <v>66702.772500000006</v>
      </c>
      <c r="K89" s="109"/>
      <c r="N89" s="71" t="s">
        <v>37</v>
      </c>
      <c r="O89" s="218" t="s">
        <v>9</v>
      </c>
      <c r="P89" s="29">
        <f>AVERAGE(L4:L7,L16:L19,L28:L31,L40:L43,L52:L55,L64:L67,L76:L79,N4:N7,N16:N19,N28:N31,N40:N43,N52:N55,N64:N67,N76:N79)</f>
        <v>51348.150357142855</v>
      </c>
      <c r="Q89" s="146"/>
    </row>
    <row r="90" spans="1:17" x14ac:dyDescent="0.25">
      <c r="B90" s="216" t="s">
        <v>3</v>
      </c>
      <c r="D90" s="27">
        <f>AVERAGE(C12:C15,C24:C27,C36:C39,C48:C51,C60:C63,C72:C75,C84:C87)</f>
        <v>1014022.2200000001</v>
      </c>
      <c r="E90" s="87"/>
      <c r="I90" s="70" t="s">
        <v>3</v>
      </c>
      <c r="J90" s="30">
        <f>AVERAGE(F12:F15,F24:F27,F36:F39,F48:F51,F60:F63,F72:F75,F84:F87,H12:H15,H24:H27,H36:H39,H48:H51,H60:H63,H72:H75,H84:H87)</f>
        <v>45275.093392857125</v>
      </c>
      <c r="K90" s="115"/>
      <c r="O90" s="71" t="s">
        <v>3</v>
      </c>
      <c r="P90" s="30">
        <f>AVERAGE(L12:L15,L24:L27,L36:L39,L48:L51,L60:L63,L72:L75,L84:L87,N12:N15,N24:N27,N36:N39,N48:N51,N60:N63,N72:N75,N84:N87)</f>
        <v>42133.396249999991</v>
      </c>
      <c r="Q90" s="131"/>
    </row>
    <row r="91" spans="1:17" x14ac:dyDescent="0.25">
      <c r="E91" s="89"/>
      <c r="K91" s="117"/>
      <c r="Q91" s="135"/>
    </row>
    <row r="92" spans="1:17" x14ac:dyDescent="0.25">
      <c r="E92" s="85" t="e">
        <f>_xlfn.STDEV.P(C92:C95)</f>
        <v>#DIV/0!</v>
      </c>
      <c r="K92" s="113" t="e">
        <f>_xlfn.STDEV.P(F92:F95,H92:H95)</f>
        <v>#DIV/0!</v>
      </c>
      <c r="Q92" s="127" t="e">
        <f>_xlfn.STDEV.P(L92:L95,N92:N95)</f>
        <v>#DIV/0!</v>
      </c>
    </row>
    <row r="93" spans="1:17" x14ac:dyDescent="0.25">
      <c r="E93" s="87"/>
      <c r="K93" s="115"/>
      <c r="Q93" s="131"/>
    </row>
    <row r="94" spans="1:17" x14ac:dyDescent="0.25">
      <c r="E94" s="87"/>
      <c r="K94" s="115"/>
      <c r="Q94" s="131"/>
    </row>
    <row r="95" spans="1:17" x14ac:dyDescent="0.25">
      <c r="E95" s="89"/>
      <c r="K95" s="117"/>
      <c r="Q95" s="135"/>
    </row>
    <row r="96" spans="1:17" x14ac:dyDescent="0.25">
      <c r="E96" s="100" t="e">
        <f>_xlfn.STDEV.S(C96:C99)</f>
        <v>#DIV/0!</v>
      </c>
      <c r="K96" s="100" t="e">
        <f>_xlfn.STDEV.S(F96:F99,H96:H99)</f>
        <v>#DIV/0!</v>
      </c>
      <c r="Q96" s="100" t="e">
        <f>_xlfn.STDEV.S(L96:L99,N96:N99)</f>
        <v>#DIV/0!</v>
      </c>
    </row>
    <row r="97" spans="5:17" x14ac:dyDescent="0.25">
      <c r="E97" s="87"/>
      <c r="K97" s="109"/>
      <c r="Q97" s="146"/>
    </row>
    <row r="98" spans="5:17" x14ac:dyDescent="0.25">
      <c r="E98" s="87"/>
      <c r="K98" s="115"/>
      <c r="Q98" s="131"/>
    </row>
    <row r="99" spans="5:17" x14ac:dyDescent="0.25">
      <c r="E99" s="89"/>
      <c r="K99" s="117"/>
      <c r="Q99" s="135"/>
    </row>
    <row r="101" spans="5:17" x14ac:dyDescent="0.25">
      <c r="E101" s="26">
        <f>_xlfn.STDEV.S(C4:C7,C16:C19,C28:C31,C40:C43,C52:C55,C64:C67,C76:C79,C88:C91)</f>
        <v>362242.35740734421</v>
      </c>
      <c r="K101" s="29">
        <f>_xlfn.STDEV.S(F16:F19,F28:F31,F40:F43,F52:F55,F64:F67,F76:F79,F88:F91,H16:H19,H28:H31,H40:H43,H52:H55,H64:H67,H76:H79,H88:H91,F4:F7,H4:H7)</f>
        <v>22638.393362461502</v>
      </c>
      <c r="Q101" s="26">
        <f>_xlfn.STDEV.S(L16:L19,L28:L31,L40:L43,L52:L55,L64:L67,L76:L79,L88:L91,N16:N19,N28:N31,N40:N43,N52:N55,N64:N67,N76:N79,N88:N91,L4:L7,N4:N7)</f>
        <v>11171.04904261286</v>
      </c>
    </row>
    <row r="102" spans="5:17" x14ac:dyDescent="0.25">
      <c r="E102" s="27">
        <f>_xlfn.STDEV.S(C12:C15,C24:C27,C36:C39,C48:C51,C60:C63,C72:C75,C84:C87,C96:C99)</f>
        <v>361766.81292450544</v>
      </c>
      <c r="K102" s="30">
        <f>_xlfn.STDEV.S(F24:F27,F36:F39,F48:F51,F60:F63,F72:F75,F84:F87,F96:F99,H24:H27,H36:H39,H48:H51,H60:H63,H72:H75,H84:H87,H96:H99,F12:F15,H12:H15)</f>
        <v>19723.553771256953</v>
      </c>
      <c r="Q102" s="20">
        <f>_xlfn.STDEV.S(L24:L27,L36:L39,L48:L51,L60:L63,L72:L75,L84:L87,L96:L99,N24:N27,N36:N39,N48:N51,N60:N63,N72:N75,N84:N87,N96:N99,L12:L15,N12:N15)</f>
        <v>13825.960116287219</v>
      </c>
    </row>
  </sheetData>
  <mergeCells count="10">
    <mergeCell ref="F2:K2"/>
    <mergeCell ref="L2:Q2"/>
    <mergeCell ref="C2:E2"/>
    <mergeCell ref="A4:A15"/>
    <mergeCell ref="A16:A27"/>
    <mergeCell ref="A28:A39"/>
    <mergeCell ref="A40:A51"/>
    <mergeCell ref="A52:A63"/>
    <mergeCell ref="A64:A75"/>
    <mergeCell ref="A76:A87"/>
  </mergeCells>
  <pageMargins left="0.70866141732283472" right="0.70866141732283472" top="0.78740157480314965" bottom="0.78740157480314965" header="0.31496062992125984" footer="0.31496062992125984"/>
  <pageSetup paperSize="9" scale="66" fitToHeight="0" orientation="landscape" horizontalDpi="0" verticalDpi="0" r:id="rId1"/>
  <headerFooter>
    <oddHeader>&amp;C&amp;"Arial,Standard"&amp;14measurement atok</oddHeader>
  </headerFooter>
  <ignoredErrors>
    <ignoredError sqref="P24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50043-BB96-4170-9F7D-09729BB1A572}">
  <dimension ref="A1:Z17"/>
  <sheetViews>
    <sheetView view="pageBreakPreview" zoomScale="60" zoomScaleNormal="100" workbookViewId="0">
      <selection sqref="A1:A1048576"/>
    </sheetView>
  </sheetViews>
  <sheetFormatPr baseColWidth="10" defaultRowHeight="15" x14ac:dyDescent="0.25"/>
  <cols>
    <col min="1" max="1" width="9.7109375" customWidth="1"/>
    <col min="2" max="2" width="8.7109375" customWidth="1"/>
    <col min="3" max="6" width="11.28515625" customWidth="1"/>
    <col min="7" max="8" width="7.7109375" customWidth="1"/>
    <col min="9" max="9" width="3.7109375" customWidth="1"/>
    <col min="10" max="10" width="11.42578125" style="33"/>
    <col min="11" max="11" width="8.7109375" style="33" customWidth="1"/>
    <col min="12" max="12" width="10.28515625" style="33" customWidth="1"/>
    <col min="13" max="13" width="8.7109375" style="33" customWidth="1"/>
    <col min="14" max="14" width="10.28515625" style="33" customWidth="1"/>
    <col min="15" max="15" width="8.7109375" style="33" customWidth="1"/>
    <col min="16" max="17" width="7.7109375" style="33" customWidth="1"/>
    <col min="18" max="18" width="3.7109375" style="33" customWidth="1"/>
    <col min="19" max="19" width="11.42578125" style="33"/>
    <col min="20" max="20" width="8.7109375" style="33" customWidth="1"/>
    <col min="21" max="21" width="11.28515625" style="33" customWidth="1"/>
    <col min="22" max="22" width="10.28515625" style="33" customWidth="1"/>
    <col min="23" max="23" width="11.28515625" style="33" customWidth="1"/>
    <col min="24" max="24" width="10.28515625" style="33" customWidth="1"/>
    <col min="25" max="26" width="7.7109375" style="33" customWidth="1"/>
  </cols>
  <sheetData>
    <row r="1" spans="1:26" x14ac:dyDescent="0.25">
      <c r="A1" s="251" t="s">
        <v>61</v>
      </c>
      <c r="B1" s="251" t="s">
        <v>62</v>
      </c>
      <c r="C1" s="252" t="s">
        <v>63</v>
      </c>
      <c r="D1" s="252" t="s">
        <v>64</v>
      </c>
      <c r="E1" s="252" t="s">
        <v>65</v>
      </c>
      <c r="F1" s="252" t="s">
        <v>66</v>
      </c>
      <c r="G1" s="252" t="s">
        <v>67</v>
      </c>
      <c r="H1" s="252" t="s">
        <v>68</v>
      </c>
      <c r="I1" s="251"/>
      <c r="J1" s="259" t="s">
        <v>61</v>
      </c>
      <c r="K1" s="259" t="s">
        <v>62</v>
      </c>
      <c r="L1" s="259" t="s">
        <v>63</v>
      </c>
      <c r="M1" s="259" t="s">
        <v>64</v>
      </c>
      <c r="N1" s="259" t="s">
        <v>65</v>
      </c>
      <c r="O1" s="259" t="s">
        <v>66</v>
      </c>
      <c r="P1" s="259" t="s">
        <v>67</v>
      </c>
      <c r="Q1" s="259" t="s">
        <v>68</v>
      </c>
      <c r="R1" s="259"/>
      <c r="S1" s="259" t="s">
        <v>61</v>
      </c>
      <c r="T1" s="259" t="s">
        <v>62</v>
      </c>
      <c r="U1" s="259" t="s">
        <v>63</v>
      </c>
      <c r="V1" s="259" t="s">
        <v>64</v>
      </c>
      <c r="W1" s="259" t="s">
        <v>65</v>
      </c>
      <c r="X1" s="259" t="s">
        <v>66</v>
      </c>
      <c r="Y1" s="259" t="s">
        <v>67</v>
      </c>
      <c r="Z1" s="259" t="s">
        <v>68</v>
      </c>
    </row>
    <row r="2" spans="1:26" x14ac:dyDescent="0.25">
      <c r="A2" s="259" t="s">
        <v>0</v>
      </c>
      <c r="B2" s="260" t="s">
        <v>9</v>
      </c>
      <c r="C2" s="258">
        <v>52199.621249999997</v>
      </c>
      <c r="D2" s="258">
        <v>6581.91698300385</v>
      </c>
      <c r="E2" s="258">
        <v>47859.2575</v>
      </c>
      <c r="F2" s="258">
        <v>3700.8501842483201</v>
      </c>
      <c r="G2" s="258">
        <v>4.4444026607963302E-2</v>
      </c>
      <c r="H2" s="258">
        <v>4.0748535388412797E-2</v>
      </c>
      <c r="I2" s="251" t="s">
        <v>74</v>
      </c>
      <c r="J2" s="259" t="s">
        <v>70</v>
      </c>
      <c r="K2" s="260" t="s">
        <v>9</v>
      </c>
      <c r="L2" s="263">
        <v>18192.06625</v>
      </c>
      <c r="M2" s="263">
        <v>1816.3791976027301</v>
      </c>
      <c r="N2" s="263">
        <v>23818.639999999999</v>
      </c>
      <c r="O2" s="263">
        <v>3368.62896880277</v>
      </c>
      <c r="P2" s="263">
        <v>1.63993462172752E-2</v>
      </c>
      <c r="Q2" s="263">
        <v>2.1471454556990701E-2</v>
      </c>
      <c r="R2" s="259" t="s">
        <v>74</v>
      </c>
      <c r="S2" s="259" t="s">
        <v>71</v>
      </c>
      <c r="T2" s="260" t="s">
        <v>9</v>
      </c>
      <c r="U2" s="258">
        <v>13750.94375</v>
      </c>
      <c r="V2" s="258">
        <v>2842.17811636447</v>
      </c>
      <c r="W2" s="258">
        <v>13434.60125</v>
      </c>
      <c r="X2" s="258">
        <v>1927.84589937235</v>
      </c>
      <c r="Y2" s="258">
        <v>1.00986434251948E-2</v>
      </c>
      <c r="Z2" s="258">
        <v>9.8663226357410001E-3</v>
      </c>
    </row>
    <row r="3" spans="1:26" x14ac:dyDescent="0.25">
      <c r="A3" s="259" t="s">
        <v>0</v>
      </c>
      <c r="B3" s="260" t="s">
        <v>9</v>
      </c>
      <c r="C3" s="258">
        <v>84127.835000000006</v>
      </c>
      <c r="D3" s="258">
        <v>13246.354984150999</v>
      </c>
      <c r="E3" s="258">
        <v>55046.912499999999</v>
      </c>
      <c r="F3" s="258">
        <v>4934.1628835605297</v>
      </c>
      <c r="G3" s="258">
        <v>6.3797396609825793E-2</v>
      </c>
      <c r="H3" s="258">
        <v>4.1744206408127302E-2</v>
      </c>
      <c r="I3" s="250"/>
      <c r="J3" s="259" t="s">
        <v>70</v>
      </c>
      <c r="K3" s="260" t="s">
        <v>9</v>
      </c>
      <c r="L3" s="263">
        <v>16077.141250000001</v>
      </c>
      <c r="M3" s="263">
        <v>1764.3515546789799</v>
      </c>
      <c r="N3" s="263">
        <v>19148.302500000002</v>
      </c>
      <c r="O3" s="263">
        <v>3786.2851694155001</v>
      </c>
      <c r="P3" s="263">
        <v>8.6728992681230008E-3</v>
      </c>
      <c r="Q3" s="263">
        <v>1.03296535220805E-2</v>
      </c>
      <c r="S3" s="259" t="s">
        <v>71</v>
      </c>
      <c r="T3" s="260" t="s">
        <v>9</v>
      </c>
      <c r="U3" s="258">
        <v>10316.752500000001</v>
      </c>
      <c r="V3" s="258">
        <v>2210.2791849625301</v>
      </c>
      <c r="W3" s="258">
        <v>9802.5825000000004</v>
      </c>
      <c r="X3" s="258">
        <v>1190.75130317854</v>
      </c>
      <c r="Y3" s="258">
        <v>7.2507076690375696E-3</v>
      </c>
      <c r="Z3" s="258">
        <v>6.8893443076320296E-3</v>
      </c>
    </row>
    <row r="4" spans="1:26" x14ac:dyDescent="0.25">
      <c r="A4" s="259" t="s">
        <v>0</v>
      </c>
      <c r="B4" s="260" t="s">
        <v>9</v>
      </c>
      <c r="C4" s="258">
        <v>35180.428749999999</v>
      </c>
      <c r="D4" s="258">
        <v>3475.1928846342398</v>
      </c>
      <c r="E4" s="258">
        <v>31027.706249999999</v>
      </c>
      <c r="F4" s="258">
        <v>2072.33977310625</v>
      </c>
      <c r="G4" s="258">
        <v>5.2201212656635201E-2</v>
      </c>
      <c r="H4" s="258">
        <v>4.6039344878758999E-2</v>
      </c>
      <c r="I4" s="250"/>
      <c r="J4" s="259" t="s">
        <v>70</v>
      </c>
      <c r="K4" s="260" t="s">
        <v>9</v>
      </c>
      <c r="L4" s="263">
        <v>15244.027749999999</v>
      </c>
      <c r="M4" s="263">
        <v>2308.11319201278</v>
      </c>
      <c r="N4" s="263">
        <v>19077.14</v>
      </c>
      <c r="O4" s="263">
        <v>3209.9010979467998</v>
      </c>
      <c r="P4" s="263">
        <v>6.7296357799303003E-3</v>
      </c>
      <c r="Q4" s="263">
        <v>8.4218033467394794E-3</v>
      </c>
      <c r="S4" s="259" t="s">
        <v>71</v>
      </c>
      <c r="T4" s="260" t="s">
        <v>9</v>
      </c>
      <c r="U4" s="258">
        <v>18875.62875</v>
      </c>
      <c r="V4" s="258">
        <v>3507.66689745859</v>
      </c>
      <c r="W4" s="258">
        <v>21897.67</v>
      </c>
      <c r="X4" s="258">
        <v>4188.9131282367498</v>
      </c>
      <c r="Y4" s="258">
        <v>1.18284638788527E-2</v>
      </c>
      <c r="Z4" s="258">
        <v>1.3722234213047701E-2</v>
      </c>
    </row>
    <row r="5" spans="1:26" x14ac:dyDescent="0.25">
      <c r="A5" s="259" t="s">
        <v>0</v>
      </c>
      <c r="B5" s="260" t="s">
        <v>9</v>
      </c>
      <c r="C5" s="258">
        <v>42995.90625</v>
      </c>
      <c r="D5" s="258">
        <v>4823.9695413659701</v>
      </c>
      <c r="E5" s="258">
        <v>48948.993750000001</v>
      </c>
      <c r="F5" s="258">
        <v>5752.6200436146801</v>
      </c>
      <c r="G5" s="258">
        <v>2.9985621066212598E-2</v>
      </c>
      <c r="H5" s="258">
        <v>3.4137342509437403E-2</v>
      </c>
      <c r="I5" s="250"/>
      <c r="J5" s="259" t="s">
        <v>70</v>
      </c>
      <c r="K5" s="260" t="s">
        <v>9</v>
      </c>
      <c r="L5" s="263">
        <v>22727.9575</v>
      </c>
      <c r="M5" s="263">
        <v>4361.4834339174004</v>
      </c>
      <c r="N5" s="263">
        <v>21633.1875</v>
      </c>
      <c r="O5" s="263">
        <v>3176.91505198611</v>
      </c>
      <c r="P5" s="263">
        <v>7.5010836376514997E-3</v>
      </c>
      <c r="Q5" s="263">
        <v>7.1397682253892397E-3</v>
      </c>
      <c r="S5" s="259" t="s">
        <v>71</v>
      </c>
      <c r="T5" s="260" t="s">
        <v>9</v>
      </c>
      <c r="U5" s="258">
        <v>32848.551249999997</v>
      </c>
      <c r="V5" s="258">
        <v>4793.0677032338999</v>
      </c>
      <c r="W5" s="258">
        <v>31754.408749999999</v>
      </c>
      <c r="X5" s="258">
        <v>2838.1324088231599</v>
      </c>
      <c r="Y5" s="258">
        <v>1.3749630475464099E-2</v>
      </c>
      <c r="Z5" s="258">
        <v>1.32916481751793E-2</v>
      </c>
    </row>
    <row r="6" spans="1:26" x14ac:dyDescent="0.25">
      <c r="A6" s="259" t="s">
        <v>0</v>
      </c>
      <c r="B6" s="260" t="s">
        <v>9</v>
      </c>
      <c r="C6" s="258">
        <v>84584.381250000006</v>
      </c>
      <c r="D6" s="258">
        <v>10517.6943396566</v>
      </c>
      <c r="E6" s="258">
        <v>60245.62</v>
      </c>
      <c r="F6" s="258">
        <v>6205.72031174926</v>
      </c>
      <c r="G6" s="258">
        <v>5.3512066979504197E-2</v>
      </c>
      <c r="H6" s="258">
        <v>3.8114219256782197E-2</v>
      </c>
      <c r="I6" s="250"/>
      <c r="J6" s="259" t="s">
        <v>70</v>
      </c>
      <c r="K6" s="260" t="s">
        <v>9</v>
      </c>
      <c r="L6" s="263">
        <v>11512.91</v>
      </c>
      <c r="M6" s="263">
        <v>1910.6073051855799</v>
      </c>
      <c r="N6" s="263">
        <v>14532.43</v>
      </c>
      <c r="O6" s="263">
        <v>2714.1932621946498</v>
      </c>
      <c r="P6" s="263">
        <v>7.7454539101221203E-3</v>
      </c>
      <c r="Q6" s="263">
        <v>9.7768736806833397E-3</v>
      </c>
      <c r="S6" s="259" t="s">
        <v>71</v>
      </c>
      <c r="T6" s="260" t="s">
        <v>9</v>
      </c>
      <c r="U6" s="258">
        <v>52505.983749999999</v>
      </c>
      <c r="V6" s="258">
        <v>6498.6510270164099</v>
      </c>
      <c r="W6" s="258">
        <v>37823.047500000001</v>
      </c>
      <c r="X6" s="258">
        <v>4131.4173968842797</v>
      </c>
      <c r="Y6" s="258">
        <v>2.9006560116296799E-2</v>
      </c>
      <c r="Z6" s="258">
        <v>2.0895075622505602E-2</v>
      </c>
    </row>
    <row r="7" spans="1:26" x14ac:dyDescent="0.25">
      <c r="A7" s="259" t="s">
        <v>0</v>
      </c>
      <c r="B7" s="260" t="s">
        <v>9</v>
      </c>
      <c r="C7" s="258">
        <v>75590.051250000004</v>
      </c>
      <c r="D7" s="258">
        <v>4500.2684434551602</v>
      </c>
      <c r="E7" s="258">
        <v>50454.03</v>
      </c>
      <c r="F7" s="258">
        <v>2500.4709973525501</v>
      </c>
      <c r="G7" s="258">
        <v>4.9956925976697299E-2</v>
      </c>
      <c r="H7" s="258">
        <v>3.3344708731574801E-2</v>
      </c>
      <c r="I7" s="250"/>
      <c r="J7" s="259" t="s">
        <v>70</v>
      </c>
      <c r="K7" s="260" t="s">
        <v>9</v>
      </c>
      <c r="L7" s="263">
        <v>21678.525000000001</v>
      </c>
      <c r="M7" s="263">
        <v>4070.0155859476899</v>
      </c>
      <c r="N7" s="263">
        <v>26582.80875</v>
      </c>
      <c r="O7" s="263">
        <v>3164.4865026119001</v>
      </c>
      <c r="P7" s="263">
        <v>1.0810333978708399E-2</v>
      </c>
      <c r="Q7" s="263">
        <v>1.32559314196714E-2</v>
      </c>
      <c r="S7" s="259" t="s">
        <v>71</v>
      </c>
      <c r="T7" s="260" t="s">
        <v>9</v>
      </c>
      <c r="U7" s="258">
        <v>40973.237500000003</v>
      </c>
      <c r="V7" s="258">
        <v>6231.7370689095296</v>
      </c>
      <c r="W7" s="258">
        <v>37577.769999999997</v>
      </c>
      <c r="X7" s="258">
        <v>1537.72640862139</v>
      </c>
      <c r="Y7" s="258">
        <v>2.58616171118385E-2</v>
      </c>
      <c r="Z7" s="258">
        <v>2.3718455239392099E-2</v>
      </c>
    </row>
    <row r="8" spans="1:26" x14ac:dyDescent="0.25">
      <c r="A8" s="259" t="s">
        <v>0</v>
      </c>
      <c r="B8" s="260" t="s">
        <v>9</v>
      </c>
      <c r="C8" s="258">
        <v>92241.183749999997</v>
      </c>
      <c r="D8" s="258">
        <v>8680.9205692927408</v>
      </c>
      <c r="E8" s="258">
        <v>65854.532500000001</v>
      </c>
      <c r="F8" s="258">
        <v>4516.5669285475897</v>
      </c>
      <c r="G8" s="258">
        <v>4.9845982739934097E-2</v>
      </c>
      <c r="H8" s="258">
        <v>3.55869662214892E-2</v>
      </c>
      <c r="I8" s="250"/>
      <c r="J8" s="259" t="s">
        <v>70</v>
      </c>
      <c r="K8" s="260" t="s">
        <v>9</v>
      </c>
      <c r="L8" s="263">
        <v>9355.1650000000009</v>
      </c>
      <c r="M8" s="263">
        <v>2622.8642028025101</v>
      </c>
      <c r="N8" s="263">
        <v>11074.93125</v>
      </c>
      <c r="O8" s="263">
        <v>1306.9548276534799</v>
      </c>
      <c r="P8" s="263">
        <v>6.2718564034493496E-3</v>
      </c>
      <c r="Q8" s="263">
        <v>7.4248159682991999E-3</v>
      </c>
      <c r="S8" s="259" t="s">
        <v>71</v>
      </c>
      <c r="T8" s="260" t="s">
        <v>9</v>
      </c>
      <c r="U8" s="258">
        <v>25587.53</v>
      </c>
      <c r="V8" s="258">
        <v>3027.85448348215</v>
      </c>
      <c r="W8" s="258">
        <v>24968.828750000001</v>
      </c>
      <c r="X8" s="258">
        <v>1648.11560960158</v>
      </c>
      <c r="Y8" s="258">
        <v>1.7744751954152999E-2</v>
      </c>
      <c r="Z8" s="258">
        <v>1.73156874756757E-2</v>
      </c>
    </row>
    <row r="9" spans="1:26" x14ac:dyDescent="0.25">
      <c r="A9" s="259" t="s">
        <v>0</v>
      </c>
      <c r="B9" s="259" t="s">
        <v>3</v>
      </c>
      <c r="C9" s="258">
        <v>36650.503750000003</v>
      </c>
      <c r="D9" s="258">
        <v>5122.6754498766704</v>
      </c>
      <c r="E9" s="258">
        <v>40892.6325</v>
      </c>
      <c r="F9" s="258">
        <v>2744.6619147186402</v>
      </c>
      <c r="G9" s="258">
        <v>4.2523328953674402E-2</v>
      </c>
      <c r="H9" s="258">
        <v>4.7445210451690298E-2</v>
      </c>
      <c r="I9" s="250"/>
      <c r="J9" s="259" t="s">
        <v>70</v>
      </c>
      <c r="K9" s="260" t="s">
        <v>9</v>
      </c>
      <c r="L9" s="263">
        <v>17145.465</v>
      </c>
      <c r="M9" s="263">
        <v>5046.9067588856497</v>
      </c>
      <c r="N9" s="263">
        <v>15145.151250000001</v>
      </c>
      <c r="O9" s="263">
        <v>2978.6626680606601</v>
      </c>
      <c r="P9" s="263">
        <v>1.0801132680189601E-2</v>
      </c>
      <c r="Q9" s="263">
        <v>9.5409945494502497E-3</v>
      </c>
      <c r="S9" s="259" t="s">
        <v>71</v>
      </c>
      <c r="T9" s="260" t="s">
        <v>9</v>
      </c>
      <c r="U9" s="258">
        <v>25347.922500000001</v>
      </c>
      <c r="V9" s="258">
        <v>4693.9964314331401</v>
      </c>
      <c r="W9" s="258">
        <v>21177.5825</v>
      </c>
      <c r="X9" s="258">
        <v>3598.65407211304</v>
      </c>
      <c r="Y9" s="258">
        <v>1.2211863701670799E-2</v>
      </c>
      <c r="Z9" s="258">
        <v>1.0202719809518399E-2</v>
      </c>
    </row>
    <row r="10" spans="1:26" x14ac:dyDescent="0.25">
      <c r="A10" s="259" t="s">
        <v>0</v>
      </c>
      <c r="B10" s="259" t="s">
        <v>3</v>
      </c>
      <c r="C10" s="258">
        <v>75712.845000000001</v>
      </c>
      <c r="D10" s="258">
        <v>10848.974229761499</v>
      </c>
      <c r="E10" s="258">
        <v>60406.487500000003</v>
      </c>
      <c r="F10" s="258">
        <v>5852.7591314347301</v>
      </c>
      <c r="G10" s="258">
        <v>6.6243597919549702E-2</v>
      </c>
      <c r="H10" s="258">
        <v>5.2851574520575803E-2</v>
      </c>
      <c r="I10" s="250"/>
      <c r="J10" s="259" t="s">
        <v>70</v>
      </c>
      <c r="K10" s="259" t="s">
        <v>3</v>
      </c>
      <c r="L10" s="263">
        <v>24542.506249999999</v>
      </c>
      <c r="M10" s="263">
        <v>6272.98877836882</v>
      </c>
      <c r="N10" s="263">
        <v>26764.483749999999</v>
      </c>
      <c r="O10" s="263">
        <v>2436.7787953475599</v>
      </c>
      <c r="P10" s="263">
        <v>2.9546553727208501E-2</v>
      </c>
      <c r="Q10" s="263">
        <v>3.2221577089355899E-2</v>
      </c>
      <c r="S10" s="259" t="s">
        <v>71</v>
      </c>
      <c r="T10" s="259" t="s">
        <v>3</v>
      </c>
      <c r="U10" s="258">
        <v>30369.647499999999</v>
      </c>
      <c r="V10" s="258">
        <v>2233.7230503467099</v>
      </c>
      <c r="W10" s="258">
        <v>24214.736250000002</v>
      </c>
      <c r="X10" s="258">
        <v>1373.0778845346299</v>
      </c>
      <c r="Y10" s="258">
        <v>1.8191668899444902E-2</v>
      </c>
      <c r="Z10" s="258">
        <v>1.4504826384546801E-2</v>
      </c>
    </row>
    <row r="11" spans="1:26" x14ac:dyDescent="0.25">
      <c r="A11" s="259" t="s">
        <v>0</v>
      </c>
      <c r="B11" s="259" t="s">
        <v>3</v>
      </c>
      <c r="C11" s="258">
        <v>25925.654999999999</v>
      </c>
      <c r="D11" s="258">
        <v>4295.5871679068196</v>
      </c>
      <c r="E11" s="258">
        <v>23346.97625</v>
      </c>
      <c r="F11" s="258">
        <v>4571.5819319447801</v>
      </c>
      <c r="G11" s="258">
        <v>5.02825453698321E-2</v>
      </c>
      <c r="H11" s="258">
        <v>4.5281224043867599E-2</v>
      </c>
      <c r="I11" s="250"/>
      <c r="J11" s="259" t="s">
        <v>70</v>
      </c>
      <c r="K11" s="259" t="s">
        <v>3</v>
      </c>
      <c r="L11" s="263">
        <v>25485.8325</v>
      </c>
      <c r="M11" s="263">
        <v>1863.2732567006001</v>
      </c>
      <c r="N11" s="263">
        <v>25853.275000000001</v>
      </c>
      <c r="O11" s="263">
        <v>1269.38765837253</v>
      </c>
      <c r="P11" s="263">
        <v>1.7031130846069401E-2</v>
      </c>
      <c r="Q11" s="263">
        <v>1.7276677515808699E-2</v>
      </c>
      <c r="S11" s="259" t="s">
        <v>71</v>
      </c>
      <c r="T11" s="259" t="s">
        <v>3</v>
      </c>
      <c r="U11" s="258">
        <v>27279.28125</v>
      </c>
      <c r="V11" s="258">
        <v>2542.9299649163599</v>
      </c>
      <c r="W11" s="258">
        <v>27930.1</v>
      </c>
      <c r="X11" s="258">
        <v>2096.9773923231</v>
      </c>
      <c r="Y11" s="258">
        <v>2.10712503497863E-2</v>
      </c>
      <c r="Z11" s="258">
        <v>2.1573960252144302E-2</v>
      </c>
    </row>
    <row r="12" spans="1:26" x14ac:dyDescent="0.25">
      <c r="A12" s="259" t="s">
        <v>0</v>
      </c>
      <c r="B12" s="259" t="s">
        <v>3</v>
      </c>
      <c r="C12" s="258">
        <v>46687.657500000001</v>
      </c>
      <c r="D12" s="258">
        <v>3871.2101672833901</v>
      </c>
      <c r="E12" s="258">
        <v>94274.37</v>
      </c>
      <c r="F12" s="258">
        <v>131788.419579165</v>
      </c>
      <c r="G12" s="258">
        <v>3.4222705232005102E-2</v>
      </c>
      <c r="H12" s="258">
        <v>6.9104430339924E-2</v>
      </c>
      <c r="I12" s="250"/>
      <c r="J12" s="259" t="s">
        <v>70</v>
      </c>
      <c r="K12" s="259" t="s">
        <v>3</v>
      </c>
      <c r="L12" s="263">
        <v>16460.013749999998</v>
      </c>
      <c r="M12" s="263">
        <v>2680.8395442096598</v>
      </c>
      <c r="N12" s="263">
        <v>22089.421249999999</v>
      </c>
      <c r="O12" s="263">
        <v>3417.54092463503</v>
      </c>
      <c r="P12" s="263">
        <v>9.4161310569662905E-3</v>
      </c>
      <c r="Q12" s="263">
        <v>1.2636495243665001E-2</v>
      </c>
      <c r="S12" s="259" t="s">
        <v>71</v>
      </c>
      <c r="T12" s="259" t="s">
        <v>3</v>
      </c>
      <c r="U12" s="258">
        <v>36243.703750000001</v>
      </c>
      <c r="V12" s="258">
        <v>1830.8161840473399</v>
      </c>
      <c r="W12" s="258">
        <v>32727.645</v>
      </c>
      <c r="X12" s="258">
        <v>2602.4046810155</v>
      </c>
      <c r="Y12" s="258">
        <v>3.1589364873671401E-2</v>
      </c>
      <c r="Z12" s="258">
        <v>2.8524830864201801E-2</v>
      </c>
    </row>
    <row r="13" spans="1:26" x14ac:dyDescent="0.25">
      <c r="A13" s="259" t="s">
        <v>0</v>
      </c>
      <c r="B13" s="259" t="s">
        <v>3</v>
      </c>
      <c r="C13" s="258">
        <v>44010.39</v>
      </c>
      <c r="D13" s="258">
        <v>8708.3643907649403</v>
      </c>
      <c r="E13" s="258">
        <v>46026.133750000001</v>
      </c>
      <c r="F13" s="258">
        <v>9046.7076066661393</v>
      </c>
      <c r="G13" s="258">
        <v>4.3415288821373403E-2</v>
      </c>
      <c r="H13" s="258">
        <v>4.5403776019422103E-2</v>
      </c>
      <c r="I13" s="250"/>
      <c r="J13" s="259" t="s">
        <v>70</v>
      </c>
      <c r="K13" s="259" t="s">
        <v>3</v>
      </c>
      <c r="L13" s="263">
        <v>25786.52375</v>
      </c>
      <c r="M13" s="263">
        <v>4456.8940527327104</v>
      </c>
      <c r="N13" s="263">
        <v>35606.423750000002</v>
      </c>
      <c r="O13" s="263">
        <v>4417.0213372942098</v>
      </c>
      <c r="P13" s="263">
        <v>1.7067345647651399E-2</v>
      </c>
      <c r="Q13" s="263">
        <v>2.3566850162112098E-2</v>
      </c>
      <c r="S13" s="259" t="s">
        <v>71</v>
      </c>
      <c r="T13" s="259" t="s">
        <v>3</v>
      </c>
      <c r="U13" s="258">
        <v>45710.644999999997</v>
      </c>
      <c r="V13" s="258">
        <v>5321.5927605719899</v>
      </c>
      <c r="W13" s="258">
        <v>40247.166250000002</v>
      </c>
      <c r="X13" s="258">
        <v>3079.8130544793398</v>
      </c>
      <c r="Y13" s="258">
        <v>2.8973548990390199E-2</v>
      </c>
      <c r="Z13" s="258">
        <v>2.5510540117488E-2</v>
      </c>
    </row>
    <row r="14" spans="1:26" x14ac:dyDescent="0.25">
      <c r="A14" s="259" t="s">
        <v>0</v>
      </c>
      <c r="B14" s="259" t="s">
        <v>3</v>
      </c>
      <c r="C14" s="258">
        <v>21994.962500000001</v>
      </c>
      <c r="D14" s="258">
        <v>1656.85399013352</v>
      </c>
      <c r="E14" s="258">
        <v>24545.654999999999</v>
      </c>
      <c r="F14" s="258">
        <v>2649.8921681510901</v>
      </c>
      <c r="G14" s="258">
        <v>3.4699124983440202E-2</v>
      </c>
      <c r="H14" s="258">
        <v>3.8723082644282897E-2</v>
      </c>
      <c r="I14" s="250"/>
      <c r="J14" s="259" t="s">
        <v>70</v>
      </c>
      <c r="K14" s="259" t="s">
        <v>3</v>
      </c>
      <c r="L14" s="263">
        <v>16887.28</v>
      </c>
      <c r="M14" s="263">
        <v>2022.4362332169101</v>
      </c>
      <c r="N14" s="263">
        <v>18615.868750000001</v>
      </c>
      <c r="O14" s="263">
        <v>1781.8331236873901</v>
      </c>
      <c r="P14" s="263">
        <v>1.51013121105246E-2</v>
      </c>
      <c r="Q14" s="263">
        <v>1.6647088471459601E-2</v>
      </c>
      <c r="S14" s="259" t="s">
        <v>71</v>
      </c>
      <c r="T14" s="259" t="s">
        <v>3</v>
      </c>
      <c r="U14" s="258">
        <v>39608</v>
      </c>
      <c r="V14" s="258">
        <v>4709.3198141193698</v>
      </c>
      <c r="W14" s="258">
        <v>36857.053749999999</v>
      </c>
      <c r="X14" s="258">
        <v>6621.7897135828698</v>
      </c>
      <c r="Y14" s="258">
        <v>2.86672412069242E-2</v>
      </c>
      <c r="Z14" s="258">
        <v>2.66761777930676E-2</v>
      </c>
    </row>
    <row r="15" spans="1:26" x14ac:dyDescent="0.25">
      <c r="A15" s="259" t="s">
        <v>0</v>
      </c>
      <c r="B15" s="259" t="s">
        <v>3</v>
      </c>
      <c r="C15" s="258">
        <v>65943.64</v>
      </c>
      <c r="D15" s="258">
        <v>10825.763847475801</v>
      </c>
      <c r="E15" s="258">
        <v>52719.143750000003</v>
      </c>
      <c r="F15" s="258">
        <v>3690.28283804497</v>
      </c>
      <c r="G15" s="258">
        <v>4.2112178146674499E-2</v>
      </c>
      <c r="H15" s="258">
        <v>3.3666900603911802E-2</v>
      </c>
      <c r="I15" s="250"/>
      <c r="J15" s="259" t="s">
        <v>70</v>
      </c>
      <c r="K15" s="259" t="s">
        <v>3</v>
      </c>
      <c r="L15" s="263">
        <v>23727.014999999999</v>
      </c>
      <c r="M15" s="263">
        <v>3224.26056319895</v>
      </c>
      <c r="N15" s="263">
        <v>21115.870125000001</v>
      </c>
      <c r="O15" s="263">
        <v>4850.6544573354904</v>
      </c>
      <c r="P15" s="263">
        <v>1.1816083206945801E-2</v>
      </c>
      <c r="Q15" s="263">
        <v>1.0515729786661401E-2</v>
      </c>
      <c r="S15" s="259" t="s">
        <v>71</v>
      </c>
      <c r="T15" s="259" t="s">
        <v>3</v>
      </c>
      <c r="U15" s="258">
        <v>35986.775000000001</v>
      </c>
      <c r="V15" s="258">
        <v>2227.1739393873299</v>
      </c>
      <c r="W15" s="258">
        <v>26241.813750000001</v>
      </c>
      <c r="X15" s="258">
        <v>2414.8937727831499</v>
      </c>
      <c r="Y15" s="258">
        <v>2.7207881360587001E-2</v>
      </c>
      <c r="Z15" s="258">
        <v>1.9840181711104202E-2</v>
      </c>
    </row>
    <row r="16" spans="1:26" x14ac:dyDescent="0.25">
      <c r="A16" s="250"/>
      <c r="B16" s="250"/>
      <c r="C16" s="250"/>
      <c r="D16" s="250"/>
      <c r="E16" s="250"/>
      <c r="F16" s="250"/>
      <c r="G16" s="250"/>
      <c r="H16" s="250"/>
      <c r="I16" s="250"/>
      <c r="J16" s="259" t="s">
        <v>70</v>
      </c>
      <c r="K16" s="259" t="s">
        <v>3</v>
      </c>
      <c r="L16" s="263">
        <v>15038.41375</v>
      </c>
      <c r="M16" s="263">
        <v>2576.0479667169998</v>
      </c>
      <c r="N16" s="263">
        <v>18893.892500000002</v>
      </c>
      <c r="O16" s="263">
        <v>2699.69543864144</v>
      </c>
      <c r="P16" s="263">
        <v>1.25730308404813E-2</v>
      </c>
      <c r="Q16" s="263">
        <v>1.5796446157709899E-2</v>
      </c>
      <c r="S16" s="259" t="s">
        <v>71</v>
      </c>
      <c r="T16" s="259" t="s">
        <v>3</v>
      </c>
      <c r="U16" s="258">
        <v>42557.305</v>
      </c>
      <c r="V16" s="258">
        <v>2882.5848542584599</v>
      </c>
      <c r="W16" s="258">
        <v>33806.044999999998</v>
      </c>
      <c r="X16" s="258">
        <v>2500.2982600137898</v>
      </c>
      <c r="Y16" s="258">
        <v>2.6770573220814501E-2</v>
      </c>
      <c r="Z16" s="258">
        <v>2.1265613576297901E-2</v>
      </c>
    </row>
    <row r="17" spans="10:26" x14ac:dyDescent="0.25">
      <c r="J17" s="259" t="s">
        <v>70</v>
      </c>
      <c r="K17" s="259" t="s">
        <v>3</v>
      </c>
      <c r="L17" s="263">
        <v>18827.768749999999</v>
      </c>
      <c r="M17" s="263">
        <v>3357.6373365569302</v>
      </c>
      <c r="N17" s="263">
        <v>19327.14</v>
      </c>
      <c r="O17" s="263">
        <v>2147.1346875845002</v>
      </c>
      <c r="P17" s="263">
        <v>1.4055012298380101E-2</v>
      </c>
      <c r="Q17" s="263">
        <v>1.4427795135975099E-2</v>
      </c>
      <c r="S17" s="259" t="s">
        <v>71</v>
      </c>
      <c r="T17" s="259" t="s">
        <v>3</v>
      </c>
      <c r="U17" s="258">
        <v>34431.360000000001</v>
      </c>
      <c r="V17" s="258">
        <v>5009.0511138309303</v>
      </c>
      <c r="W17" s="258">
        <v>28870.90625</v>
      </c>
      <c r="X17" s="258">
        <v>2211.3798394017399</v>
      </c>
      <c r="Y17" s="258">
        <v>2.4444058124943002E-2</v>
      </c>
      <c r="Z17" s="258">
        <v>2.04964924561441E-2</v>
      </c>
    </row>
  </sheetData>
  <phoneticPr fontId="13" type="noConversion"/>
  <pageMargins left="0.7" right="0.7" top="0.78740157499999996" bottom="0.78740157499999996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C780B-3DFF-438A-9059-39655C9C25FC}">
  <dimension ref="A1:AM47"/>
  <sheetViews>
    <sheetView view="pageBreakPreview" topLeftCell="J1" zoomScale="60" zoomScaleNormal="100" workbookViewId="0">
      <selection activeCell="AD1" sqref="AC1:AD1048576"/>
    </sheetView>
  </sheetViews>
  <sheetFormatPr baseColWidth="10" defaultRowHeight="15" x14ac:dyDescent="0.25"/>
  <cols>
    <col min="1" max="1" width="11.42578125" style="69"/>
    <col min="2" max="3" width="7.7109375" style="69" customWidth="1"/>
    <col min="4" max="13" width="9.7109375" customWidth="1"/>
    <col min="14" max="14" width="5.7109375" style="253" customWidth="1"/>
    <col min="19" max="19" width="8.7109375" style="33" customWidth="1"/>
    <col min="20" max="20" width="7.7109375" style="33" customWidth="1"/>
    <col min="21" max="23" width="9.7109375" customWidth="1"/>
    <col min="24" max="28" width="8.7109375" customWidth="1"/>
    <col min="29" max="30" width="7.7109375" customWidth="1"/>
    <col min="31" max="31" width="3.7109375" style="253" customWidth="1"/>
    <col min="32" max="35" width="8.7109375" customWidth="1"/>
    <col min="36" max="37" width="7.7109375" customWidth="1"/>
  </cols>
  <sheetData>
    <row r="1" spans="1:39" s="229" customFormat="1" ht="45" x14ac:dyDescent="0.25">
      <c r="A1" s="256" t="s">
        <v>61</v>
      </c>
      <c r="B1" s="256" t="s">
        <v>62</v>
      </c>
      <c r="C1" s="256" t="s">
        <v>76</v>
      </c>
      <c r="D1" s="256" t="s">
        <v>77</v>
      </c>
      <c r="E1" s="256" t="s">
        <v>78</v>
      </c>
      <c r="F1" s="256" t="s">
        <v>79</v>
      </c>
      <c r="G1" s="256" t="s">
        <v>80</v>
      </c>
      <c r="H1" s="256" t="s">
        <v>81</v>
      </c>
      <c r="I1" s="256" t="s">
        <v>82</v>
      </c>
      <c r="J1" s="256" t="s">
        <v>83</v>
      </c>
      <c r="K1" s="256" t="s">
        <v>84</v>
      </c>
      <c r="L1" s="256" t="s">
        <v>85</v>
      </c>
      <c r="M1" s="256" t="s">
        <v>86</v>
      </c>
      <c r="N1" s="256"/>
      <c r="O1" s="256" t="s">
        <v>90</v>
      </c>
      <c r="P1" s="256" t="s">
        <v>91</v>
      </c>
      <c r="Q1" s="256"/>
      <c r="R1" s="256" t="s">
        <v>61</v>
      </c>
      <c r="S1" s="256" t="s">
        <v>62</v>
      </c>
      <c r="T1" s="256" t="s">
        <v>87</v>
      </c>
      <c r="U1" s="256" t="s">
        <v>88</v>
      </c>
      <c r="V1" s="256" t="s">
        <v>80</v>
      </c>
      <c r="W1" s="256" t="s">
        <v>89</v>
      </c>
      <c r="X1" s="256" t="s">
        <v>92</v>
      </c>
      <c r="Y1" s="256" t="s">
        <v>96</v>
      </c>
      <c r="Z1" s="256" t="s">
        <v>93</v>
      </c>
      <c r="AA1" s="256" t="s">
        <v>95</v>
      </c>
      <c r="AB1" s="256" t="s">
        <v>94</v>
      </c>
      <c r="AC1" s="256" t="s">
        <v>85</v>
      </c>
      <c r="AD1" s="256" t="s">
        <v>86</v>
      </c>
      <c r="AE1" s="256"/>
      <c r="AF1" s="256" t="s">
        <v>97</v>
      </c>
      <c r="AG1" s="256" t="s">
        <v>98</v>
      </c>
      <c r="AH1" s="256" t="s">
        <v>99</v>
      </c>
      <c r="AI1" s="256" t="s">
        <v>100</v>
      </c>
      <c r="AJ1" s="256" t="s">
        <v>101</v>
      </c>
      <c r="AK1" s="256" t="s">
        <v>102</v>
      </c>
      <c r="AL1" s="256"/>
      <c r="AM1" s="256" t="s">
        <v>62</v>
      </c>
    </row>
    <row r="2" spans="1:39" x14ac:dyDescent="0.25">
      <c r="A2" s="257" t="s">
        <v>0</v>
      </c>
      <c r="B2" s="257" t="s">
        <v>9</v>
      </c>
      <c r="C2" s="257">
        <v>1</v>
      </c>
      <c r="D2" s="258">
        <v>1050.2449999999999</v>
      </c>
      <c r="E2" s="258">
        <v>63.808058268530203</v>
      </c>
      <c r="F2" s="258">
        <v>1310.5650000000001</v>
      </c>
      <c r="G2" s="258">
        <v>25.464272356903201</v>
      </c>
      <c r="H2" s="258">
        <v>100.465416666667</v>
      </c>
      <c r="I2" s="258">
        <v>17.8982034510551</v>
      </c>
      <c r="J2" s="258">
        <v>147.03583333333299</v>
      </c>
      <c r="K2" s="258">
        <v>28.142494082586499</v>
      </c>
      <c r="L2" s="258">
        <v>7.6658095299864296E-2</v>
      </c>
      <c r="M2" s="258">
        <v>0.112192705690548</v>
      </c>
      <c r="N2" s="255"/>
      <c r="O2" s="258">
        <v>4.4444026607963302E-2</v>
      </c>
      <c r="P2" s="258">
        <v>4.0748535388412797E-2</v>
      </c>
      <c r="Q2" s="254" t="s">
        <v>74</v>
      </c>
      <c r="R2" s="254" t="s">
        <v>0</v>
      </c>
      <c r="S2" s="259" t="s">
        <v>74</v>
      </c>
      <c r="T2" s="259">
        <v>1</v>
      </c>
      <c r="U2" s="258">
        <v>1206.04357142857</v>
      </c>
      <c r="V2" s="258">
        <v>244.30659044512299</v>
      </c>
      <c r="W2" s="258">
        <v>1297.10428571429</v>
      </c>
      <c r="X2" s="258">
        <v>159.72846677869001</v>
      </c>
      <c r="Y2" s="258">
        <v>109.36714285714299</v>
      </c>
      <c r="Z2" s="258">
        <v>29.6360789009981</v>
      </c>
      <c r="AA2" s="258">
        <v>154.69220238095201</v>
      </c>
      <c r="AB2" s="258">
        <v>35.253992671924401</v>
      </c>
      <c r="AC2" s="258">
        <v>8.4316383857229199E-2</v>
      </c>
      <c r="AD2" s="258">
        <v>0.11925964942422999</v>
      </c>
      <c r="AE2" s="255"/>
      <c r="AF2" s="264">
        <v>66702.772500000006</v>
      </c>
      <c r="AG2" s="264">
        <v>22638.393362461498</v>
      </c>
      <c r="AH2" s="264">
        <v>51348.150357142898</v>
      </c>
      <c r="AI2" s="264">
        <v>11171.0490426129</v>
      </c>
      <c r="AJ2" s="258">
        <v>4.8916230746141501E-2</v>
      </c>
      <c r="AK2" s="258">
        <v>3.7655975563198101E-2</v>
      </c>
      <c r="AL2" s="254" t="s">
        <v>74</v>
      </c>
      <c r="AM2" s="254" t="s">
        <v>69</v>
      </c>
    </row>
    <row r="3" spans="1:39" x14ac:dyDescent="0.25">
      <c r="A3" s="257" t="s">
        <v>0</v>
      </c>
      <c r="B3" s="257" t="s">
        <v>9</v>
      </c>
      <c r="C3" s="257">
        <v>1</v>
      </c>
      <c r="D3" s="258">
        <v>1081.0525</v>
      </c>
      <c r="E3" s="258">
        <v>198.51263542908299</v>
      </c>
      <c r="F3" s="258">
        <v>1405.095</v>
      </c>
      <c r="G3" s="258">
        <v>42.032896244094196</v>
      </c>
      <c r="H3" s="258">
        <v>135.77250000000001</v>
      </c>
      <c r="I3" s="258">
        <v>22.2309950587989</v>
      </c>
      <c r="J3" s="258">
        <v>179.54333333333301</v>
      </c>
      <c r="K3" s="258">
        <v>31.861164539249</v>
      </c>
      <c r="L3" s="258">
        <v>9.6628697703714003E-2</v>
      </c>
      <c r="M3" s="258">
        <v>0.12778020940458401</v>
      </c>
      <c r="N3" s="255"/>
      <c r="O3" s="258">
        <v>6.3797396609825793E-2</v>
      </c>
      <c r="P3" s="258">
        <v>4.1744206408127302E-2</v>
      </c>
      <c r="Q3" s="253"/>
      <c r="R3" s="254" t="s">
        <v>70</v>
      </c>
      <c r="S3" s="260" t="s">
        <v>9</v>
      </c>
      <c r="T3" s="259">
        <v>2</v>
      </c>
      <c r="U3" s="258">
        <v>1433.734375</v>
      </c>
      <c r="V3" s="258">
        <v>267.82292996026399</v>
      </c>
      <c r="W3" s="258">
        <v>1443.3284375000001</v>
      </c>
      <c r="X3" s="258">
        <v>204.05713208693601</v>
      </c>
      <c r="Y3" s="258">
        <v>26.273385416666699</v>
      </c>
      <c r="Z3" s="258">
        <v>8.8924026928453497</v>
      </c>
      <c r="AA3" s="258">
        <v>32.840937500000003</v>
      </c>
      <c r="AB3" s="258">
        <v>15.4999935198855</v>
      </c>
      <c r="AC3" s="258">
        <v>1.8203331088089001E-2</v>
      </c>
      <c r="AD3" s="258">
        <v>2.2753613555126801E-2</v>
      </c>
      <c r="AE3" s="255"/>
      <c r="AF3" s="264">
        <v>16491.657218749999</v>
      </c>
      <c r="AG3" s="264">
        <v>5279.15264183206</v>
      </c>
      <c r="AH3" s="264">
        <v>18876.57390625</v>
      </c>
      <c r="AI3" s="264">
        <v>5634.0222761978703</v>
      </c>
      <c r="AJ3" s="258">
        <v>8.8970056312517899E-3</v>
      </c>
      <c r="AK3" s="258">
        <v>1.01836329796925E-2</v>
      </c>
      <c r="AL3" s="253"/>
      <c r="AM3" s="254" t="s">
        <v>69</v>
      </c>
    </row>
    <row r="4" spans="1:39" x14ac:dyDescent="0.25">
      <c r="A4" s="257" t="s">
        <v>0</v>
      </c>
      <c r="B4" s="257" t="s">
        <v>9</v>
      </c>
      <c r="C4" s="257">
        <v>1</v>
      </c>
      <c r="D4" s="258">
        <v>798.89</v>
      </c>
      <c r="E4" s="258">
        <v>56.391006375132299</v>
      </c>
      <c r="F4" s="258">
        <v>974.14499999999998</v>
      </c>
      <c r="G4" s="258">
        <v>16.155524338960099</v>
      </c>
      <c r="H4" s="258">
        <v>80.292916666666699</v>
      </c>
      <c r="I4" s="258">
        <v>13.5307676697179</v>
      </c>
      <c r="J4" s="258">
        <v>129.77250000000001</v>
      </c>
      <c r="K4" s="258">
        <v>25.3980249574476</v>
      </c>
      <c r="L4" s="258">
        <v>8.2423988899667594E-2</v>
      </c>
      <c r="M4" s="258">
        <v>0.133216820904485</v>
      </c>
      <c r="N4" s="255"/>
      <c r="O4" s="258">
        <v>5.2201212656635201E-2</v>
      </c>
      <c r="P4" s="258">
        <v>4.6039344878758999E-2</v>
      </c>
      <c r="Q4" s="253"/>
      <c r="R4" s="254" t="s">
        <v>103</v>
      </c>
      <c r="T4" s="259">
        <v>3</v>
      </c>
      <c r="U4" s="258">
        <v>1443.5662500000001</v>
      </c>
      <c r="V4" s="258">
        <v>172.71111359631101</v>
      </c>
      <c r="W4" s="258">
        <v>1334.6728125</v>
      </c>
      <c r="X4" s="258">
        <v>149.47583270483199</v>
      </c>
      <c r="Y4" s="258">
        <v>39.115682291666701</v>
      </c>
      <c r="Z4" s="258">
        <v>19.244610546514501</v>
      </c>
      <c r="AA4" s="258">
        <v>52.075468749999999</v>
      </c>
      <c r="AB4" s="258">
        <v>34.071402370096003</v>
      </c>
      <c r="AC4" s="258">
        <v>2.9307319311014001E-2</v>
      </c>
      <c r="AD4" s="258">
        <v>3.9017404312339701E-2</v>
      </c>
      <c r="AE4" s="255"/>
      <c r="AF4" s="264">
        <v>27525.818749999999</v>
      </c>
      <c r="AG4" s="264">
        <v>13997.023456360201</v>
      </c>
      <c r="AH4" s="264">
        <v>24804.561406249999</v>
      </c>
      <c r="AI4" s="264">
        <v>10170.048147735901</v>
      </c>
      <c r="AJ4" s="258">
        <v>1.6095229647234199E-2</v>
      </c>
      <c r="AK4" s="258">
        <v>1.4504023141274001E-2</v>
      </c>
      <c r="AL4" s="253"/>
      <c r="AM4" s="254" t="s">
        <v>69</v>
      </c>
    </row>
    <row r="5" spans="1:39" x14ac:dyDescent="0.25">
      <c r="A5" s="257" t="s">
        <v>0</v>
      </c>
      <c r="B5" s="257" t="s">
        <v>9</v>
      </c>
      <c r="C5" s="257">
        <v>1</v>
      </c>
      <c r="D5" s="258">
        <v>1345.0574999999999</v>
      </c>
      <c r="E5" s="258">
        <v>58.428170930921802</v>
      </c>
      <c r="F5" s="258">
        <v>1231.605</v>
      </c>
      <c r="G5" s="258">
        <v>36.043877427377801</v>
      </c>
      <c r="H5" s="258">
        <v>76.615833333333299</v>
      </c>
      <c r="I5" s="258">
        <v>10.7555845622338</v>
      </c>
      <c r="J5" s="258">
        <v>131.30375000000001</v>
      </c>
      <c r="K5" s="258">
        <v>23.337889665129001</v>
      </c>
      <c r="L5" s="258">
        <v>6.2208121380908102E-2</v>
      </c>
      <c r="M5" s="258">
        <v>0.10661190073116</v>
      </c>
      <c r="N5" s="255"/>
      <c r="O5" s="258">
        <v>2.9985621066212598E-2</v>
      </c>
      <c r="P5" s="258">
        <v>3.4137342509437403E-2</v>
      </c>
      <c r="Q5" s="253"/>
      <c r="R5" s="253"/>
      <c r="T5" s="259">
        <v>4</v>
      </c>
      <c r="U5" s="262"/>
      <c r="V5" s="262"/>
      <c r="W5" s="262"/>
      <c r="X5" s="262"/>
      <c r="Y5" s="262"/>
      <c r="Z5" s="262"/>
      <c r="AA5" s="262"/>
      <c r="AB5" s="262"/>
      <c r="AC5" s="262"/>
      <c r="AD5" s="262"/>
      <c r="AF5" s="213"/>
      <c r="AG5" s="213"/>
      <c r="AH5" s="213"/>
      <c r="AI5" s="213"/>
      <c r="AJ5" s="262"/>
      <c r="AK5" s="262"/>
      <c r="AL5" s="253"/>
      <c r="AM5" s="254" t="s">
        <v>69</v>
      </c>
    </row>
    <row r="6" spans="1:39" x14ac:dyDescent="0.25">
      <c r="A6" s="257" t="s">
        <v>0</v>
      </c>
      <c r="B6" s="257" t="s">
        <v>9</v>
      </c>
      <c r="C6" s="257">
        <v>1</v>
      </c>
      <c r="D6" s="258">
        <v>1301.6624999999999</v>
      </c>
      <c r="E6" s="258">
        <v>96.413575245746003</v>
      </c>
      <c r="F6" s="258">
        <v>1404.4349999999999</v>
      </c>
      <c r="G6" s="258">
        <v>79.786757673189996</v>
      </c>
      <c r="H6" s="258">
        <v>128.89541666666699</v>
      </c>
      <c r="I6" s="258">
        <v>27.782018892295799</v>
      </c>
      <c r="J6" s="258">
        <v>182.64666666666699</v>
      </c>
      <c r="K6" s="258">
        <v>35.976800213792899</v>
      </c>
      <c r="L6" s="258">
        <v>9.1777417015858107E-2</v>
      </c>
      <c r="M6" s="258">
        <v>0.130049925177503</v>
      </c>
      <c r="N6" s="255"/>
      <c r="O6" s="258">
        <v>5.3512066979504197E-2</v>
      </c>
      <c r="P6" s="258">
        <v>3.8114219256782197E-2</v>
      </c>
      <c r="Q6" s="253"/>
      <c r="R6" s="254" t="s">
        <v>0</v>
      </c>
      <c r="T6" s="259">
        <v>5</v>
      </c>
      <c r="U6" s="258">
        <v>1085.85607142857</v>
      </c>
      <c r="V6" s="258">
        <v>227.96841911463099</v>
      </c>
      <c r="W6" s="258">
        <v>1077.82071428571</v>
      </c>
      <c r="X6" s="258">
        <v>214.100179665512</v>
      </c>
      <c r="Y6" s="258">
        <v>89.566547619047498</v>
      </c>
      <c r="Z6" s="258">
        <v>22.755864493532901</v>
      </c>
      <c r="AA6" s="258">
        <v>132.25226190476201</v>
      </c>
      <c r="AB6" s="258">
        <v>39.353257459801902</v>
      </c>
      <c r="AC6" s="258">
        <v>8.3099671802470798E-2</v>
      </c>
      <c r="AD6" s="258">
        <v>0.122703395984004</v>
      </c>
      <c r="AE6" s="255"/>
      <c r="AF6" s="264">
        <v>45275.093392857103</v>
      </c>
      <c r="AG6" s="264">
        <v>19723.553771256898</v>
      </c>
      <c r="AH6" s="264">
        <v>48887.342678571396</v>
      </c>
      <c r="AI6" s="264">
        <v>52384.555368495101</v>
      </c>
      <c r="AJ6" s="258">
        <v>4.4649015080613502E-2</v>
      </c>
      <c r="AK6" s="258">
        <v>4.8211313040626903E-2</v>
      </c>
      <c r="AL6" s="253"/>
      <c r="AM6" s="254" t="s">
        <v>69</v>
      </c>
    </row>
    <row r="7" spans="1:39" x14ac:dyDescent="0.25">
      <c r="A7" s="257" t="s">
        <v>0</v>
      </c>
      <c r="B7" s="257" t="s">
        <v>9</v>
      </c>
      <c r="C7" s="257">
        <v>1</v>
      </c>
      <c r="D7" s="258">
        <v>1373.0274999999999</v>
      </c>
      <c r="E7" s="258">
        <v>78.624394592265602</v>
      </c>
      <c r="F7" s="258">
        <v>1289.6600000000001</v>
      </c>
      <c r="G7" s="258">
        <v>66.155258294407801</v>
      </c>
      <c r="H7" s="258">
        <v>112.290416666667</v>
      </c>
      <c r="I7" s="258">
        <v>15.738206482858899</v>
      </c>
      <c r="J7" s="258">
        <v>156.009166666667</v>
      </c>
      <c r="K7" s="258">
        <v>37.062805205625601</v>
      </c>
      <c r="L7" s="258">
        <v>8.7069783250365698E-2</v>
      </c>
      <c r="M7" s="258">
        <v>0.120969221862093</v>
      </c>
      <c r="N7" s="255"/>
      <c r="O7" s="258">
        <v>4.9956925976697299E-2</v>
      </c>
      <c r="P7" s="258">
        <v>3.3344708731574801E-2</v>
      </c>
      <c r="Q7" s="253"/>
      <c r="R7" s="254" t="s">
        <v>70</v>
      </c>
      <c r="S7" s="259" t="s">
        <v>3</v>
      </c>
      <c r="T7" s="259">
        <v>6</v>
      </c>
      <c r="U7" s="258">
        <v>1284.9815625000001</v>
      </c>
      <c r="V7" s="258">
        <v>217.17850388354</v>
      </c>
      <c r="W7" s="258">
        <v>1289.0515625</v>
      </c>
      <c r="X7" s="258">
        <v>153.420433683634</v>
      </c>
      <c r="Y7" s="258">
        <v>42.215885416666701</v>
      </c>
      <c r="Z7" s="258">
        <v>15.501056584403299</v>
      </c>
      <c r="AA7" s="258">
        <v>55.589322916666603</v>
      </c>
      <c r="AB7" s="258">
        <v>16.082559838308502</v>
      </c>
      <c r="AC7" s="258">
        <v>3.2749570804439201E-2</v>
      </c>
      <c r="AD7" s="258">
        <v>4.3124204286177803E-2</v>
      </c>
      <c r="AE7" s="255"/>
      <c r="AF7" s="264">
        <v>20844.419218750001</v>
      </c>
      <c r="AG7" s="264">
        <v>5405.4187216842602</v>
      </c>
      <c r="AH7" s="264">
        <v>23533.296890624999</v>
      </c>
      <c r="AI7" s="264">
        <v>6178.1230436096703</v>
      </c>
      <c r="AJ7" s="258">
        <v>1.4825394323213399E-2</v>
      </c>
      <c r="AK7" s="258">
        <v>1.6737832916684601E-2</v>
      </c>
      <c r="AL7" s="253"/>
      <c r="AM7" s="254" t="s">
        <v>69</v>
      </c>
    </row>
    <row r="8" spans="1:39" x14ac:dyDescent="0.25">
      <c r="A8" s="257" t="s">
        <v>0</v>
      </c>
      <c r="B8" s="257" t="s">
        <v>9</v>
      </c>
      <c r="C8" s="257">
        <v>1</v>
      </c>
      <c r="D8" s="258">
        <v>1492.37</v>
      </c>
      <c r="E8" s="258">
        <v>113.794045831346</v>
      </c>
      <c r="F8" s="258">
        <v>1464.2249999999999</v>
      </c>
      <c r="G8" s="258">
        <v>40.578498822238203</v>
      </c>
      <c r="H8" s="258">
        <v>131.23750000000001</v>
      </c>
      <c r="I8" s="258">
        <v>22.951913674122199</v>
      </c>
      <c r="J8" s="258">
        <v>156.53416666666701</v>
      </c>
      <c r="K8" s="258">
        <v>24.781536064379601</v>
      </c>
      <c r="L8" s="258">
        <v>8.9629326094008796E-2</v>
      </c>
      <c r="M8" s="258">
        <v>0.10690581479394699</v>
      </c>
      <c r="N8" s="255"/>
      <c r="O8" s="258">
        <v>4.9845982739934097E-2</v>
      </c>
      <c r="P8" s="258">
        <v>3.55869662214892E-2</v>
      </c>
      <c r="Q8" s="253"/>
      <c r="R8" s="254" t="s">
        <v>103</v>
      </c>
      <c r="T8" s="259">
        <v>7</v>
      </c>
      <c r="U8" s="258">
        <v>1344.2128124999999</v>
      </c>
      <c r="V8" s="258">
        <v>177.86383404047001</v>
      </c>
      <c r="W8" s="258">
        <v>1262.5803125</v>
      </c>
      <c r="X8" s="258">
        <v>102.65566704920801</v>
      </c>
      <c r="Y8" s="258">
        <v>67.9166666666667</v>
      </c>
      <c r="Z8" s="258">
        <v>21.3010296762974</v>
      </c>
      <c r="AA8" s="258">
        <v>80.667135416666696</v>
      </c>
      <c r="AB8" s="258">
        <v>17.8488955360245</v>
      </c>
      <c r="AC8" s="258">
        <v>5.3791957623817797E-2</v>
      </c>
      <c r="AD8" s="258">
        <v>6.3890696392168406E-2</v>
      </c>
      <c r="AE8" s="255"/>
      <c r="AF8" s="264">
        <v>36523.339687500003</v>
      </c>
      <c r="AG8" s="264">
        <v>6658.0940967136303</v>
      </c>
      <c r="AH8" s="264">
        <v>31361.93328125</v>
      </c>
      <c r="AI8" s="264">
        <v>6018.0151570887301</v>
      </c>
      <c r="AJ8" s="258">
        <v>2.5649216029848401E-2</v>
      </c>
      <c r="AK8" s="258">
        <v>2.2024519354668499E-2</v>
      </c>
      <c r="AL8" s="253"/>
      <c r="AM8" s="254" t="s">
        <v>69</v>
      </c>
    </row>
    <row r="9" spans="1:39" x14ac:dyDescent="0.25">
      <c r="A9" s="257" t="s">
        <v>70</v>
      </c>
      <c r="B9" s="257" t="s">
        <v>9</v>
      </c>
      <c r="C9" s="257">
        <v>2</v>
      </c>
      <c r="D9" s="258">
        <v>1047.8975</v>
      </c>
      <c r="E9" s="258">
        <v>18.608590086296498</v>
      </c>
      <c r="F9" s="258">
        <v>1169.7674999999999</v>
      </c>
      <c r="G9" s="258">
        <v>24.443658175492001</v>
      </c>
      <c r="H9" s="258">
        <v>35.700416666666698</v>
      </c>
      <c r="I9" s="258">
        <v>5.7373115042763301</v>
      </c>
      <c r="J9" s="258">
        <v>44.5566666666667</v>
      </c>
      <c r="K9" s="258">
        <v>10.414539446565</v>
      </c>
      <c r="L9" s="258">
        <v>3.0519241359216E-2</v>
      </c>
      <c r="M9" s="258">
        <v>3.80901902871012E-2</v>
      </c>
      <c r="N9" s="255"/>
      <c r="O9" s="258">
        <v>1.63993462172752E-2</v>
      </c>
      <c r="P9" s="258">
        <v>2.1471454556990701E-2</v>
      </c>
      <c r="Q9" s="253"/>
      <c r="R9" s="253"/>
      <c r="U9" s="253"/>
      <c r="V9" s="253"/>
      <c r="W9" s="253"/>
      <c r="X9" s="253"/>
      <c r="Y9" s="253"/>
      <c r="Z9" s="253"/>
      <c r="AA9" s="253"/>
      <c r="AB9" s="253"/>
      <c r="AC9" s="253"/>
      <c r="AD9" s="253"/>
      <c r="AF9" s="253"/>
      <c r="AG9" s="253"/>
      <c r="AH9" s="253"/>
      <c r="AI9" s="253"/>
      <c r="AJ9" s="253"/>
      <c r="AK9" s="253"/>
      <c r="AL9" s="253"/>
      <c r="AM9" s="254" t="s">
        <v>69</v>
      </c>
    </row>
    <row r="10" spans="1:39" x14ac:dyDescent="0.25">
      <c r="A10" s="257" t="s">
        <v>70</v>
      </c>
      <c r="B10" s="257" t="s">
        <v>9</v>
      </c>
      <c r="C10" s="257">
        <v>2</v>
      </c>
      <c r="D10" s="258">
        <v>1333.4949999999999</v>
      </c>
      <c r="E10" s="258">
        <v>48.757673242273</v>
      </c>
      <c r="F10" s="258">
        <v>1523.0825</v>
      </c>
      <c r="G10" s="258">
        <v>49.669367068639701</v>
      </c>
      <c r="H10" s="258">
        <v>23.62875</v>
      </c>
      <c r="I10" s="258">
        <v>6.2055082912017596</v>
      </c>
      <c r="J10" s="258">
        <v>27.038333333333298</v>
      </c>
      <c r="K10" s="258">
        <v>9.3937456837522593</v>
      </c>
      <c r="L10" s="258">
        <v>1.5513768952108599E-2</v>
      </c>
      <c r="M10" s="258">
        <v>1.7752376075053901E-2</v>
      </c>
      <c r="N10" s="255"/>
      <c r="O10" s="258">
        <v>8.6728992681230008E-3</v>
      </c>
      <c r="P10" s="258">
        <v>1.03296535220805E-2</v>
      </c>
      <c r="Q10" s="253"/>
      <c r="R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F10" s="253"/>
      <c r="AG10" s="253"/>
      <c r="AH10" s="253"/>
      <c r="AI10" s="253"/>
      <c r="AJ10" s="253"/>
      <c r="AK10" s="253"/>
      <c r="AL10" s="253"/>
      <c r="AM10" s="254" t="s">
        <v>69</v>
      </c>
    </row>
    <row r="11" spans="1:39" x14ac:dyDescent="0.25">
      <c r="A11" s="257" t="s">
        <v>70</v>
      </c>
      <c r="B11" s="257" t="s">
        <v>9</v>
      </c>
      <c r="C11" s="257">
        <v>2</v>
      </c>
      <c r="D11" s="258">
        <v>1544.9675</v>
      </c>
      <c r="E11" s="258">
        <v>105.581046712942</v>
      </c>
      <c r="F11" s="258">
        <v>1667.37</v>
      </c>
      <c r="G11" s="258">
        <v>46.504713022808602</v>
      </c>
      <c r="H11" s="258">
        <v>22.22625</v>
      </c>
      <c r="I11" s="258">
        <v>6.1043404461586599</v>
      </c>
      <c r="J11" s="258">
        <v>26.701250000000002</v>
      </c>
      <c r="K11" s="258">
        <v>7.4625618124306197</v>
      </c>
      <c r="L11" s="258">
        <v>1.33301246873819E-2</v>
      </c>
      <c r="M11" s="258">
        <v>1.6013992095335799E-2</v>
      </c>
      <c r="N11" s="255"/>
      <c r="O11" s="258">
        <v>6.7296357799303003E-3</v>
      </c>
      <c r="P11" s="258">
        <v>8.4218033467394794E-3</v>
      </c>
      <c r="Q11" s="253"/>
      <c r="R11" s="253"/>
      <c r="U11" s="253"/>
      <c r="V11" s="253"/>
      <c r="W11" s="253"/>
      <c r="X11" s="253"/>
      <c r="Y11" s="253"/>
      <c r="Z11" s="253"/>
      <c r="AA11" s="253"/>
      <c r="AB11" s="253"/>
      <c r="AC11" s="253"/>
      <c r="AD11" s="253"/>
      <c r="AF11" s="253"/>
      <c r="AG11" s="253"/>
      <c r="AH11" s="253"/>
      <c r="AI11" s="253"/>
      <c r="AJ11" s="253"/>
      <c r="AK11" s="253"/>
      <c r="AL11" s="253"/>
      <c r="AM11" s="254" t="s">
        <v>69</v>
      </c>
    </row>
    <row r="12" spans="1:39" x14ac:dyDescent="0.25">
      <c r="A12" s="257" t="s">
        <v>70</v>
      </c>
      <c r="B12" s="257" t="s">
        <v>9</v>
      </c>
      <c r="C12" s="257">
        <v>2</v>
      </c>
      <c r="D12" s="258">
        <v>2014.6224999999999</v>
      </c>
      <c r="E12" s="258">
        <v>25.377334211180798</v>
      </c>
      <c r="F12" s="258">
        <v>1756.2850000000001</v>
      </c>
      <c r="G12" s="258">
        <v>79.850712582923606</v>
      </c>
      <c r="H12" s="258">
        <v>29.452500000000001</v>
      </c>
      <c r="I12" s="258">
        <v>9.4871975424856494</v>
      </c>
      <c r="J12" s="258">
        <v>32.310833333333299</v>
      </c>
      <c r="K12" s="258">
        <v>10.765792814629901</v>
      </c>
      <c r="L12" s="258">
        <v>1.8722995793203599E-2</v>
      </c>
      <c r="M12" s="258">
        <v>1.72926565639024E-2</v>
      </c>
      <c r="N12" s="255"/>
      <c r="O12" s="258">
        <v>7.5010836376514997E-3</v>
      </c>
      <c r="P12" s="258">
        <v>7.1397682253892397E-3</v>
      </c>
      <c r="Q12" s="253"/>
      <c r="R12" s="253"/>
      <c r="U12" s="253"/>
      <c r="V12" s="253"/>
      <c r="W12" s="253"/>
      <c r="X12" s="253"/>
      <c r="Y12" s="253"/>
      <c r="Z12" s="253"/>
      <c r="AA12" s="253"/>
      <c r="AB12" s="253"/>
      <c r="AC12" s="253"/>
      <c r="AD12" s="253"/>
      <c r="AF12" s="253"/>
      <c r="AG12" s="253"/>
      <c r="AH12" s="253"/>
      <c r="AI12" s="253"/>
      <c r="AJ12" s="253"/>
      <c r="AK12" s="253"/>
      <c r="AL12" s="253"/>
      <c r="AM12" s="254" t="s">
        <v>69</v>
      </c>
    </row>
    <row r="13" spans="1:39" x14ac:dyDescent="0.25">
      <c r="A13" s="257" t="s">
        <v>70</v>
      </c>
      <c r="B13" s="257" t="s">
        <v>9</v>
      </c>
      <c r="C13" s="257">
        <v>2</v>
      </c>
      <c r="D13" s="258">
        <v>1318.405</v>
      </c>
      <c r="E13" s="258">
        <v>96.389185596724602</v>
      </c>
      <c r="F13" s="258">
        <v>1328.9925000000001</v>
      </c>
      <c r="G13" s="258">
        <v>49.257185178071303</v>
      </c>
      <c r="H13" s="258">
        <v>22.9925</v>
      </c>
      <c r="I13" s="258">
        <v>8.4559243338963004</v>
      </c>
      <c r="J13" s="258">
        <v>29.7291666666667</v>
      </c>
      <c r="K13" s="258">
        <v>9.8508484792361592</v>
      </c>
      <c r="L13" s="258">
        <v>1.67442003372229E-2</v>
      </c>
      <c r="M13" s="258">
        <v>2.10413151315752E-2</v>
      </c>
      <c r="N13" s="255"/>
      <c r="O13" s="258">
        <v>7.7454539101221203E-3</v>
      </c>
      <c r="P13" s="258">
        <v>9.7768736806833397E-3</v>
      </c>
      <c r="Q13" s="253"/>
      <c r="R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F13" s="253"/>
      <c r="AG13" s="253"/>
      <c r="AH13" s="253"/>
      <c r="AI13" s="253"/>
      <c r="AJ13" s="253"/>
      <c r="AK13" s="253"/>
      <c r="AL13" s="253"/>
      <c r="AM13" s="254" t="s">
        <v>69</v>
      </c>
    </row>
    <row r="14" spans="1:39" x14ac:dyDescent="0.25">
      <c r="A14" s="257" t="s">
        <v>70</v>
      </c>
      <c r="B14" s="257" t="s">
        <v>9</v>
      </c>
      <c r="C14" s="257">
        <v>2</v>
      </c>
      <c r="D14" s="258">
        <v>1478.4349999999999</v>
      </c>
      <c r="E14" s="258">
        <v>48.560406711651098</v>
      </c>
      <c r="F14" s="258">
        <v>1531.7349999999999</v>
      </c>
      <c r="G14" s="258">
        <v>53.604020060695902</v>
      </c>
      <c r="H14" s="258">
        <v>27.8966666666667</v>
      </c>
      <c r="I14" s="258">
        <v>5.97989928602607</v>
      </c>
      <c r="J14" s="258">
        <v>44.320833333333297</v>
      </c>
      <c r="K14" s="258">
        <v>18.007453041344601</v>
      </c>
      <c r="L14" s="258">
        <v>1.88933355530384E-2</v>
      </c>
      <c r="M14" s="258">
        <v>3.0650155977807299E-2</v>
      </c>
      <c r="N14" s="255"/>
      <c r="O14" s="258">
        <v>1.0810333978708399E-2</v>
      </c>
      <c r="P14" s="258">
        <v>1.32559314196714E-2</v>
      </c>
      <c r="Q14" s="253"/>
      <c r="R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F14" s="253"/>
      <c r="AG14" s="253"/>
      <c r="AH14" s="253"/>
      <c r="AI14" s="253"/>
      <c r="AJ14" s="253"/>
      <c r="AK14" s="253"/>
      <c r="AL14" s="253"/>
      <c r="AM14" s="254" t="s">
        <v>69</v>
      </c>
    </row>
    <row r="15" spans="1:39" x14ac:dyDescent="0.25">
      <c r="A15" s="257" t="s">
        <v>70</v>
      </c>
      <c r="B15" s="257" t="s">
        <v>9</v>
      </c>
      <c r="C15" s="257">
        <v>2</v>
      </c>
      <c r="D15" s="258">
        <v>1369.0925</v>
      </c>
      <c r="E15" s="258">
        <v>61.367251513602199</v>
      </c>
      <c r="F15" s="258">
        <v>1233.7750000000001</v>
      </c>
      <c r="G15" s="258">
        <v>41.141557659698698</v>
      </c>
      <c r="H15" s="258">
        <v>19.487500000000001</v>
      </c>
      <c r="I15" s="258">
        <v>5.0116718116638603</v>
      </c>
      <c r="J15" s="258">
        <v>17.9025</v>
      </c>
      <c r="K15" s="258">
        <v>4.7055799246783998</v>
      </c>
      <c r="L15" s="258">
        <v>1.4684606188324499E-2</v>
      </c>
      <c r="M15" s="258">
        <v>1.3983843623567201E-2</v>
      </c>
      <c r="N15" s="255"/>
      <c r="O15" s="258">
        <v>6.2718564034493496E-3</v>
      </c>
      <c r="P15" s="258">
        <v>7.4248159682991999E-3</v>
      </c>
      <c r="Q15" s="253"/>
      <c r="R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F15" s="253"/>
      <c r="AG15" s="253"/>
      <c r="AH15" s="253"/>
      <c r="AI15" s="253"/>
      <c r="AJ15" s="253"/>
      <c r="AK15" s="253"/>
      <c r="AL15" s="253"/>
      <c r="AM15" s="254" t="s">
        <v>69</v>
      </c>
    </row>
    <row r="16" spans="1:39" x14ac:dyDescent="0.25">
      <c r="A16" s="257" t="s">
        <v>70</v>
      </c>
      <c r="B16" s="257" t="s">
        <v>9</v>
      </c>
      <c r="C16" s="257">
        <v>2</v>
      </c>
      <c r="D16" s="258">
        <v>1362.96</v>
      </c>
      <c r="E16" s="258">
        <v>18.0679292301785</v>
      </c>
      <c r="F16" s="258">
        <v>1335.62</v>
      </c>
      <c r="G16" s="258">
        <v>63.487862882078403</v>
      </c>
      <c r="H16" s="258">
        <v>26.734166666666699</v>
      </c>
      <c r="I16" s="258">
        <v>8.3162325879283401</v>
      </c>
      <c r="J16" s="258">
        <v>41.97</v>
      </c>
      <c r="K16" s="258">
        <v>19.690645520512899</v>
      </c>
      <c r="L16" s="258">
        <v>1.9795113879696302E-2</v>
      </c>
      <c r="M16" s="258">
        <v>3.1368078744952399E-2</v>
      </c>
      <c r="N16" s="255"/>
      <c r="O16" s="258">
        <v>1.0801132680189601E-2</v>
      </c>
      <c r="P16" s="258">
        <v>9.5409945494502497E-3</v>
      </c>
      <c r="Q16" s="253"/>
      <c r="R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F16" s="253"/>
      <c r="AG16" s="253"/>
      <c r="AH16" s="253"/>
      <c r="AI16" s="253"/>
      <c r="AJ16" s="253"/>
      <c r="AK16" s="253"/>
      <c r="AL16" s="253"/>
      <c r="AM16" s="254" t="s">
        <v>69</v>
      </c>
    </row>
    <row r="17" spans="1:39" x14ac:dyDescent="0.25">
      <c r="A17" s="257" t="s">
        <v>71</v>
      </c>
      <c r="B17" s="257" t="s">
        <v>9</v>
      </c>
      <c r="C17" s="257">
        <v>3</v>
      </c>
      <c r="D17" s="258">
        <v>1201.0225</v>
      </c>
      <c r="E17" s="258">
        <v>116.831975467619</v>
      </c>
      <c r="F17" s="258">
        <v>1304.595</v>
      </c>
      <c r="G17" s="258">
        <v>3.51996685590492</v>
      </c>
      <c r="H17" s="258">
        <v>22.019583333333301</v>
      </c>
      <c r="I17" s="258">
        <v>6.8497511723557096</v>
      </c>
      <c r="J17" s="258">
        <v>24.715</v>
      </c>
      <c r="K17" s="258">
        <v>6.9895617826186403</v>
      </c>
      <c r="L17" s="258">
        <v>1.6878482083200801E-2</v>
      </c>
      <c r="M17" s="258">
        <v>1.89445766693878E-2</v>
      </c>
      <c r="N17" s="255"/>
      <c r="O17" s="258">
        <v>1.00986434251948E-2</v>
      </c>
      <c r="P17" s="258">
        <v>9.8663226357410001E-3</v>
      </c>
      <c r="Q17" s="253"/>
      <c r="R17" s="253"/>
      <c r="U17" s="253"/>
      <c r="V17" s="253"/>
      <c r="W17" s="253"/>
      <c r="X17" s="253"/>
      <c r="Y17" s="253"/>
      <c r="Z17" s="253"/>
      <c r="AA17" s="253"/>
      <c r="AB17" s="253"/>
      <c r="AC17" s="253"/>
      <c r="AD17" s="253"/>
      <c r="AF17" s="253"/>
      <c r="AG17" s="253"/>
      <c r="AH17" s="253"/>
      <c r="AI17" s="253"/>
      <c r="AJ17" s="253"/>
      <c r="AK17" s="253"/>
      <c r="AL17" s="253"/>
      <c r="AM17" s="254" t="s">
        <v>69</v>
      </c>
    </row>
    <row r="18" spans="1:39" x14ac:dyDescent="0.25">
      <c r="A18" s="257" t="s">
        <v>71</v>
      </c>
      <c r="B18" s="257" t="s">
        <v>9</v>
      </c>
      <c r="C18" s="257">
        <v>3</v>
      </c>
      <c r="D18" s="258">
        <v>1264.01</v>
      </c>
      <c r="E18" s="258">
        <v>95.663882770179001</v>
      </c>
      <c r="F18" s="258">
        <v>1313.6775</v>
      </c>
      <c r="G18" s="258">
        <v>43.823691746969303</v>
      </c>
      <c r="H18" s="258">
        <v>17.614166666666701</v>
      </c>
      <c r="I18" s="258">
        <v>4.1339452854614196</v>
      </c>
      <c r="J18" s="258">
        <v>20.681249999999999</v>
      </c>
      <c r="K18" s="258">
        <v>5.7236316477504499</v>
      </c>
      <c r="L18" s="258">
        <v>1.3408288310233401E-2</v>
      </c>
      <c r="M18" s="258">
        <v>1.5743019119989501E-2</v>
      </c>
      <c r="N18" s="255"/>
      <c r="O18" s="258">
        <v>7.2507076690375696E-3</v>
      </c>
      <c r="P18" s="258">
        <v>6.8893443076320296E-3</v>
      </c>
      <c r="Q18" s="253"/>
      <c r="R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F18" s="253"/>
      <c r="AG18" s="253"/>
      <c r="AH18" s="253"/>
      <c r="AI18" s="253"/>
      <c r="AJ18" s="253"/>
      <c r="AK18" s="253"/>
      <c r="AL18" s="253"/>
      <c r="AM18" s="254" t="s">
        <v>69</v>
      </c>
    </row>
    <row r="19" spans="1:39" x14ac:dyDescent="0.25">
      <c r="A19" s="257" t="s">
        <v>71</v>
      </c>
      <c r="B19" s="257" t="s">
        <v>9</v>
      </c>
      <c r="C19" s="257">
        <v>3</v>
      </c>
      <c r="D19" s="258">
        <v>1486.5550000000001</v>
      </c>
      <c r="E19" s="258">
        <v>141.86441144040799</v>
      </c>
      <c r="F19" s="258">
        <v>1224.7750000000001</v>
      </c>
      <c r="G19" s="258">
        <v>58.552810635644803</v>
      </c>
      <c r="H19" s="258">
        <v>26.765833333333301</v>
      </c>
      <c r="I19" s="258">
        <v>8.9823386693563592</v>
      </c>
      <c r="J19" s="258">
        <v>40.694583333333298</v>
      </c>
      <c r="K19" s="258">
        <v>9.3373653202169002</v>
      </c>
      <c r="L19" s="258">
        <v>2.1853673804032001E-2</v>
      </c>
      <c r="M19" s="258">
        <v>3.3226170793275001E-2</v>
      </c>
      <c r="N19" s="255"/>
      <c r="O19" s="258">
        <v>1.18284638788527E-2</v>
      </c>
      <c r="P19" s="258">
        <v>1.3722234213047701E-2</v>
      </c>
      <c r="Q19" s="253"/>
      <c r="R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F19" s="253"/>
      <c r="AG19" s="253"/>
      <c r="AH19" s="253"/>
      <c r="AI19" s="253"/>
      <c r="AJ19" s="253"/>
      <c r="AK19" s="253"/>
      <c r="AL19" s="253"/>
      <c r="AM19" s="254" t="s">
        <v>69</v>
      </c>
    </row>
    <row r="20" spans="1:39" x14ac:dyDescent="0.25">
      <c r="A20" s="257" t="s">
        <v>71</v>
      </c>
      <c r="B20" s="257" t="s">
        <v>9</v>
      </c>
      <c r="C20" s="257">
        <v>3</v>
      </c>
      <c r="D20" s="258">
        <v>1709.1849999999999</v>
      </c>
      <c r="E20" s="258">
        <v>92.216234470944897</v>
      </c>
      <c r="F20" s="258">
        <v>1516.67</v>
      </c>
      <c r="G20" s="258">
        <v>95.153748218346706</v>
      </c>
      <c r="H20" s="258">
        <v>46.802500000000002</v>
      </c>
      <c r="I20" s="258">
        <v>8.9204621882597994</v>
      </c>
      <c r="J20" s="258">
        <v>42.3570833333333</v>
      </c>
      <c r="K20" s="258">
        <v>7.0054273861284404</v>
      </c>
      <c r="L20" s="258">
        <v>3.08587233874211E-2</v>
      </c>
      <c r="M20" s="258">
        <v>2.7927685873217901E-2</v>
      </c>
      <c r="N20" s="255"/>
      <c r="O20" s="258">
        <v>1.3749630475464099E-2</v>
      </c>
      <c r="P20" s="258">
        <v>1.32916481751793E-2</v>
      </c>
      <c r="Q20" s="253"/>
      <c r="R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F20" s="253"/>
      <c r="AG20" s="253"/>
      <c r="AH20" s="253"/>
      <c r="AI20" s="253"/>
      <c r="AJ20" s="253"/>
      <c r="AK20" s="253"/>
      <c r="AL20" s="253"/>
      <c r="AM20" s="254" t="s">
        <v>69</v>
      </c>
    </row>
    <row r="21" spans="1:39" x14ac:dyDescent="0.25">
      <c r="A21" s="257" t="s">
        <v>71</v>
      </c>
      <c r="B21" s="257" t="s">
        <v>9</v>
      </c>
      <c r="C21" s="257">
        <v>3</v>
      </c>
      <c r="D21" s="258">
        <v>1468.4449999999999</v>
      </c>
      <c r="E21" s="258">
        <v>61.471051452423403</v>
      </c>
      <c r="F21" s="258">
        <v>1430.8150000000001</v>
      </c>
      <c r="G21" s="258">
        <v>66.707645488853501</v>
      </c>
      <c r="H21" s="258">
        <v>69.464166666666699</v>
      </c>
      <c r="I21" s="258">
        <v>16.275481938143699</v>
      </c>
      <c r="J21" s="258">
        <v>93.791250000000005</v>
      </c>
      <c r="K21" s="258">
        <v>31.8599349480081</v>
      </c>
      <c r="L21" s="258">
        <v>4.8548670978894301E-2</v>
      </c>
      <c r="M21" s="258">
        <v>6.5550927268724496E-2</v>
      </c>
      <c r="N21" s="255"/>
      <c r="O21" s="258">
        <v>2.9006560116296799E-2</v>
      </c>
      <c r="P21" s="258">
        <v>2.0895075622505602E-2</v>
      </c>
      <c r="Q21" s="253"/>
      <c r="R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F21" s="253"/>
      <c r="AG21" s="253"/>
      <c r="AH21" s="253"/>
      <c r="AI21" s="253"/>
      <c r="AJ21" s="253"/>
      <c r="AK21" s="253"/>
      <c r="AL21" s="253"/>
      <c r="AM21" s="254" t="s">
        <v>69</v>
      </c>
    </row>
    <row r="22" spans="1:39" x14ac:dyDescent="0.25">
      <c r="A22" s="257" t="s">
        <v>71</v>
      </c>
      <c r="B22" s="257" t="s">
        <v>9</v>
      </c>
      <c r="C22" s="257">
        <v>3</v>
      </c>
      <c r="D22" s="258">
        <v>1508.135</v>
      </c>
      <c r="E22" s="258">
        <v>88.763556523301702</v>
      </c>
      <c r="F22" s="258">
        <v>1200.0450000000001</v>
      </c>
      <c r="G22" s="258">
        <v>81.5035404138969</v>
      </c>
      <c r="H22" s="258">
        <v>56.547499999999999</v>
      </c>
      <c r="I22" s="258">
        <v>9.7596263515433694</v>
      </c>
      <c r="J22" s="258">
        <v>95.182916666666699</v>
      </c>
      <c r="K22" s="258">
        <v>33.267617820803103</v>
      </c>
      <c r="L22" s="258">
        <v>4.7121149623555798E-2</v>
      </c>
      <c r="M22" s="258">
        <v>7.9316122867614705E-2</v>
      </c>
      <c r="N22" s="255"/>
      <c r="O22" s="258">
        <v>2.58616171118385E-2</v>
      </c>
      <c r="P22" s="258">
        <v>2.3718455239392099E-2</v>
      </c>
      <c r="Q22" s="253"/>
      <c r="R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F22" s="253"/>
      <c r="AG22" s="253"/>
      <c r="AH22" s="253"/>
      <c r="AI22" s="253"/>
      <c r="AJ22" s="253"/>
      <c r="AK22" s="253"/>
      <c r="AL22" s="253"/>
      <c r="AM22" s="254" t="s">
        <v>69</v>
      </c>
    </row>
    <row r="23" spans="1:39" x14ac:dyDescent="0.25">
      <c r="A23" s="257" t="s">
        <v>71</v>
      </c>
      <c r="B23" s="257" t="s">
        <v>9</v>
      </c>
      <c r="C23" s="257">
        <v>3</v>
      </c>
      <c r="D23" s="258">
        <v>1409.1125</v>
      </c>
      <c r="E23" s="258">
        <v>49.177861804538999</v>
      </c>
      <c r="F23" s="258">
        <v>1156.02</v>
      </c>
      <c r="G23" s="258">
        <v>96.734699393064304</v>
      </c>
      <c r="H23" s="258">
        <v>36.865000000000002</v>
      </c>
      <c r="I23" s="258">
        <v>8.4640821685828005</v>
      </c>
      <c r="J23" s="258">
        <v>67.794583333333307</v>
      </c>
      <c r="K23" s="258">
        <v>27.083942616335101</v>
      </c>
      <c r="L23" s="258">
        <v>3.1889586685351502E-2</v>
      </c>
      <c r="M23" s="258">
        <v>5.8644818717092498E-2</v>
      </c>
      <c r="N23" s="255"/>
      <c r="O23" s="258">
        <v>1.7744751954152999E-2</v>
      </c>
      <c r="P23" s="258">
        <v>1.73156874756757E-2</v>
      </c>
      <c r="Q23" s="253"/>
      <c r="R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F23" s="253"/>
      <c r="AG23" s="253"/>
      <c r="AH23" s="253"/>
      <c r="AI23" s="253"/>
      <c r="AJ23" s="253"/>
      <c r="AK23" s="253"/>
      <c r="AL23" s="253"/>
      <c r="AM23" s="254" t="s">
        <v>69</v>
      </c>
    </row>
    <row r="24" spans="1:39" x14ac:dyDescent="0.25">
      <c r="A24" s="257" t="s">
        <v>71</v>
      </c>
      <c r="B24" s="257" t="s">
        <v>9</v>
      </c>
      <c r="C24" s="257">
        <v>3</v>
      </c>
      <c r="D24" s="258">
        <v>1502.0650000000001</v>
      </c>
      <c r="E24" s="258">
        <v>110.629535085949</v>
      </c>
      <c r="F24" s="258">
        <v>1530.7850000000001</v>
      </c>
      <c r="G24" s="258">
        <v>60.202290377254997</v>
      </c>
      <c r="H24" s="258">
        <v>36.846708333333297</v>
      </c>
      <c r="I24" s="258">
        <v>11.0675036676286</v>
      </c>
      <c r="J24" s="258">
        <v>31.387083333333301</v>
      </c>
      <c r="K24" s="258">
        <v>8.0197470843600591</v>
      </c>
      <c r="L24" s="258">
        <v>2.4070466024512498E-2</v>
      </c>
      <c r="M24" s="258">
        <v>2.0503913569399599E-2</v>
      </c>
      <c r="N24" s="255"/>
      <c r="O24" s="258">
        <v>1.2211863701670799E-2</v>
      </c>
      <c r="P24" s="258">
        <v>1.0202719809518399E-2</v>
      </c>
      <c r="Q24" s="253"/>
      <c r="R24" s="253"/>
      <c r="U24" s="253"/>
      <c r="V24" s="253"/>
      <c r="W24" s="253"/>
      <c r="X24" s="253"/>
      <c r="Y24" s="253"/>
      <c r="Z24" s="253"/>
      <c r="AA24" s="253"/>
      <c r="AB24" s="253"/>
      <c r="AC24" s="253"/>
      <c r="AD24" s="253"/>
      <c r="AF24" s="253"/>
      <c r="AG24" s="253"/>
      <c r="AH24" s="253"/>
      <c r="AI24" s="253"/>
      <c r="AJ24" s="253"/>
      <c r="AK24" s="253"/>
      <c r="AL24" s="253"/>
      <c r="AM24" s="254" t="s">
        <v>69</v>
      </c>
    </row>
    <row r="25" spans="1:39" x14ac:dyDescent="0.25">
      <c r="A25" s="257" t="s">
        <v>0</v>
      </c>
      <c r="B25" s="257" t="s">
        <v>3</v>
      </c>
      <c r="C25" s="257">
        <v>5</v>
      </c>
      <c r="D25" s="258">
        <v>906.25250000000005</v>
      </c>
      <c r="E25" s="258">
        <v>54.907167944327703</v>
      </c>
      <c r="F25" s="258">
        <v>1108.1600000000001</v>
      </c>
      <c r="G25" s="258">
        <v>8.1642676748802998</v>
      </c>
      <c r="H25" s="258">
        <v>87.903750000000002</v>
      </c>
      <c r="I25" s="258">
        <v>18.939673981974401</v>
      </c>
      <c r="J25" s="258">
        <v>143.69</v>
      </c>
      <c r="K25" s="258">
        <v>37.211212312139601</v>
      </c>
      <c r="L25" s="258">
        <v>7.9324059702570004E-2</v>
      </c>
      <c r="M25" s="258">
        <v>0.12966539127923801</v>
      </c>
      <c r="N25" s="255"/>
      <c r="O25" s="258">
        <v>4.2523328953674402E-2</v>
      </c>
      <c r="P25" s="258">
        <v>4.7445210451690298E-2</v>
      </c>
      <c r="Q25" s="253"/>
      <c r="R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F25" s="253"/>
      <c r="AG25" s="253"/>
      <c r="AH25" s="253"/>
      <c r="AI25" s="253"/>
      <c r="AJ25" s="253"/>
      <c r="AK25" s="253"/>
      <c r="AL25" s="253"/>
      <c r="AM25" s="254" t="s">
        <v>3</v>
      </c>
    </row>
    <row r="26" spans="1:39" x14ac:dyDescent="0.25">
      <c r="A26" s="257" t="s">
        <v>0</v>
      </c>
      <c r="B26" s="257" t="s">
        <v>3</v>
      </c>
      <c r="C26" s="257">
        <v>5</v>
      </c>
      <c r="D26" s="258">
        <v>1035.17</v>
      </c>
      <c r="E26" s="258">
        <v>122.985574221805</v>
      </c>
      <c r="F26" s="258">
        <v>1280.5250000000001</v>
      </c>
      <c r="G26" s="258">
        <v>34.278655652370396</v>
      </c>
      <c r="H26" s="258">
        <v>121.184166666667</v>
      </c>
      <c r="I26" s="258">
        <v>19.478026173695699</v>
      </c>
      <c r="J26" s="258">
        <v>171.069166666667</v>
      </c>
      <c r="K26" s="258">
        <v>38.091497957768397</v>
      </c>
      <c r="L26" s="258">
        <v>9.4636314532450902E-2</v>
      </c>
      <c r="M26" s="258">
        <v>0.13359299245752099</v>
      </c>
      <c r="N26" s="255"/>
      <c r="O26" s="258">
        <v>6.6243597919549702E-2</v>
      </c>
      <c r="P26" s="258">
        <v>5.2851574520575803E-2</v>
      </c>
      <c r="Q26" s="253"/>
      <c r="R26" s="253"/>
      <c r="U26" s="253"/>
      <c r="V26" s="253"/>
      <c r="W26" s="253"/>
      <c r="X26" s="253"/>
      <c r="Y26" s="253"/>
      <c r="Z26" s="253"/>
      <c r="AA26" s="253"/>
      <c r="AB26" s="253"/>
      <c r="AC26" s="253"/>
      <c r="AD26" s="253"/>
      <c r="AF26" s="253"/>
      <c r="AG26" s="253"/>
      <c r="AH26" s="253"/>
      <c r="AI26" s="253"/>
      <c r="AJ26" s="253"/>
      <c r="AK26" s="253"/>
      <c r="AL26" s="253"/>
      <c r="AM26" s="254" t="s">
        <v>3</v>
      </c>
    </row>
    <row r="27" spans="1:39" x14ac:dyDescent="0.25">
      <c r="A27" s="257" t="s">
        <v>0</v>
      </c>
      <c r="B27" s="257" t="s">
        <v>3</v>
      </c>
      <c r="C27" s="257">
        <v>5</v>
      </c>
      <c r="D27" s="258">
        <v>907.26499999999999</v>
      </c>
      <c r="E27" s="258">
        <v>54.056405417552298</v>
      </c>
      <c r="F27" s="258">
        <v>691.86249999999995</v>
      </c>
      <c r="G27" s="258">
        <v>65.960506555059695</v>
      </c>
      <c r="H27" s="258">
        <v>72.852083333333297</v>
      </c>
      <c r="I27" s="258">
        <v>12.873393518742599</v>
      </c>
      <c r="J27" s="258">
        <v>91.955833333333302</v>
      </c>
      <c r="K27" s="258">
        <v>32.197786572137701</v>
      </c>
      <c r="L27" s="258">
        <v>0.10529849982233901</v>
      </c>
      <c r="M27" s="258">
        <v>0.13291056146753599</v>
      </c>
      <c r="N27" s="255"/>
      <c r="O27" s="258">
        <v>5.02825453698321E-2</v>
      </c>
      <c r="P27" s="258">
        <v>4.5281224043867599E-2</v>
      </c>
      <c r="Q27" s="253"/>
      <c r="R27" s="253"/>
      <c r="U27" s="253"/>
      <c r="V27" s="253"/>
      <c r="W27" s="253"/>
      <c r="X27" s="253"/>
      <c r="Y27" s="253"/>
      <c r="Z27" s="253"/>
      <c r="AA27" s="253"/>
      <c r="AB27" s="253"/>
      <c r="AC27" s="253"/>
      <c r="AD27" s="253"/>
      <c r="AF27" s="253"/>
      <c r="AG27" s="253"/>
      <c r="AH27" s="253"/>
      <c r="AI27" s="253"/>
      <c r="AJ27" s="253"/>
      <c r="AK27" s="253"/>
      <c r="AL27" s="253"/>
      <c r="AM27" s="254" t="s">
        <v>3</v>
      </c>
    </row>
    <row r="28" spans="1:39" x14ac:dyDescent="0.25">
      <c r="A28" s="257" t="s">
        <v>0</v>
      </c>
      <c r="B28" s="257" t="s">
        <v>3</v>
      </c>
      <c r="C28" s="257">
        <v>5</v>
      </c>
      <c r="D28" s="258">
        <v>1258.02</v>
      </c>
      <c r="E28" s="258">
        <v>58.389225604276199</v>
      </c>
      <c r="F28" s="258">
        <v>1253.3025</v>
      </c>
      <c r="G28" s="258">
        <v>22.6236371597005</v>
      </c>
      <c r="H28" s="258">
        <v>78.131666666666703</v>
      </c>
      <c r="I28" s="258">
        <v>11.4798286862944</v>
      </c>
      <c r="J28" s="258">
        <v>133.31125</v>
      </c>
      <c r="K28" s="258">
        <v>29.595067790089502</v>
      </c>
      <c r="L28" s="258">
        <v>6.2340629390483702E-2</v>
      </c>
      <c r="M28" s="258">
        <v>0.106367975807916</v>
      </c>
      <c r="N28" s="255"/>
      <c r="O28" s="258">
        <v>3.4222705232005102E-2</v>
      </c>
      <c r="P28" s="258">
        <v>6.9104430339924E-2</v>
      </c>
      <c r="Q28" s="253"/>
      <c r="R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3"/>
      <c r="AF28" s="253"/>
      <c r="AG28" s="253"/>
      <c r="AH28" s="253"/>
      <c r="AI28" s="253"/>
      <c r="AJ28" s="253"/>
      <c r="AK28" s="253"/>
      <c r="AL28" s="253"/>
      <c r="AM28" s="254" t="s">
        <v>3</v>
      </c>
    </row>
    <row r="29" spans="1:39" x14ac:dyDescent="0.25">
      <c r="A29" s="257" t="s">
        <v>0</v>
      </c>
      <c r="B29" s="257" t="s">
        <v>3</v>
      </c>
      <c r="C29" s="257">
        <v>5</v>
      </c>
      <c r="D29" s="258">
        <v>1147.69</v>
      </c>
      <c r="E29" s="258">
        <v>52.728017852628902</v>
      </c>
      <c r="F29" s="258">
        <v>1060.9275</v>
      </c>
      <c r="G29" s="258">
        <v>39.458509327305102</v>
      </c>
      <c r="H29" s="258">
        <v>89.228333333333296</v>
      </c>
      <c r="I29" s="258">
        <v>16.9099357638115</v>
      </c>
      <c r="J29" s="258">
        <v>144.72375</v>
      </c>
      <c r="K29" s="258">
        <v>35.101705373225101</v>
      </c>
      <c r="L29" s="258">
        <v>8.4104081884326096E-2</v>
      </c>
      <c r="M29" s="258">
        <v>0.13641247870377601</v>
      </c>
      <c r="N29" s="255"/>
      <c r="O29" s="258">
        <v>4.3415288821373403E-2</v>
      </c>
      <c r="P29" s="258">
        <v>4.5403776019422103E-2</v>
      </c>
      <c r="Q29" s="253"/>
      <c r="R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F29" s="253"/>
      <c r="AG29" s="253"/>
      <c r="AH29" s="253"/>
      <c r="AI29" s="253"/>
      <c r="AJ29" s="253"/>
      <c r="AK29" s="253"/>
      <c r="AL29" s="253"/>
      <c r="AM29" s="254" t="s">
        <v>3</v>
      </c>
    </row>
    <row r="30" spans="1:39" x14ac:dyDescent="0.25">
      <c r="A30" s="257" t="s">
        <v>0</v>
      </c>
      <c r="B30" s="257" t="s">
        <v>3</v>
      </c>
      <c r="C30" s="257">
        <v>5</v>
      </c>
      <c r="D30" s="258">
        <v>849.4425</v>
      </c>
      <c r="E30" s="258">
        <v>31.9535510546167</v>
      </c>
      <c r="F30" s="258">
        <v>875.68499999999995</v>
      </c>
      <c r="G30" s="258">
        <v>18.698945603069198</v>
      </c>
      <c r="H30" s="258">
        <v>77.847916666666706</v>
      </c>
      <c r="I30" s="258">
        <v>17.287206624041801</v>
      </c>
      <c r="J30" s="258">
        <v>105.21125000000001</v>
      </c>
      <c r="K30" s="258">
        <v>20.594288847934799</v>
      </c>
      <c r="L30" s="258">
        <v>8.8899452048015706E-2</v>
      </c>
      <c r="M30" s="258">
        <v>0.120147370344359</v>
      </c>
      <c r="N30" s="255"/>
      <c r="O30" s="258">
        <v>3.4699124983440202E-2</v>
      </c>
      <c r="P30" s="258">
        <v>3.8723082644282897E-2</v>
      </c>
      <c r="Q30" s="253"/>
      <c r="R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3"/>
      <c r="AF30" s="253"/>
      <c r="AG30" s="253"/>
      <c r="AH30" s="253"/>
      <c r="AI30" s="253"/>
      <c r="AJ30" s="253"/>
      <c r="AK30" s="253"/>
      <c r="AL30" s="253"/>
      <c r="AM30" s="254" t="s">
        <v>3</v>
      </c>
    </row>
    <row r="31" spans="1:39" x14ac:dyDescent="0.25">
      <c r="A31" s="257" t="s">
        <v>0</v>
      </c>
      <c r="B31" s="257" t="s">
        <v>3</v>
      </c>
      <c r="C31" s="257">
        <v>5</v>
      </c>
      <c r="D31" s="258">
        <v>1497.1524999999999</v>
      </c>
      <c r="E31" s="258">
        <v>76.147562611463002</v>
      </c>
      <c r="F31" s="258">
        <v>1274.2825</v>
      </c>
      <c r="G31" s="258">
        <v>50.275684232048803</v>
      </c>
      <c r="H31" s="258">
        <v>99.817916666666704</v>
      </c>
      <c r="I31" s="258">
        <v>20.308173334070698</v>
      </c>
      <c r="J31" s="258">
        <v>135.804583333333</v>
      </c>
      <c r="K31" s="258">
        <v>22.3041926218927</v>
      </c>
      <c r="L31" s="258">
        <v>7.8332643402594604E-2</v>
      </c>
      <c r="M31" s="258">
        <v>0.106573372335674</v>
      </c>
      <c r="N31" s="255"/>
      <c r="O31" s="258">
        <v>4.2112178146674499E-2</v>
      </c>
      <c r="P31" s="258">
        <v>3.3666900603911802E-2</v>
      </c>
      <c r="Q31" s="253"/>
      <c r="R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F31" s="253"/>
      <c r="AG31" s="253"/>
      <c r="AH31" s="253"/>
      <c r="AI31" s="253"/>
      <c r="AJ31" s="253"/>
      <c r="AK31" s="253"/>
      <c r="AL31" s="253"/>
      <c r="AM31" s="254" t="s">
        <v>3</v>
      </c>
    </row>
    <row r="32" spans="1:39" x14ac:dyDescent="0.25">
      <c r="A32" s="257" t="s">
        <v>70</v>
      </c>
      <c r="B32" s="257" t="s">
        <v>3</v>
      </c>
      <c r="C32" s="257">
        <v>6</v>
      </c>
      <c r="D32" s="258">
        <v>980.07749999999999</v>
      </c>
      <c r="E32" s="258">
        <v>70.362744581202705</v>
      </c>
      <c r="F32" s="258">
        <v>1020.7125</v>
      </c>
      <c r="G32" s="258">
        <v>21.814831919288299</v>
      </c>
      <c r="H32" s="258">
        <v>63.129166666666698</v>
      </c>
      <c r="I32" s="258">
        <v>16.862068034668798</v>
      </c>
      <c r="J32" s="258">
        <v>76.276666666666699</v>
      </c>
      <c r="K32" s="258">
        <v>12.3701708774064</v>
      </c>
      <c r="L32" s="258">
        <v>6.1848137126435401E-2</v>
      </c>
      <c r="M32" s="258">
        <v>7.4728845455176302E-2</v>
      </c>
      <c r="N32" s="255"/>
      <c r="O32" s="258">
        <v>2.9546553727208501E-2</v>
      </c>
      <c r="P32" s="258">
        <v>3.2221577089355899E-2</v>
      </c>
      <c r="Q32" s="253"/>
      <c r="R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F32" s="253"/>
      <c r="AG32" s="253"/>
      <c r="AH32" s="253"/>
      <c r="AI32" s="253"/>
      <c r="AJ32" s="253"/>
      <c r="AK32" s="253"/>
      <c r="AL32" s="253"/>
      <c r="AM32" s="254" t="s">
        <v>3</v>
      </c>
    </row>
    <row r="33" spans="1:39" x14ac:dyDescent="0.25">
      <c r="A33" s="257" t="s">
        <v>70</v>
      </c>
      <c r="B33" s="257" t="s">
        <v>3</v>
      </c>
      <c r="C33" s="257">
        <v>6</v>
      </c>
      <c r="D33" s="258">
        <v>1389.0725</v>
      </c>
      <c r="E33" s="258">
        <v>58.474250957152101</v>
      </c>
      <c r="F33" s="258">
        <v>1241.7550000000001</v>
      </c>
      <c r="G33" s="258">
        <v>49.273750618358299</v>
      </c>
      <c r="H33" s="258">
        <v>41.118749999999999</v>
      </c>
      <c r="I33" s="258">
        <v>10.245883717482601</v>
      </c>
      <c r="J33" s="258">
        <v>53.066249999999997</v>
      </c>
      <c r="K33" s="258">
        <v>10.781489294760901</v>
      </c>
      <c r="L33" s="258">
        <v>3.3113416092546401E-2</v>
      </c>
      <c r="M33" s="258">
        <v>4.2734879263622898E-2</v>
      </c>
      <c r="N33" s="255"/>
      <c r="O33" s="258">
        <v>1.7031130846069401E-2</v>
      </c>
      <c r="P33" s="258">
        <v>1.7276677515808699E-2</v>
      </c>
      <c r="Q33" s="253"/>
      <c r="R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F33" s="253"/>
      <c r="AG33" s="253"/>
      <c r="AH33" s="253"/>
      <c r="AI33" s="253"/>
      <c r="AJ33" s="253"/>
      <c r="AK33" s="253"/>
      <c r="AL33" s="253"/>
      <c r="AM33" s="254" t="s">
        <v>3</v>
      </c>
    </row>
    <row r="34" spans="1:39" x14ac:dyDescent="0.25">
      <c r="A34" s="257" t="s">
        <v>70</v>
      </c>
      <c r="B34" s="257" t="s">
        <v>3</v>
      </c>
      <c r="C34" s="257">
        <v>6</v>
      </c>
      <c r="D34" s="258">
        <v>1462.8724999999999</v>
      </c>
      <c r="E34" s="258">
        <v>56.075592655510398</v>
      </c>
      <c r="F34" s="258">
        <v>1465.7925</v>
      </c>
      <c r="G34" s="258">
        <v>9.6040178224148391</v>
      </c>
      <c r="H34" s="258">
        <v>29.687083333333302</v>
      </c>
      <c r="I34" s="258">
        <v>8.3573708572090695</v>
      </c>
      <c r="J34" s="258">
        <v>41.956249999999997</v>
      </c>
      <c r="K34" s="258">
        <v>8.9697674888676797</v>
      </c>
      <c r="L34" s="258">
        <v>2.0253264587813999E-2</v>
      </c>
      <c r="M34" s="258">
        <v>2.8623594403709901E-2</v>
      </c>
      <c r="N34" s="255"/>
      <c r="O34" s="258">
        <v>9.4161310569662905E-3</v>
      </c>
      <c r="P34" s="258">
        <v>1.2636495243665001E-2</v>
      </c>
      <c r="Q34" s="253"/>
      <c r="R34" s="253"/>
      <c r="U34" s="253"/>
      <c r="V34" s="253"/>
      <c r="W34" s="253"/>
      <c r="X34" s="253"/>
      <c r="Y34" s="253"/>
      <c r="Z34" s="253"/>
      <c r="AA34" s="253"/>
      <c r="AB34" s="253"/>
      <c r="AC34" s="253"/>
      <c r="AD34" s="253"/>
      <c r="AF34" s="253"/>
      <c r="AG34" s="253"/>
      <c r="AH34" s="253"/>
      <c r="AI34" s="253"/>
      <c r="AJ34" s="253"/>
      <c r="AK34" s="253"/>
      <c r="AL34" s="253"/>
      <c r="AM34" s="254" t="s">
        <v>3</v>
      </c>
    </row>
    <row r="35" spans="1:39" x14ac:dyDescent="0.25">
      <c r="A35" s="257" t="s">
        <v>70</v>
      </c>
      <c r="B35" s="257" t="s">
        <v>3</v>
      </c>
      <c r="C35" s="257">
        <v>6</v>
      </c>
      <c r="D35" s="258">
        <v>1317.6875</v>
      </c>
      <c r="E35" s="258">
        <v>71.310861900553803</v>
      </c>
      <c r="F35" s="258">
        <v>1323.6075000000001</v>
      </c>
      <c r="G35" s="258">
        <v>67.771905868139001</v>
      </c>
      <c r="H35" s="258">
        <v>49.81</v>
      </c>
      <c r="I35" s="258">
        <v>17.438071293431001</v>
      </c>
      <c r="J35" s="258">
        <v>74.991666666666703</v>
      </c>
      <c r="K35" s="258">
        <v>13.782792300073099</v>
      </c>
      <c r="L35" s="258">
        <v>3.9860759326310898E-2</v>
      </c>
      <c r="M35" s="258">
        <v>5.6433837070279498E-2</v>
      </c>
      <c r="N35" s="255"/>
      <c r="O35" s="258">
        <v>1.7067345647651399E-2</v>
      </c>
      <c r="P35" s="258">
        <v>2.3566850162112098E-2</v>
      </c>
      <c r="Q35" s="253"/>
      <c r="R35" s="253"/>
      <c r="U35" s="253"/>
      <c r="V35" s="253"/>
      <c r="W35" s="253"/>
      <c r="X35" s="253"/>
      <c r="Y35" s="253"/>
      <c r="Z35" s="253"/>
      <c r="AA35" s="253"/>
      <c r="AB35" s="253"/>
      <c r="AC35" s="253"/>
      <c r="AD35" s="253"/>
      <c r="AF35" s="253"/>
      <c r="AG35" s="253"/>
      <c r="AH35" s="253"/>
      <c r="AI35" s="253"/>
      <c r="AJ35" s="253"/>
      <c r="AK35" s="253"/>
      <c r="AL35" s="253"/>
      <c r="AM35" s="254" t="s">
        <v>3</v>
      </c>
    </row>
    <row r="36" spans="1:39" x14ac:dyDescent="0.25">
      <c r="A36" s="257" t="s">
        <v>70</v>
      </c>
      <c r="B36" s="257" t="s">
        <v>3</v>
      </c>
      <c r="C36" s="257">
        <v>6</v>
      </c>
      <c r="D36" s="258">
        <v>1102.23</v>
      </c>
      <c r="E36" s="258">
        <v>88.893127218400593</v>
      </c>
      <c r="F36" s="258">
        <v>1175.6975</v>
      </c>
      <c r="G36" s="258">
        <v>33.501459047826501</v>
      </c>
      <c r="H36" s="258">
        <v>38.569166666666703</v>
      </c>
      <c r="I36" s="258">
        <v>6.3174681769413796</v>
      </c>
      <c r="J36" s="258">
        <v>55.092500000000001</v>
      </c>
      <c r="K36" s="258">
        <v>8.51959096750684</v>
      </c>
      <c r="L36" s="258">
        <v>3.3725015717620099E-2</v>
      </c>
      <c r="M36" s="258">
        <v>4.5530064777149999E-2</v>
      </c>
      <c r="N36" s="255"/>
      <c r="O36" s="258">
        <v>1.51013121105246E-2</v>
      </c>
      <c r="P36" s="258">
        <v>1.6647088471459601E-2</v>
      </c>
      <c r="Q36" s="253"/>
      <c r="R36" s="253"/>
      <c r="U36" s="253"/>
      <c r="V36" s="253"/>
      <c r="W36" s="253"/>
      <c r="X36" s="253"/>
      <c r="Y36" s="253"/>
      <c r="Z36" s="253"/>
      <c r="AA36" s="253"/>
      <c r="AB36" s="253"/>
      <c r="AC36" s="253"/>
      <c r="AD36" s="253"/>
      <c r="AF36" s="253"/>
      <c r="AG36" s="253"/>
      <c r="AH36" s="253"/>
      <c r="AI36" s="253"/>
      <c r="AJ36" s="253"/>
      <c r="AK36" s="253"/>
      <c r="AL36" s="253"/>
      <c r="AM36" s="254" t="s">
        <v>3</v>
      </c>
    </row>
    <row r="37" spans="1:39" x14ac:dyDescent="0.25">
      <c r="A37" s="257" t="s">
        <v>70</v>
      </c>
      <c r="B37" s="257" t="s">
        <v>3</v>
      </c>
      <c r="C37" s="257">
        <v>6</v>
      </c>
      <c r="D37" s="258">
        <v>1665.85</v>
      </c>
      <c r="E37" s="258">
        <v>80.992628059596896</v>
      </c>
      <c r="F37" s="258">
        <v>1509.62</v>
      </c>
      <c r="G37" s="258">
        <v>17.380092059613801</v>
      </c>
      <c r="H37" s="258">
        <v>35.946666666666701</v>
      </c>
      <c r="I37" s="258">
        <v>7.6176860859678701</v>
      </c>
      <c r="J37" s="258">
        <v>46.054166666666703</v>
      </c>
      <c r="K37" s="258">
        <v>12.4889989561829</v>
      </c>
      <c r="L37" s="258">
        <v>2.4391899948331401E-2</v>
      </c>
      <c r="M37" s="258">
        <v>3.06307768400878E-2</v>
      </c>
      <c r="N37" s="255"/>
      <c r="O37" s="258">
        <v>1.1816083206945801E-2</v>
      </c>
      <c r="P37" s="258">
        <v>1.0515729786661401E-2</v>
      </c>
      <c r="Q37" s="253"/>
      <c r="R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3"/>
      <c r="AF37" s="253"/>
      <c r="AG37" s="253"/>
      <c r="AH37" s="253"/>
      <c r="AI37" s="253"/>
      <c r="AJ37" s="253"/>
      <c r="AK37" s="253"/>
      <c r="AL37" s="253"/>
      <c r="AM37" s="254" t="s">
        <v>3</v>
      </c>
    </row>
    <row r="38" spans="1:39" x14ac:dyDescent="0.25">
      <c r="A38" s="257" t="s">
        <v>70</v>
      </c>
      <c r="B38" s="257" t="s">
        <v>3</v>
      </c>
      <c r="C38" s="257">
        <v>6</v>
      </c>
      <c r="D38" s="258">
        <v>1155.9375</v>
      </c>
      <c r="E38" s="258">
        <v>37.683138028390204</v>
      </c>
      <c r="F38" s="258">
        <v>1237.4675</v>
      </c>
      <c r="G38" s="258">
        <v>52.884172411666903</v>
      </c>
      <c r="H38" s="258">
        <v>33.5625</v>
      </c>
      <c r="I38" s="258">
        <v>10.692455656724301</v>
      </c>
      <c r="J38" s="258">
        <v>46.876666666666701</v>
      </c>
      <c r="K38" s="258">
        <v>9.8910526011123103</v>
      </c>
      <c r="L38" s="258">
        <v>2.7823626344395599E-2</v>
      </c>
      <c r="M38" s="258">
        <v>4.0342136931542302E-2</v>
      </c>
      <c r="N38" s="255"/>
      <c r="O38" s="258">
        <v>1.25730308404813E-2</v>
      </c>
      <c r="P38" s="258">
        <v>1.5796446157709899E-2</v>
      </c>
      <c r="Q38" s="253"/>
      <c r="R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F38" s="253"/>
      <c r="AG38" s="253"/>
      <c r="AH38" s="253"/>
      <c r="AI38" s="253"/>
      <c r="AJ38" s="253"/>
      <c r="AK38" s="253"/>
      <c r="AL38" s="253"/>
      <c r="AM38" s="254" t="s">
        <v>3</v>
      </c>
    </row>
    <row r="39" spans="1:39" x14ac:dyDescent="0.25">
      <c r="A39" s="257" t="s">
        <v>70</v>
      </c>
      <c r="B39" s="257" t="s">
        <v>3</v>
      </c>
      <c r="C39" s="257">
        <v>6</v>
      </c>
      <c r="D39" s="258">
        <v>1206.125</v>
      </c>
      <c r="E39" s="258">
        <v>66.665674075946797</v>
      </c>
      <c r="F39" s="258">
        <v>1337.76</v>
      </c>
      <c r="G39" s="258">
        <v>21.701803304492199</v>
      </c>
      <c r="H39" s="258">
        <v>38.381666666666703</v>
      </c>
      <c r="I39" s="258">
        <v>13.3202189127678</v>
      </c>
      <c r="J39" s="258">
        <v>49.038333333333298</v>
      </c>
      <c r="K39" s="258">
        <v>8.92483572698257</v>
      </c>
      <c r="L39" s="258">
        <v>2.99966610851971E-2</v>
      </c>
      <c r="M39" s="258">
        <v>3.6648327552525603E-2</v>
      </c>
      <c r="N39" s="255"/>
      <c r="O39" s="258">
        <v>1.4055012298380101E-2</v>
      </c>
      <c r="P39" s="258">
        <v>1.4427795135975099E-2</v>
      </c>
      <c r="Q39" s="253"/>
      <c r="R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3"/>
      <c r="AF39" s="253"/>
      <c r="AG39" s="253"/>
      <c r="AH39" s="253"/>
      <c r="AI39" s="253"/>
      <c r="AJ39" s="253"/>
      <c r="AK39" s="253"/>
      <c r="AL39" s="253"/>
      <c r="AM39" s="254" t="s">
        <v>3</v>
      </c>
    </row>
    <row r="40" spans="1:39" x14ac:dyDescent="0.25">
      <c r="A40" s="257" t="s">
        <v>71</v>
      </c>
      <c r="B40" s="257" t="s">
        <v>3</v>
      </c>
      <c r="C40" s="257">
        <v>7</v>
      </c>
      <c r="D40" s="258">
        <v>1467.7349999999999</v>
      </c>
      <c r="E40" s="258">
        <v>64.391037937485393</v>
      </c>
      <c r="F40" s="258">
        <v>1334.5625</v>
      </c>
      <c r="G40" s="258">
        <v>46.674389390757</v>
      </c>
      <c r="H40" s="258">
        <v>47.929583333333298</v>
      </c>
      <c r="I40" s="258">
        <v>11.997004147473399</v>
      </c>
      <c r="J40" s="258">
        <v>60.228749999999998</v>
      </c>
      <c r="K40" s="258">
        <v>6.7451311345100704</v>
      </c>
      <c r="L40" s="258">
        <v>3.59140792082299E-2</v>
      </c>
      <c r="M40" s="258">
        <v>4.5129958319674097E-2</v>
      </c>
      <c r="N40" s="255"/>
      <c r="O40" s="258">
        <v>1.8191668899444902E-2</v>
      </c>
      <c r="P40" s="258">
        <v>1.4504826384546801E-2</v>
      </c>
      <c r="Q40" s="253"/>
      <c r="R40" s="253"/>
      <c r="U40" s="253"/>
      <c r="V40" s="253"/>
      <c r="W40" s="253"/>
      <c r="X40" s="253"/>
      <c r="Y40" s="253"/>
      <c r="Z40" s="253"/>
      <c r="AA40" s="253"/>
      <c r="AB40" s="253"/>
      <c r="AC40" s="253"/>
      <c r="AD40" s="253"/>
      <c r="AF40" s="253"/>
      <c r="AG40" s="253"/>
      <c r="AH40" s="253"/>
      <c r="AI40" s="253"/>
      <c r="AJ40" s="253"/>
      <c r="AK40" s="253"/>
      <c r="AL40" s="253"/>
      <c r="AM40" s="254" t="s">
        <v>3</v>
      </c>
    </row>
    <row r="41" spans="1:39" x14ac:dyDescent="0.25">
      <c r="A41" s="257" t="s">
        <v>71</v>
      </c>
      <c r="B41" s="257" t="s">
        <v>3</v>
      </c>
      <c r="C41" s="257">
        <v>7</v>
      </c>
      <c r="D41" s="258">
        <v>1168.8475000000001</v>
      </c>
      <c r="E41" s="258">
        <v>74.297062021319107</v>
      </c>
      <c r="F41" s="258">
        <v>1256.6600000000001</v>
      </c>
      <c r="G41" s="258">
        <v>27.047574136442702</v>
      </c>
      <c r="H41" s="258">
        <v>55.053750000000001</v>
      </c>
      <c r="I41" s="258">
        <v>14.549948098667301</v>
      </c>
      <c r="J41" s="258">
        <v>79.969166666666695</v>
      </c>
      <c r="K41" s="258">
        <v>11.7660934807224</v>
      </c>
      <c r="L41" s="258">
        <v>4.3809582544204501E-2</v>
      </c>
      <c r="M41" s="258">
        <v>6.3636279237555604E-2</v>
      </c>
      <c r="N41" s="255"/>
      <c r="O41" s="258">
        <v>2.10712503497863E-2</v>
      </c>
      <c r="P41" s="258">
        <v>2.1573960252144302E-2</v>
      </c>
      <c r="Q41" s="253"/>
      <c r="R41" s="253"/>
      <c r="U41" s="253"/>
      <c r="V41" s="253"/>
      <c r="W41" s="253"/>
      <c r="X41" s="253"/>
      <c r="Y41" s="253"/>
      <c r="Z41" s="253"/>
      <c r="AA41" s="253"/>
      <c r="AB41" s="253"/>
      <c r="AC41" s="253"/>
      <c r="AD41" s="253"/>
      <c r="AF41" s="253"/>
      <c r="AG41" s="253"/>
      <c r="AH41" s="253"/>
      <c r="AI41" s="253"/>
      <c r="AJ41" s="253"/>
      <c r="AK41" s="253"/>
      <c r="AL41" s="253"/>
      <c r="AM41" s="254" t="s">
        <v>3</v>
      </c>
    </row>
    <row r="42" spans="1:39" x14ac:dyDescent="0.25">
      <c r="A42" s="257" t="s">
        <v>71</v>
      </c>
      <c r="B42" s="257" t="s">
        <v>3</v>
      </c>
      <c r="C42" s="257">
        <v>7</v>
      </c>
      <c r="D42" s="258">
        <v>1061.1199999999999</v>
      </c>
      <c r="E42" s="258">
        <v>39.451679305198297</v>
      </c>
      <c r="F42" s="258">
        <v>1251.7550000000001</v>
      </c>
      <c r="G42" s="258">
        <v>77.563479593595304</v>
      </c>
      <c r="H42" s="258">
        <v>75.558750000000003</v>
      </c>
      <c r="I42" s="258">
        <v>15.2412156631715</v>
      </c>
      <c r="J42" s="258">
        <v>98.381249999999994</v>
      </c>
      <c r="K42" s="258">
        <v>11.083420172374201</v>
      </c>
      <c r="L42" s="258">
        <v>6.0362251399035699E-2</v>
      </c>
      <c r="M42" s="258">
        <v>7.8594653107037699E-2</v>
      </c>
      <c r="N42" s="255"/>
      <c r="O42" s="258">
        <v>3.1589364873671401E-2</v>
      </c>
      <c r="P42" s="258">
        <v>2.8524830864201801E-2</v>
      </c>
      <c r="Q42" s="253"/>
      <c r="R42" s="253"/>
      <c r="U42" s="253"/>
      <c r="V42" s="253"/>
      <c r="W42" s="253"/>
      <c r="X42" s="253"/>
      <c r="Y42" s="253"/>
      <c r="Z42" s="253"/>
      <c r="AA42" s="253"/>
      <c r="AB42" s="253"/>
      <c r="AC42" s="253"/>
      <c r="AD42" s="253"/>
      <c r="AF42" s="253"/>
      <c r="AG42" s="253"/>
      <c r="AH42" s="253"/>
      <c r="AI42" s="253"/>
      <c r="AJ42" s="253"/>
      <c r="AK42" s="253"/>
      <c r="AL42" s="253"/>
      <c r="AM42" s="254" t="s">
        <v>3</v>
      </c>
    </row>
    <row r="43" spans="1:39" x14ac:dyDescent="0.25">
      <c r="A43" s="257" t="s">
        <v>71</v>
      </c>
      <c r="B43" s="257" t="s">
        <v>3</v>
      </c>
      <c r="C43" s="257">
        <v>7</v>
      </c>
      <c r="D43" s="258">
        <v>1520.09</v>
      </c>
      <c r="E43" s="258">
        <v>126.704377193529</v>
      </c>
      <c r="F43" s="258">
        <v>1291.5025000000001</v>
      </c>
      <c r="G43" s="258">
        <v>71.626936448515707</v>
      </c>
      <c r="H43" s="258">
        <v>81.355833333333294</v>
      </c>
      <c r="I43" s="258">
        <v>25.491911064299298</v>
      </c>
      <c r="J43" s="258">
        <v>93.911249999999995</v>
      </c>
      <c r="K43" s="258">
        <v>13.2023595758318</v>
      </c>
      <c r="L43" s="258">
        <v>6.2993167518710397E-2</v>
      </c>
      <c r="M43" s="258">
        <v>7.27147256780378E-2</v>
      </c>
      <c r="N43" s="255"/>
      <c r="O43" s="258">
        <v>2.8973548990390199E-2</v>
      </c>
      <c r="P43" s="258">
        <v>2.5510540117488E-2</v>
      </c>
      <c r="Q43" s="253"/>
      <c r="R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F43" s="253"/>
      <c r="AG43" s="253"/>
      <c r="AH43" s="253"/>
      <c r="AI43" s="253"/>
      <c r="AJ43" s="253"/>
      <c r="AK43" s="253"/>
      <c r="AL43" s="253"/>
      <c r="AM43" s="254" t="s">
        <v>3</v>
      </c>
    </row>
    <row r="44" spans="1:39" x14ac:dyDescent="0.25">
      <c r="A44" s="257" t="s">
        <v>71</v>
      </c>
      <c r="B44" s="257" t="s">
        <v>3</v>
      </c>
      <c r="C44" s="257">
        <v>7</v>
      </c>
      <c r="D44" s="258">
        <v>1377.3875</v>
      </c>
      <c r="E44" s="258">
        <v>54.625666967711901</v>
      </c>
      <c r="F44" s="258">
        <v>1217.5250000000001</v>
      </c>
      <c r="G44" s="258">
        <v>74.061882908819101</v>
      </c>
      <c r="H44" s="258">
        <v>79.038333333333298</v>
      </c>
      <c r="I44" s="258">
        <v>23.8491289908707</v>
      </c>
      <c r="J44" s="258">
        <v>90.804583333333298</v>
      </c>
      <c r="K44" s="258">
        <v>16.462652324518402</v>
      </c>
      <c r="L44" s="258">
        <v>6.4917215936702202E-2</v>
      </c>
      <c r="M44" s="258">
        <v>7.4581288543014199E-2</v>
      </c>
      <c r="N44" s="255"/>
      <c r="O44" s="258">
        <v>2.86672412069242E-2</v>
      </c>
      <c r="P44" s="258">
        <v>2.66761777930676E-2</v>
      </c>
      <c r="Q44" s="253"/>
      <c r="R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F44" s="253"/>
      <c r="AG44" s="253"/>
      <c r="AH44" s="253"/>
      <c r="AI44" s="253"/>
      <c r="AJ44" s="253"/>
      <c r="AK44" s="253"/>
      <c r="AL44" s="253"/>
      <c r="AM44" s="254" t="s">
        <v>3</v>
      </c>
    </row>
    <row r="45" spans="1:39" x14ac:dyDescent="0.25">
      <c r="A45" s="257" t="s">
        <v>71</v>
      </c>
      <c r="B45" s="257" t="s">
        <v>3</v>
      </c>
      <c r="C45" s="257">
        <v>7</v>
      </c>
      <c r="D45" s="258">
        <v>1500.6224999999999</v>
      </c>
      <c r="E45" s="258">
        <v>106.016814821989</v>
      </c>
      <c r="F45" s="258">
        <v>1135.8875</v>
      </c>
      <c r="G45" s="258">
        <v>63.811563411342199</v>
      </c>
      <c r="H45" s="258">
        <v>57.769166666666699</v>
      </c>
      <c r="I45" s="258">
        <v>13.6553015398755</v>
      </c>
      <c r="J45" s="258">
        <v>68.104583333333295</v>
      </c>
      <c r="K45" s="258">
        <v>14.4256393059046</v>
      </c>
      <c r="L45" s="258">
        <v>5.08581762425123E-2</v>
      </c>
      <c r="M45" s="258">
        <v>5.9957155381438199E-2</v>
      </c>
      <c r="N45" s="255"/>
      <c r="O45" s="258">
        <v>2.7207881360587001E-2</v>
      </c>
      <c r="P45" s="258">
        <v>1.9840181711104202E-2</v>
      </c>
      <c r="Q45" s="253"/>
      <c r="R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F45" s="253"/>
      <c r="AG45" s="253"/>
      <c r="AH45" s="253"/>
      <c r="AI45" s="253"/>
      <c r="AJ45" s="253"/>
      <c r="AK45" s="253"/>
      <c r="AL45" s="253"/>
      <c r="AM45" s="254" t="s">
        <v>3</v>
      </c>
    </row>
    <row r="46" spans="1:39" x14ac:dyDescent="0.25">
      <c r="A46" s="257" t="s">
        <v>71</v>
      </c>
      <c r="B46" s="257" t="s">
        <v>3</v>
      </c>
      <c r="C46" s="257">
        <v>7</v>
      </c>
      <c r="D46" s="258">
        <v>1254.9000000000001</v>
      </c>
      <c r="E46" s="258">
        <v>124.685032247926</v>
      </c>
      <c r="F46" s="258">
        <v>1430.31</v>
      </c>
      <c r="G46" s="258">
        <v>36.278676014067699</v>
      </c>
      <c r="H46" s="258">
        <v>76.464583333333294</v>
      </c>
      <c r="I46" s="258">
        <v>17.835668459131401</v>
      </c>
      <c r="J46" s="258">
        <v>86.428749999999994</v>
      </c>
      <c r="K46" s="258">
        <v>12.7818486492096</v>
      </c>
      <c r="L46" s="258">
        <v>5.3460147334027798E-2</v>
      </c>
      <c r="M46" s="258">
        <v>6.0426585845026602E-2</v>
      </c>
      <c r="N46" s="255"/>
      <c r="O46" s="258">
        <v>2.6770573220814501E-2</v>
      </c>
      <c r="P46" s="258">
        <v>2.1265613576297901E-2</v>
      </c>
      <c r="Q46" s="253"/>
      <c r="R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F46" s="253"/>
      <c r="AG46" s="253"/>
      <c r="AH46" s="253"/>
      <c r="AI46" s="253"/>
      <c r="AJ46" s="253"/>
      <c r="AK46" s="253"/>
      <c r="AL46" s="253"/>
      <c r="AM46" s="254" t="s">
        <v>3</v>
      </c>
    </row>
    <row r="47" spans="1:39" x14ac:dyDescent="0.25">
      <c r="A47" s="257" t="s">
        <v>71</v>
      </c>
      <c r="B47" s="257" t="s">
        <v>3</v>
      </c>
      <c r="C47" s="257">
        <v>7</v>
      </c>
      <c r="D47" s="258">
        <v>1403</v>
      </c>
      <c r="E47" s="258">
        <v>105.25028012631</v>
      </c>
      <c r="F47" s="258">
        <v>1182.44</v>
      </c>
      <c r="G47" s="258">
        <v>74.535509210935601</v>
      </c>
      <c r="H47" s="258">
        <v>70.163333333333298</v>
      </c>
      <c r="I47" s="258">
        <v>17.317889887192599</v>
      </c>
      <c r="J47" s="258">
        <v>67.508750000000006</v>
      </c>
      <c r="K47" s="258">
        <v>9.3786428574621699</v>
      </c>
      <c r="L47" s="258">
        <v>5.9337753571710498E-2</v>
      </c>
      <c r="M47" s="258">
        <v>5.7092748892121403E-2</v>
      </c>
      <c r="N47" s="255"/>
      <c r="O47" s="258">
        <v>2.4444058124943002E-2</v>
      </c>
      <c r="P47" s="258">
        <v>2.04964924561441E-2</v>
      </c>
      <c r="Q47" s="253"/>
      <c r="R47" s="253"/>
      <c r="U47" s="253"/>
      <c r="V47" s="253"/>
      <c r="W47" s="253"/>
      <c r="X47" s="253"/>
      <c r="Y47" s="253"/>
      <c r="Z47" s="253"/>
      <c r="AA47" s="253"/>
      <c r="AB47" s="253"/>
      <c r="AC47" s="253"/>
      <c r="AD47" s="253"/>
      <c r="AF47" s="253"/>
      <c r="AG47" s="253"/>
      <c r="AH47" s="253"/>
      <c r="AI47" s="253"/>
      <c r="AJ47" s="253"/>
      <c r="AK47" s="253"/>
      <c r="AL47" s="253"/>
      <c r="AM47" s="254" t="s">
        <v>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  <pageSetUpPr fitToPage="1"/>
  </sheetPr>
  <dimension ref="A1:Q102"/>
  <sheetViews>
    <sheetView zoomScale="70" zoomScaleNormal="70" workbookViewId="0">
      <pane xSplit="2" topLeftCell="C1" activePane="topRight" state="frozen"/>
      <selection pane="topRight" activeCell="I51" sqref="I51"/>
    </sheetView>
  </sheetViews>
  <sheetFormatPr baseColWidth="10" defaultRowHeight="15" x14ac:dyDescent="0.25"/>
  <cols>
    <col min="1" max="1" width="10.7109375" style="69" customWidth="1"/>
    <col min="2" max="2" width="10.7109375" style="1" customWidth="1"/>
    <col min="3" max="3" width="13.28515625" style="33" customWidth="1"/>
    <col min="4" max="4" width="14" customWidth="1"/>
    <col min="5" max="5" width="11.7109375" style="253" customWidth="1"/>
    <col min="6" max="6" width="11.7109375" style="33" customWidth="1"/>
    <col min="7" max="7" width="11.7109375" customWidth="1"/>
    <col min="8" max="8" width="11.7109375" style="33" customWidth="1"/>
    <col min="9" max="9" width="11.7109375" customWidth="1"/>
    <col min="10" max="10" width="13" customWidth="1"/>
    <col min="11" max="11" width="11.7109375" style="253" customWidth="1"/>
    <col min="12" max="12" width="11.7109375" style="33" customWidth="1"/>
    <col min="13" max="13" width="11.7109375" customWidth="1"/>
    <col min="14" max="14" width="11.7109375" style="33" customWidth="1"/>
    <col min="15" max="16" width="11.7109375" customWidth="1"/>
    <col min="17" max="17" width="11.7109375" style="253" customWidth="1"/>
  </cols>
  <sheetData>
    <row r="1" spans="1:17" ht="15.75" x14ac:dyDescent="0.25">
      <c r="A1" s="194" t="s">
        <v>48</v>
      </c>
      <c r="B1" s="195"/>
    </row>
    <row r="2" spans="1:17" x14ac:dyDescent="0.25">
      <c r="A2" s="68"/>
      <c r="B2" s="2"/>
      <c r="C2" s="303" t="s">
        <v>27</v>
      </c>
      <c r="D2" s="304"/>
      <c r="E2" s="305"/>
      <c r="F2" s="301" t="s">
        <v>34</v>
      </c>
      <c r="G2" s="301"/>
      <c r="H2" s="301"/>
      <c r="I2" s="301"/>
      <c r="J2" s="301"/>
      <c r="K2" s="301"/>
      <c r="L2" s="302" t="s">
        <v>35</v>
      </c>
      <c r="M2" s="302"/>
      <c r="N2" s="302"/>
      <c r="O2" s="302"/>
      <c r="P2" s="302"/>
      <c r="Q2" s="302"/>
    </row>
    <row r="3" spans="1:17" ht="47.25" x14ac:dyDescent="0.25">
      <c r="A3" s="104" t="s">
        <v>16</v>
      </c>
      <c r="B3" s="65" t="s">
        <v>22</v>
      </c>
      <c r="C3" s="93" t="s">
        <v>29</v>
      </c>
      <c r="D3" s="94" t="s">
        <v>28</v>
      </c>
      <c r="E3" s="95" t="s">
        <v>33</v>
      </c>
      <c r="F3" s="66" t="s">
        <v>30</v>
      </c>
      <c r="G3" s="66" t="s">
        <v>28</v>
      </c>
      <c r="H3" s="66" t="s">
        <v>31</v>
      </c>
      <c r="I3" s="66" t="s">
        <v>28</v>
      </c>
      <c r="J3" s="105" t="s">
        <v>32</v>
      </c>
      <c r="K3" s="106" t="s">
        <v>33</v>
      </c>
      <c r="L3" s="123" t="s">
        <v>30</v>
      </c>
      <c r="M3" s="154" t="s">
        <v>28</v>
      </c>
      <c r="N3" s="154" t="s">
        <v>31</v>
      </c>
      <c r="O3" s="124" t="s">
        <v>28</v>
      </c>
      <c r="P3" s="123" t="s">
        <v>32</v>
      </c>
      <c r="Q3" s="124" t="s">
        <v>33</v>
      </c>
    </row>
    <row r="4" spans="1:17" x14ac:dyDescent="0.25">
      <c r="A4" s="298">
        <v>1</v>
      </c>
      <c r="B4" s="101" t="s">
        <v>9</v>
      </c>
      <c r="C4" s="168">
        <v>1099166.25</v>
      </c>
      <c r="D4" s="24">
        <f>AVERAGE(C4:C7)</f>
        <v>1109316.5549999999</v>
      </c>
      <c r="E4" s="96">
        <f>_xlfn.STDEV.S(C4:C7)</f>
        <v>34380.7345344594</v>
      </c>
      <c r="F4" s="173">
        <v>17052.900000000001</v>
      </c>
      <c r="G4" s="57">
        <f>AVERAGE(F4:F7)</f>
        <v>18362.092499999999</v>
      </c>
      <c r="H4" s="173">
        <v>16196.47</v>
      </c>
      <c r="I4" s="57">
        <f>AVERAGE(H4:H7)</f>
        <v>18022.04</v>
      </c>
      <c r="J4" s="107">
        <f>AVERAGE(F4:F7,H4:H7)</f>
        <v>18192.06625</v>
      </c>
      <c r="K4" s="96">
        <f>_xlfn.STDEV.S(F4:F7,H4:H7)</f>
        <v>1816.3791976027273</v>
      </c>
      <c r="L4" s="179">
        <v>22541.56</v>
      </c>
      <c r="M4" s="125">
        <f>AVERAGE(L4:L7)</f>
        <v>22706.55</v>
      </c>
      <c r="N4" s="186">
        <v>24904.28</v>
      </c>
      <c r="O4" s="127">
        <f>AVERAGE(N4:N7)</f>
        <v>24930.73</v>
      </c>
      <c r="P4" s="107">
        <f>AVERAGE(L4:L7,N4:N7)</f>
        <v>23818.639999999999</v>
      </c>
      <c r="Q4" s="96">
        <f>_xlfn.STDEV.S(L4:L7,N4:N7)</f>
        <v>3368.6289688027682</v>
      </c>
    </row>
    <row r="5" spans="1:17" x14ac:dyDescent="0.25">
      <c r="A5" s="299"/>
      <c r="B5" s="102" t="s">
        <v>9</v>
      </c>
      <c r="C5" s="169">
        <v>1065491.18</v>
      </c>
      <c r="D5" s="7"/>
      <c r="E5" s="90"/>
      <c r="F5" s="174">
        <v>17506.3</v>
      </c>
      <c r="G5" s="58"/>
      <c r="H5" s="174">
        <v>20745.59</v>
      </c>
      <c r="I5" s="58"/>
      <c r="J5" s="108"/>
      <c r="K5" s="109"/>
      <c r="L5" s="180">
        <v>24576.83</v>
      </c>
      <c r="M5" s="137"/>
      <c r="N5" s="187">
        <v>30372.799999999999</v>
      </c>
      <c r="O5" s="146"/>
      <c r="P5" s="145"/>
      <c r="Q5" s="146"/>
    </row>
    <row r="6" spans="1:17" x14ac:dyDescent="0.25">
      <c r="A6" s="299"/>
      <c r="B6" s="102" t="s">
        <v>9</v>
      </c>
      <c r="C6" s="169">
        <v>1142037</v>
      </c>
      <c r="D6" s="7"/>
      <c r="E6" s="90"/>
      <c r="F6" s="174">
        <v>20634.759999999998</v>
      </c>
      <c r="G6" s="58"/>
      <c r="H6" s="174">
        <v>16143.58</v>
      </c>
      <c r="I6" s="58"/>
      <c r="J6" s="108"/>
      <c r="K6" s="109"/>
      <c r="L6" s="180">
        <v>20775.82</v>
      </c>
      <c r="M6" s="137"/>
      <c r="N6" s="187">
        <v>19226.7</v>
      </c>
      <c r="O6" s="146"/>
      <c r="P6" s="145"/>
      <c r="Q6" s="150"/>
    </row>
    <row r="7" spans="1:17" x14ac:dyDescent="0.25">
      <c r="A7" s="299"/>
      <c r="B7" s="103" t="s">
        <v>9</v>
      </c>
      <c r="C7" s="170">
        <v>1130571.79</v>
      </c>
      <c r="D7" s="15"/>
      <c r="E7" s="97"/>
      <c r="F7" s="175">
        <v>18254.41</v>
      </c>
      <c r="G7" s="59"/>
      <c r="H7" s="175">
        <v>19002.52</v>
      </c>
      <c r="I7" s="59"/>
      <c r="J7" s="110"/>
      <c r="K7" s="111"/>
      <c r="L7" s="181">
        <v>22931.99</v>
      </c>
      <c r="M7" s="132"/>
      <c r="N7" s="188">
        <v>25219.14</v>
      </c>
      <c r="O7" s="148"/>
      <c r="P7" s="147"/>
      <c r="Q7" s="151"/>
    </row>
    <row r="8" spans="1:17" hidden="1" x14ac:dyDescent="0.25">
      <c r="A8" s="299"/>
      <c r="B8" s="54" t="s">
        <v>4</v>
      </c>
      <c r="C8" s="86">
        <v>1046793.45</v>
      </c>
      <c r="D8" s="6">
        <f>AVERAGE(C8:C11)</f>
        <v>980615.86750000005</v>
      </c>
      <c r="E8" s="85">
        <f>_xlfn.STDEV.P(C8:C11)</f>
        <v>57318.41454761826</v>
      </c>
      <c r="F8" s="176">
        <v>23982.37</v>
      </c>
      <c r="G8" s="61">
        <f>AVERAGE(F8:F12)</f>
        <v>25791.435999999998</v>
      </c>
      <c r="H8" s="176">
        <v>25569.27</v>
      </c>
      <c r="I8" s="61">
        <f>AVERAGE(H8:H12)</f>
        <v>24032.241999999998</v>
      </c>
      <c r="J8" s="112">
        <f>AVERAGE(F8:F11,H8:H11)</f>
        <v>24833.123749999999</v>
      </c>
      <c r="K8" s="113">
        <f>_xlfn.STDEV.P(F8:F11,H8:H11)</f>
        <v>1100.4847150794228</v>
      </c>
      <c r="L8" s="180">
        <v>25675.06</v>
      </c>
      <c r="M8" s="137">
        <f>AVERAGE(L8:L12)</f>
        <v>26461.966000000004</v>
      </c>
      <c r="N8" s="189">
        <v>34483.629999999997</v>
      </c>
      <c r="O8" s="146">
        <f>AVERAGE(N8:N12)</f>
        <v>28069.016000000003</v>
      </c>
      <c r="P8" s="152">
        <f>AVERAGE(L8:L11,N8:N11)</f>
        <v>27511.334999999999</v>
      </c>
      <c r="Q8" s="146">
        <f>_xlfn.STDEV.P(L8:L11,N8:N11)</f>
        <v>3339.3674051682492</v>
      </c>
    </row>
    <row r="9" spans="1:17" hidden="1" x14ac:dyDescent="0.25">
      <c r="A9" s="299"/>
      <c r="B9" s="8" t="s">
        <v>4</v>
      </c>
      <c r="C9" s="171">
        <v>1028075.57</v>
      </c>
      <c r="D9" s="4"/>
      <c r="E9" s="98"/>
      <c r="F9" s="176">
        <v>23042.82</v>
      </c>
      <c r="G9" s="60"/>
      <c r="H9" s="176">
        <v>25047.86</v>
      </c>
      <c r="I9" s="60"/>
      <c r="J9" s="114"/>
      <c r="K9" s="115"/>
      <c r="L9" s="182">
        <v>27030.23</v>
      </c>
      <c r="M9" s="136"/>
      <c r="N9" s="189">
        <v>23879.09</v>
      </c>
      <c r="O9" s="155"/>
      <c r="P9" s="152"/>
      <c r="Q9" s="131"/>
    </row>
    <row r="10" spans="1:17" hidden="1" x14ac:dyDescent="0.25">
      <c r="A10" s="299"/>
      <c r="B10" s="8" t="s">
        <v>4</v>
      </c>
      <c r="C10" s="171">
        <v>918649.87</v>
      </c>
      <c r="D10" s="4"/>
      <c r="E10" s="98"/>
      <c r="F10" s="176">
        <v>26957.18</v>
      </c>
      <c r="G10" s="60"/>
      <c r="H10" s="176">
        <v>24458.44</v>
      </c>
      <c r="I10" s="60"/>
      <c r="J10" s="114"/>
      <c r="K10" s="115"/>
      <c r="L10" s="182">
        <v>29919.4</v>
      </c>
      <c r="M10" s="136"/>
      <c r="N10" s="189">
        <v>27476.07</v>
      </c>
      <c r="O10" s="155"/>
      <c r="P10" s="152"/>
      <c r="Q10" s="131"/>
    </row>
    <row r="11" spans="1:17" hidden="1" x14ac:dyDescent="0.25">
      <c r="A11" s="299"/>
      <c r="B11" s="55" t="s">
        <v>4</v>
      </c>
      <c r="C11" s="172">
        <v>928944.58</v>
      </c>
      <c r="D11" s="16"/>
      <c r="E11" s="99"/>
      <c r="F11" s="177">
        <v>25312.34</v>
      </c>
      <c r="G11" s="62"/>
      <c r="H11" s="177">
        <v>24294.71</v>
      </c>
      <c r="I11" s="62"/>
      <c r="J11" s="116"/>
      <c r="K11" s="117"/>
      <c r="L11" s="183">
        <v>23340.05</v>
      </c>
      <c r="M11" s="138"/>
      <c r="N11" s="190">
        <v>28287.15</v>
      </c>
      <c r="O11" s="156"/>
      <c r="P11" s="153"/>
      <c r="Q11" s="135"/>
    </row>
    <row r="12" spans="1:17" x14ac:dyDescent="0.25">
      <c r="A12" s="299"/>
      <c r="B12" s="56" t="s">
        <v>3</v>
      </c>
      <c r="C12" s="86">
        <v>764591.94</v>
      </c>
      <c r="D12" s="25">
        <f>AVERAGE(C12:C15)</f>
        <v>830638.53999999992</v>
      </c>
      <c r="E12" s="100">
        <f>_xlfn.STDEV.S(C12:C15)</f>
        <v>55082.383643964335</v>
      </c>
      <c r="F12" s="176">
        <v>29662.47</v>
      </c>
      <c r="G12" s="61">
        <f>AVERAGE(F12:F15)</f>
        <v>24698.9925</v>
      </c>
      <c r="H12" s="176">
        <v>20790.93</v>
      </c>
      <c r="I12" s="61">
        <f>AVERAGE(H12:H15)</f>
        <v>24386.02</v>
      </c>
      <c r="J12" s="118">
        <f>AVERAGE(F12:F15,H12:H15)</f>
        <v>24542.506249999999</v>
      </c>
      <c r="K12" s="100">
        <f>_xlfn.STDEV.S(F12:F15,H12:H15)</f>
        <v>6272.9887783688218</v>
      </c>
      <c r="L12" s="180">
        <v>26345.09</v>
      </c>
      <c r="M12" s="137">
        <f>AVERAGE(L12:L15)</f>
        <v>26186.397499999999</v>
      </c>
      <c r="N12" s="189">
        <v>26219.14</v>
      </c>
      <c r="O12" s="146">
        <f>AVERAGE(N12:N15)</f>
        <v>27342.57</v>
      </c>
      <c r="P12" s="159">
        <f>AVERAGE(L12:L15,N12:N15)</f>
        <v>26764.483749999999</v>
      </c>
      <c r="Q12" s="160">
        <f>_xlfn.STDEV.S(L12:L15,N12:N15)</f>
        <v>2436.7787953475299</v>
      </c>
    </row>
    <row r="13" spans="1:17" x14ac:dyDescent="0.25">
      <c r="A13" s="299"/>
      <c r="B13" s="8" t="s">
        <v>3</v>
      </c>
      <c r="C13" s="171">
        <v>859806.05</v>
      </c>
      <c r="D13" s="4"/>
      <c r="E13" s="98"/>
      <c r="F13" s="176">
        <v>11367.76</v>
      </c>
      <c r="G13" s="60"/>
      <c r="H13" s="176">
        <v>25619.65</v>
      </c>
      <c r="I13" s="60"/>
      <c r="J13" s="114"/>
      <c r="K13" s="109"/>
      <c r="L13" s="182">
        <v>26566.75</v>
      </c>
      <c r="M13" s="136"/>
      <c r="N13" s="189">
        <v>30738.04</v>
      </c>
      <c r="O13" s="155"/>
      <c r="P13" s="152"/>
      <c r="Q13" s="146"/>
    </row>
    <row r="14" spans="1:17" x14ac:dyDescent="0.25">
      <c r="A14" s="299"/>
      <c r="B14" s="8" t="s">
        <v>3</v>
      </c>
      <c r="C14" s="171">
        <v>889136.02</v>
      </c>
      <c r="D14" s="4"/>
      <c r="E14" s="98"/>
      <c r="F14" s="176">
        <v>31450.880000000001</v>
      </c>
      <c r="G14" s="60"/>
      <c r="H14" s="176">
        <v>27498.74</v>
      </c>
      <c r="I14" s="60"/>
      <c r="J14" s="114"/>
      <c r="K14" s="115"/>
      <c r="L14" s="182">
        <v>26609.57</v>
      </c>
      <c r="M14" s="136"/>
      <c r="N14" s="189">
        <v>22871.54</v>
      </c>
      <c r="O14" s="155"/>
      <c r="P14" s="152"/>
      <c r="Q14" s="131"/>
    </row>
    <row r="15" spans="1:17" x14ac:dyDescent="0.25">
      <c r="A15" s="300"/>
      <c r="B15" s="55" t="s">
        <v>3</v>
      </c>
      <c r="C15" s="88">
        <v>809020.15</v>
      </c>
      <c r="D15" s="5"/>
      <c r="E15" s="89"/>
      <c r="F15" s="177">
        <v>26314.86</v>
      </c>
      <c r="G15" s="62"/>
      <c r="H15" s="177">
        <v>23634.76</v>
      </c>
      <c r="I15" s="62"/>
      <c r="J15" s="116"/>
      <c r="K15" s="117"/>
      <c r="L15" s="183">
        <v>25224.18</v>
      </c>
      <c r="M15" s="138"/>
      <c r="N15" s="190">
        <v>29541.56</v>
      </c>
      <c r="O15" s="156"/>
      <c r="P15" s="153"/>
      <c r="Q15" s="135"/>
    </row>
    <row r="16" spans="1:17" x14ac:dyDescent="0.25">
      <c r="A16" s="298">
        <v>2</v>
      </c>
      <c r="B16" s="101" t="s">
        <v>9</v>
      </c>
      <c r="C16" s="86">
        <v>1854274.5600000001</v>
      </c>
      <c r="D16" s="24">
        <f>AVERAGE(C16:C19)</f>
        <v>1853721.6625000001</v>
      </c>
      <c r="E16" s="96">
        <f>_xlfn.STDEV.S(C16:C19)</f>
        <v>76025.535987697513</v>
      </c>
      <c r="F16" s="176">
        <v>18856.419999999998</v>
      </c>
      <c r="G16" s="61">
        <f>AVERAGE(F16:F19)</f>
        <v>16477.957499999997</v>
      </c>
      <c r="H16" s="176">
        <v>14133.5</v>
      </c>
      <c r="I16" s="61">
        <f>AVERAGE(H16:H19)</f>
        <v>15676.324999999999</v>
      </c>
      <c r="J16" s="107">
        <f>AVERAGE(F16:F19,H16:H19)</f>
        <v>16077.141249999997</v>
      </c>
      <c r="K16" s="96">
        <f>_xlfn.STDEV.S(F16:F19,H16:H19)</f>
        <v>1764.3515546790236</v>
      </c>
      <c r="L16" s="180">
        <v>15911.84</v>
      </c>
      <c r="M16" s="137">
        <f>AVERAGE(L16:L19)</f>
        <v>17136.022499999999</v>
      </c>
      <c r="N16" s="189">
        <v>17327.46</v>
      </c>
      <c r="O16" s="146">
        <f>AVERAGE(N16:N19)</f>
        <v>21160.5825</v>
      </c>
      <c r="P16" s="143">
        <f>AVERAGE(L16:L19,N16:N19)</f>
        <v>19148.302499999998</v>
      </c>
      <c r="Q16" s="144">
        <f xml:space="preserve"> _xlfn.STDEV.S(L16:L19,N16:N19)</f>
        <v>3786.2851694155042</v>
      </c>
    </row>
    <row r="17" spans="1:17" x14ac:dyDescent="0.25">
      <c r="A17" s="299"/>
      <c r="B17" s="102" t="s">
        <v>9</v>
      </c>
      <c r="C17" s="86">
        <v>1821251.89</v>
      </c>
      <c r="D17" s="9"/>
      <c r="E17" s="87"/>
      <c r="F17" s="178">
        <v>14108.31</v>
      </c>
      <c r="G17" s="63"/>
      <c r="H17" s="178">
        <v>16123.43</v>
      </c>
      <c r="I17" s="63"/>
      <c r="J17" s="114"/>
      <c r="K17" s="109"/>
      <c r="L17" s="182">
        <v>15100.76</v>
      </c>
      <c r="M17" s="136"/>
      <c r="N17" s="189">
        <v>22455.919999999998</v>
      </c>
      <c r="O17" s="155"/>
      <c r="P17" s="152"/>
      <c r="Q17" s="146"/>
    </row>
    <row r="18" spans="1:17" x14ac:dyDescent="0.25">
      <c r="A18" s="299"/>
      <c r="B18" s="102" t="s">
        <v>9</v>
      </c>
      <c r="C18" s="86">
        <v>1780866.5</v>
      </c>
      <c r="D18" s="9"/>
      <c r="E18" s="87"/>
      <c r="F18" s="178">
        <v>17856.419999999998</v>
      </c>
      <c r="G18" s="63"/>
      <c r="H18" s="178">
        <v>15168.77</v>
      </c>
      <c r="I18" s="63"/>
      <c r="J18" s="114"/>
      <c r="K18" s="115"/>
      <c r="L18" s="182">
        <v>17093.2</v>
      </c>
      <c r="M18" s="136"/>
      <c r="N18" s="189">
        <v>18440.810000000001</v>
      </c>
      <c r="O18" s="155"/>
      <c r="P18" s="152"/>
      <c r="Q18" s="131"/>
    </row>
    <row r="19" spans="1:17" x14ac:dyDescent="0.25">
      <c r="A19" s="299"/>
      <c r="B19" s="103" t="s">
        <v>9</v>
      </c>
      <c r="C19" s="88">
        <v>1958493.7</v>
      </c>
      <c r="D19" s="5"/>
      <c r="E19" s="89"/>
      <c r="F19" s="177">
        <v>15090.68</v>
      </c>
      <c r="G19" s="62"/>
      <c r="H19" s="177">
        <v>17279.599999999999</v>
      </c>
      <c r="I19" s="62"/>
      <c r="J19" s="116"/>
      <c r="K19" s="117"/>
      <c r="L19" s="183">
        <v>20438.29</v>
      </c>
      <c r="M19" s="138"/>
      <c r="N19" s="190">
        <v>26418.14</v>
      </c>
      <c r="O19" s="156"/>
      <c r="P19" s="153"/>
      <c r="Q19" s="135"/>
    </row>
    <row r="20" spans="1:17" hidden="1" x14ac:dyDescent="0.25">
      <c r="A20" s="299"/>
      <c r="B20" s="56" t="s">
        <v>4</v>
      </c>
      <c r="C20" s="86">
        <v>1618541.56</v>
      </c>
      <c r="D20" s="6">
        <f>AVERAGE(C20:C23)</f>
        <v>1648008.1875</v>
      </c>
      <c r="E20" s="85">
        <f>_xlfn.STDEV.P(C20:C23)</f>
        <v>179705.14859022261</v>
      </c>
      <c r="F20" s="176">
        <v>16574.310000000001</v>
      </c>
      <c r="G20" s="61">
        <f>AVERAGE(F20:F23)</f>
        <v>19569.177499999998</v>
      </c>
      <c r="H20" s="176">
        <v>15576.83</v>
      </c>
      <c r="I20" s="61">
        <f>AVERAGE(H20:H23)</f>
        <v>19274.5625</v>
      </c>
      <c r="J20" s="112">
        <f>AVERAGE(F20:F23,H20:H23)</f>
        <v>19421.87</v>
      </c>
      <c r="K20" s="113">
        <f>_xlfn.STDEV.P(F20:F23,H20:H23)</f>
        <v>2196.13117810618</v>
      </c>
      <c r="L20" s="180">
        <v>25188.92</v>
      </c>
      <c r="M20" s="137">
        <f>AVERAGE(L20:L23)</f>
        <v>24860.83</v>
      </c>
      <c r="N20" s="189">
        <v>18743.07</v>
      </c>
      <c r="O20" s="146">
        <f>AVERAGE(N20:N23)</f>
        <v>22452.77</v>
      </c>
      <c r="P20" s="152">
        <f>AVERAGE(L20:L23,N20:N23)</f>
        <v>23656.800000000003</v>
      </c>
      <c r="Q20" s="146">
        <f>_xlfn.STDEV.P(L20:L23,N20:N23)</f>
        <v>2803.9818946856317</v>
      </c>
    </row>
    <row r="21" spans="1:17" hidden="1" x14ac:dyDescent="0.25">
      <c r="A21" s="299"/>
      <c r="B21" s="8" t="s">
        <v>4</v>
      </c>
      <c r="C21" s="86">
        <v>1929622.17</v>
      </c>
      <c r="D21" s="9"/>
      <c r="E21" s="87"/>
      <c r="F21" s="178">
        <v>20772.919999999998</v>
      </c>
      <c r="G21" s="63"/>
      <c r="H21" s="178">
        <v>20889.169999999998</v>
      </c>
      <c r="I21" s="63"/>
      <c r="J21" s="114"/>
      <c r="K21" s="115"/>
      <c r="L21" s="182">
        <v>24400.5</v>
      </c>
      <c r="M21" s="136"/>
      <c r="N21" s="189">
        <v>23659.95</v>
      </c>
      <c r="O21" s="155"/>
      <c r="P21" s="152"/>
      <c r="Q21" s="131"/>
    </row>
    <row r="22" spans="1:17" hidden="1" x14ac:dyDescent="0.25">
      <c r="A22" s="299"/>
      <c r="B22" s="8" t="s">
        <v>4</v>
      </c>
      <c r="C22" s="86">
        <v>1614702.77</v>
      </c>
      <c r="D22" s="9"/>
      <c r="E22" s="87"/>
      <c r="F22" s="178">
        <v>19282.12</v>
      </c>
      <c r="G22" s="63"/>
      <c r="H22" s="178">
        <v>18712.849999999999</v>
      </c>
      <c r="I22" s="63"/>
      <c r="J22" s="114"/>
      <c r="K22" s="115"/>
      <c r="L22" s="182">
        <v>21561.71</v>
      </c>
      <c r="M22" s="136"/>
      <c r="N22" s="189">
        <v>25937.03</v>
      </c>
      <c r="O22" s="155"/>
      <c r="P22" s="152"/>
      <c r="Q22" s="131"/>
    </row>
    <row r="23" spans="1:17" hidden="1" x14ac:dyDescent="0.25">
      <c r="A23" s="299"/>
      <c r="B23" s="55" t="s">
        <v>4</v>
      </c>
      <c r="C23" s="88">
        <v>1429166.25</v>
      </c>
      <c r="D23" s="5"/>
      <c r="E23" s="89"/>
      <c r="F23" s="177">
        <v>21647.360000000001</v>
      </c>
      <c r="G23" s="62"/>
      <c r="H23" s="177">
        <v>21919.4</v>
      </c>
      <c r="I23" s="62"/>
      <c r="J23" s="116"/>
      <c r="K23" s="117"/>
      <c r="L23" s="183">
        <v>28292.19</v>
      </c>
      <c r="M23" s="138"/>
      <c r="N23" s="190">
        <v>21471.03</v>
      </c>
      <c r="O23" s="156"/>
      <c r="P23" s="153"/>
      <c r="Q23" s="135"/>
    </row>
    <row r="24" spans="1:17" x14ac:dyDescent="0.25">
      <c r="A24" s="299"/>
      <c r="B24" s="56" t="s">
        <v>3</v>
      </c>
      <c r="C24" s="86">
        <v>1498105.79</v>
      </c>
      <c r="D24" s="25">
        <f>AVERAGE(C24:C27)</f>
        <v>1496426.3225</v>
      </c>
      <c r="E24" s="100">
        <f>_xlfn.STDEV.S(C24:C27)</f>
        <v>34282.418732366204</v>
      </c>
      <c r="F24" s="176">
        <v>27062.97</v>
      </c>
      <c r="G24" s="61">
        <f>AVERAGE(F24:F27)</f>
        <v>26416.877499999999</v>
      </c>
      <c r="H24" s="176">
        <v>24760.71</v>
      </c>
      <c r="I24" s="61">
        <f>AVERAGE(H24:H27)</f>
        <v>24554.787499999999</v>
      </c>
      <c r="J24" s="118">
        <f>AVERAGE(F24:F27,H24:H27)</f>
        <v>25485.8325</v>
      </c>
      <c r="K24" s="100">
        <f>_xlfn.STDEV.S(F24:F27,H24:H27)</f>
        <v>1863.2732567006149</v>
      </c>
      <c r="L24" s="180">
        <v>26838.79</v>
      </c>
      <c r="M24" s="137">
        <f>AVERAGE(L24:L27)</f>
        <v>26576.827499999999</v>
      </c>
      <c r="N24" s="189">
        <v>24939.55</v>
      </c>
      <c r="O24" s="146">
        <f>AVERAGE(N24:N27)</f>
        <v>25129.7225</v>
      </c>
      <c r="P24" s="159">
        <f>AVERAGE(L24:L27,N24:N27)</f>
        <v>25853.275000000001</v>
      </c>
      <c r="Q24" s="160">
        <f>_xlfn.STDEV.S(L24:L27,N24:N27)</f>
        <v>1269.3876583725607</v>
      </c>
    </row>
    <row r="25" spans="1:17" x14ac:dyDescent="0.25">
      <c r="A25" s="299"/>
      <c r="B25" s="8" t="s">
        <v>3</v>
      </c>
      <c r="C25" s="86">
        <v>1498846.35</v>
      </c>
      <c r="D25" s="9"/>
      <c r="E25" s="87"/>
      <c r="F25" s="178">
        <v>27556.68</v>
      </c>
      <c r="G25" s="63"/>
      <c r="H25" s="178">
        <v>26473.55</v>
      </c>
      <c r="I25" s="63"/>
      <c r="J25" s="114"/>
      <c r="K25" s="109"/>
      <c r="L25" s="182">
        <v>25282.12</v>
      </c>
      <c r="M25" s="136"/>
      <c r="N25" s="189">
        <v>23551.64</v>
      </c>
      <c r="O25" s="155"/>
      <c r="P25" s="152"/>
      <c r="Q25" s="146"/>
    </row>
    <row r="26" spans="1:17" x14ac:dyDescent="0.25">
      <c r="A26" s="299"/>
      <c r="B26" s="8" t="s">
        <v>3</v>
      </c>
      <c r="C26" s="86">
        <v>1452491.18</v>
      </c>
      <c r="D26" s="9"/>
      <c r="E26" s="87"/>
      <c r="F26" s="178">
        <v>26992.44</v>
      </c>
      <c r="G26" s="63"/>
      <c r="H26" s="178">
        <v>22120.91</v>
      </c>
      <c r="I26" s="63"/>
      <c r="J26" s="114"/>
      <c r="K26" s="115"/>
      <c r="L26" s="182">
        <v>27692.7</v>
      </c>
      <c r="M26" s="136"/>
      <c r="N26" s="189">
        <v>26060.45</v>
      </c>
      <c r="O26" s="155"/>
      <c r="P26" s="152"/>
      <c r="Q26" s="131"/>
    </row>
    <row r="27" spans="1:17" x14ac:dyDescent="0.25">
      <c r="A27" s="300"/>
      <c r="B27" s="55" t="s">
        <v>3</v>
      </c>
      <c r="C27" s="88">
        <v>1536261.97</v>
      </c>
      <c r="D27" s="5"/>
      <c r="E27" s="89"/>
      <c r="F27" s="177">
        <v>24055.42</v>
      </c>
      <c r="G27" s="62"/>
      <c r="H27" s="177">
        <v>24863.98</v>
      </c>
      <c r="I27" s="62"/>
      <c r="J27" s="116"/>
      <c r="K27" s="117"/>
      <c r="L27" s="183">
        <v>26493.7</v>
      </c>
      <c r="M27" s="138"/>
      <c r="N27" s="190">
        <v>25967.25</v>
      </c>
      <c r="O27" s="156"/>
      <c r="P27" s="153"/>
      <c r="Q27" s="135"/>
    </row>
    <row r="28" spans="1:17" x14ac:dyDescent="0.25">
      <c r="A28" s="298">
        <v>3</v>
      </c>
      <c r="B28" s="101" t="s">
        <v>9</v>
      </c>
      <c r="C28" s="86">
        <v>2211221.66</v>
      </c>
      <c r="D28" s="24">
        <f>AVERAGE(C28:C31)</f>
        <v>2265208.4375</v>
      </c>
      <c r="E28" s="96">
        <f>_xlfn.STDEV.S(C28:C31)</f>
        <v>67304.236919358154</v>
      </c>
      <c r="F28" s="176">
        <v>18219.14</v>
      </c>
      <c r="G28" s="61">
        <f>AVERAGE(F28:F31)</f>
        <v>16929.47</v>
      </c>
      <c r="H28" s="176">
        <v>13455.992</v>
      </c>
      <c r="I28" s="61">
        <f>AVERAGE(H28:H31)</f>
        <v>13558.585499999999</v>
      </c>
      <c r="J28" s="107">
        <f>AVERAGE(F28:F31,H28:H31)</f>
        <v>15244.027750000001</v>
      </c>
      <c r="K28" s="96">
        <f>_xlfn.STDEV.S(F28:F31,H28:H31)</f>
        <v>2308.1131920127591</v>
      </c>
      <c r="L28" s="180">
        <v>19319.900000000001</v>
      </c>
      <c r="M28" s="137">
        <f>AVERAGE(L28:L31)</f>
        <v>20232.997500000001</v>
      </c>
      <c r="N28" s="189">
        <v>18722.919999999998</v>
      </c>
      <c r="O28" s="146">
        <f>AVERAGE(N28:N31)</f>
        <v>17921.282500000001</v>
      </c>
      <c r="P28" s="158">
        <f>AVERAGE(L28:L31,N28:N31)</f>
        <v>19077.14</v>
      </c>
      <c r="Q28" s="144">
        <f>_xlfn.STDEV.S(L28:L31,N28:N31)</f>
        <v>3209.9010979467917</v>
      </c>
    </row>
    <row r="29" spans="1:17" x14ac:dyDescent="0.25">
      <c r="A29" s="299"/>
      <c r="B29" s="102" t="s">
        <v>9</v>
      </c>
      <c r="C29" s="86">
        <v>2206813.6</v>
      </c>
      <c r="D29" s="9"/>
      <c r="E29" s="87"/>
      <c r="F29" s="178">
        <v>17337.53</v>
      </c>
      <c r="G29" s="63"/>
      <c r="H29" s="178">
        <v>15350.13</v>
      </c>
      <c r="I29" s="63"/>
      <c r="J29" s="114"/>
      <c r="K29" s="109"/>
      <c r="L29" s="182">
        <v>22586.9</v>
      </c>
      <c r="M29" s="136"/>
      <c r="N29" s="189">
        <v>21899.24</v>
      </c>
      <c r="O29" s="155"/>
      <c r="P29" s="152"/>
      <c r="Q29" s="146"/>
    </row>
    <row r="30" spans="1:17" x14ac:dyDescent="0.25">
      <c r="A30" s="299"/>
      <c r="B30" s="102" t="s">
        <v>9</v>
      </c>
      <c r="C30" s="86">
        <v>2299602.02</v>
      </c>
      <c r="D30" s="9"/>
      <c r="E30" s="87"/>
      <c r="F30" s="178">
        <v>16191.44</v>
      </c>
      <c r="G30" s="63"/>
      <c r="H30" s="178">
        <v>14534.01</v>
      </c>
      <c r="I30" s="63"/>
      <c r="J30" s="114"/>
      <c r="K30" s="115"/>
      <c r="L30" s="182">
        <v>17161.21</v>
      </c>
      <c r="M30" s="136"/>
      <c r="N30" s="189">
        <v>18277.080000000002</v>
      </c>
      <c r="O30" s="155"/>
      <c r="P30" s="152"/>
      <c r="Q30" s="131"/>
    </row>
    <row r="31" spans="1:17" x14ac:dyDescent="0.25">
      <c r="A31" s="299"/>
      <c r="B31" s="103" t="s">
        <v>9</v>
      </c>
      <c r="C31" s="88">
        <v>2343196.4700000002</v>
      </c>
      <c r="D31" s="5"/>
      <c r="E31" s="89"/>
      <c r="F31" s="177">
        <v>15969.77</v>
      </c>
      <c r="G31" s="62"/>
      <c r="H31" s="177">
        <v>10894.21</v>
      </c>
      <c r="I31" s="62"/>
      <c r="J31" s="116"/>
      <c r="K31" s="117"/>
      <c r="L31" s="183">
        <v>21863.98</v>
      </c>
      <c r="M31" s="138"/>
      <c r="N31" s="190">
        <v>12785.89</v>
      </c>
      <c r="O31" s="156"/>
      <c r="P31" s="153"/>
      <c r="Q31" s="135"/>
    </row>
    <row r="32" spans="1:17" hidden="1" x14ac:dyDescent="0.25">
      <c r="A32" s="299"/>
      <c r="B32" s="54" t="s">
        <v>4</v>
      </c>
      <c r="C32" s="86">
        <v>2399486.15</v>
      </c>
      <c r="D32" s="6">
        <f>AVERAGE(C32:C35)</f>
        <v>2270734.8875000002</v>
      </c>
      <c r="E32" s="85">
        <f>_xlfn.STDEV.P(C32:C35)</f>
        <v>80192.355537922791</v>
      </c>
      <c r="F32" s="178">
        <v>15347.61</v>
      </c>
      <c r="G32" s="57">
        <f>AVERAGE(F32:F35)</f>
        <v>15008.1875</v>
      </c>
      <c r="H32" s="178">
        <v>15047.86</v>
      </c>
      <c r="I32" s="57">
        <f>AVERAGE(H32:H35)</f>
        <v>12699.622499999999</v>
      </c>
      <c r="J32" s="112">
        <f>AVERAGE(F32:F35,H32:H35)</f>
        <v>13853.905000000001</v>
      </c>
      <c r="K32" s="113">
        <f>_xlfn.STDEV.P(F32:F35,H32:H35)</f>
        <v>1975.9709398166769</v>
      </c>
      <c r="L32" s="180">
        <v>19468.509999999998</v>
      </c>
      <c r="M32" s="137">
        <f>AVERAGE(L32:L35)</f>
        <v>15271.41</v>
      </c>
      <c r="N32" s="189">
        <v>18042.82</v>
      </c>
      <c r="O32" s="127">
        <f>AVERAGE(N32:N35)</f>
        <v>17392.947500000002</v>
      </c>
      <c r="P32" s="152">
        <f>AVERAGE(L32:L35,N32:N35)</f>
        <v>16332.178749999999</v>
      </c>
      <c r="Q32" s="127">
        <f>_xlfn.STDEV.P(L32:L35,N32:N35)</f>
        <v>2280.5183916515339</v>
      </c>
    </row>
    <row r="33" spans="1:17" hidden="1" x14ac:dyDescent="0.25">
      <c r="A33" s="299"/>
      <c r="B33" s="8" t="s">
        <v>4</v>
      </c>
      <c r="C33" s="86">
        <v>2275539.04</v>
      </c>
      <c r="D33" s="9"/>
      <c r="E33" s="87"/>
      <c r="F33" s="178">
        <v>17292.189999999999</v>
      </c>
      <c r="G33" s="63"/>
      <c r="H33" s="178">
        <v>10198.99</v>
      </c>
      <c r="I33" s="63"/>
      <c r="J33" s="114"/>
      <c r="K33" s="115"/>
      <c r="L33" s="182">
        <v>13473.55</v>
      </c>
      <c r="M33" s="136"/>
      <c r="N33" s="189">
        <v>19181.36</v>
      </c>
      <c r="O33" s="155"/>
      <c r="P33" s="152"/>
      <c r="Q33" s="131"/>
    </row>
    <row r="34" spans="1:17" hidden="1" x14ac:dyDescent="0.25">
      <c r="A34" s="299"/>
      <c r="B34" s="8" t="s">
        <v>4</v>
      </c>
      <c r="C34" s="86">
        <v>2214075.5699999998</v>
      </c>
      <c r="D34" s="9"/>
      <c r="E34" s="87"/>
      <c r="F34" s="178">
        <v>13730.48</v>
      </c>
      <c r="G34" s="63"/>
      <c r="H34" s="178">
        <v>12670.03</v>
      </c>
      <c r="I34" s="63"/>
      <c r="J34" s="114"/>
      <c r="K34" s="115"/>
      <c r="L34" s="182">
        <v>13065.49</v>
      </c>
      <c r="M34" s="136"/>
      <c r="N34" s="189">
        <v>16534.009999999998</v>
      </c>
      <c r="O34" s="155"/>
      <c r="P34" s="152"/>
      <c r="Q34" s="131"/>
    </row>
    <row r="35" spans="1:17" hidden="1" x14ac:dyDescent="0.25">
      <c r="A35" s="299"/>
      <c r="B35" s="55" t="s">
        <v>4</v>
      </c>
      <c r="C35" s="88">
        <v>2193838.79</v>
      </c>
      <c r="D35" s="5"/>
      <c r="E35" s="89"/>
      <c r="F35" s="177">
        <v>13662.47</v>
      </c>
      <c r="G35" s="62"/>
      <c r="H35" s="177">
        <v>12881.61</v>
      </c>
      <c r="I35" s="62"/>
      <c r="J35" s="116"/>
      <c r="K35" s="117"/>
      <c r="L35" s="183">
        <v>15078.09</v>
      </c>
      <c r="M35" s="138"/>
      <c r="N35" s="190">
        <v>15813.6</v>
      </c>
      <c r="O35" s="156"/>
      <c r="P35" s="153"/>
      <c r="Q35" s="135"/>
    </row>
    <row r="36" spans="1:17" x14ac:dyDescent="0.25">
      <c r="A36" s="299"/>
      <c r="B36" s="54" t="s">
        <v>3</v>
      </c>
      <c r="C36" s="86">
        <v>1770919.4</v>
      </c>
      <c r="D36" s="25">
        <f>AVERAGE(C36:C39)</f>
        <v>1748065.49</v>
      </c>
      <c r="E36" s="100">
        <f>_xlfn.STDEV.S(C36:C39)</f>
        <v>70106.145851059773</v>
      </c>
      <c r="F36" s="178">
        <v>15818.64</v>
      </c>
      <c r="G36" s="57">
        <f>AVERAGE(F36:F39)</f>
        <v>16656.172500000001</v>
      </c>
      <c r="H36" s="178">
        <v>21546.6</v>
      </c>
      <c r="I36" s="57">
        <f>AVERAGE(H36:H39)</f>
        <v>16263.855</v>
      </c>
      <c r="J36" s="118">
        <f>AVERAGE(F36:F39,H36:H39)</f>
        <v>16460.013750000002</v>
      </c>
      <c r="K36" s="100">
        <f>_xlfn.STDEV.S(F36:F39,H36:H39)</f>
        <v>2680.8395442096376</v>
      </c>
      <c r="L36" s="180">
        <v>21133.5</v>
      </c>
      <c r="M36" s="137">
        <f>AVERAGE(L36:L39)</f>
        <v>20336.9025</v>
      </c>
      <c r="N36" s="189">
        <v>29050.38</v>
      </c>
      <c r="O36" s="127">
        <f>AVERAGE(N36:N39)</f>
        <v>23841.94</v>
      </c>
      <c r="P36" s="159">
        <f>AVERAGE(L36:L39,N36:N39)</f>
        <v>22089.421249999999</v>
      </c>
      <c r="Q36" s="100">
        <f>_xlfn.STDEV.S(L36:L39,N36:N39)</f>
        <v>3417.5409246350569</v>
      </c>
    </row>
    <row r="37" spans="1:17" x14ac:dyDescent="0.25">
      <c r="A37" s="299"/>
      <c r="B37" s="8" t="s">
        <v>3</v>
      </c>
      <c r="C37" s="86">
        <v>1823012.59</v>
      </c>
      <c r="D37" s="9"/>
      <c r="E37" s="87"/>
      <c r="F37" s="178">
        <v>15959.7</v>
      </c>
      <c r="G37" s="63"/>
      <c r="H37" s="178">
        <v>12828.72</v>
      </c>
      <c r="I37" s="63"/>
      <c r="J37" s="114"/>
      <c r="K37" s="109"/>
      <c r="L37" s="182">
        <v>17002.52</v>
      </c>
      <c r="M37" s="136"/>
      <c r="N37" s="189">
        <v>24050.38</v>
      </c>
      <c r="O37" s="155"/>
      <c r="P37" s="152"/>
      <c r="Q37" s="146"/>
    </row>
    <row r="38" spans="1:17" x14ac:dyDescent="0.25">
      <c r="A38" s="299"/>
      <c r="B38" s="8" t="s">
        <v>3</v>
      </c>
      <c r="C38" s="86">
        <v>1742884.13</v>
      </c>
      <c r="D38" s="9"/>
      <c r="E38" s="87"/>
      <c r="F38" s="178">
        <v>18863.98</v>
      </c>
      <c r="G38" s="63"/>
      <c r="H38" s="178">
        <v>14322.42</v>
      </c>
      <c r="I38" s="63"/>
      <c r="J38" s="114"/>
      <c r="K38" s="115"/>
      <c r="L38" s="182">
        <v>21186.400000000001</v>
      </c>
      <c r="M38" s="136"/>
      <c r="N38" s="189">
        <v>21231.74</v>
      </c>
      <c r="O38" s="155"/>
      <c r="P38" s="152"/>
      <c r="Q38" s="131"/>
    </row>
    <row r="39" spans="1:17" x14ac:dyDescent="0.25">
      <c r="A39" s="300"/>
      <c r="B39" s="55" t="s">
        <v>3</v>
      </c>
      <c r="C39" s="88">
        <v>1655445.84</v>
      </c>
      <c r="D39" s="5"/>
      <c r="E39" s="89"/>
      <c r="F39" s="177">
        <v>15982.37</v>
      </c>
      <c r="G39" s="62"/>
      <c r="H39" s="177">
        <v>16357.68</v>
      </c>
      <c r="I39" s="62"/>
      <c r="J39" s="116"/>
      <c r="K39" s="117"/>
      <c r="L39" s="183">
        <v>22025.19</v>
      </c>
      <c r="M39" s="138"/>
      <c r="N39" s="190">
        <v>21035.26</v>
      </c>
      <c r="O39" s="156"/>
      <c r="P39" s="153"/>
      <c r="Q39" s="135"/>
    </row>
    <row r="40" spans="1:17" x14ac:dyDescent="0.25">
      <c r="A40" s="298">
        <v>4</v>
      </c>
      <c r="B40" s="101" t="s">
        <v>9</v>
      </c>
      <c r="C40" s="86">
        <v>2971231.74</v>
      </c>
      <c r="D40" s="24">
        <f>AVERAGE(C40:C43)</f>
        <v>3029956.5500000003</v>
      </c>
      <c r="E40" s="96">
        <f>_xlfn.STDEV.S(C40:C43)</f>
        <v>82560.187278422367</v>
      </c>
      <c r="F40" s="176">
        <v>27921.91</v>
      </c>
      <c r="G40" s="61">
        <f>AVERAGE(F40:F43)</f>
        <v>26386.647499999999</v>
      </c>
      <c r="H40" s="176">
        <v>17801.009999999998</v>
      </c>
      <c r="I40" s="61">
        <f>AVERAGE(H40:H43)</f>
        <v>19069.267499999998</v>
      </c>
      <c r="J40" s="107">
        <f>AVERAGE(F40:F43,H40:H43)</f>
        <v>22727.957499999997</v>
      </c>
      <c r="K40" s="96">
        <f>_xlfn.STDEV.S(F40:F43,H40:H43)</f>
        <v>4361.4834339174085</v>
      </c>
      <c r="L40" s="180">
        <v>21337.53</v>
      </c>
      <c r="M40" s="137">
        <f>AVERAGE(L40:L43)</f>
        <v>19431.992499999997</v>
      </c>
      <c r="N40" s="189">
        <v>26707.81</v>
      </c>
      <c r="O40" s="146">
        <f>AVERAGE(N40:N43)</f>
        <v>23834.3825</v>
      </c>
      <c r="P40" s="158">
        <f>AVERAGE(L40:L43,N40:N43)</f>
        <v>21633.187499999996</v>
      </c>
      <c r="Q40" s="144">
        <f>_xlfn.STDEV.S(L40:L43,N40:N43)</f>
        <v>3176.9150519860996</v>
      </c>
    </row>
    <row r="41" spans="1:17" x14ac:dyDescent="0.25">
      <c r="A41" s="299"/>
      <c r="B41" s="102" t="s">
        <v>9</v>
      </c>
      <c r="C41" s="86">
        <v>2951385.39</v>
      </c>
      <c r="D41" s="9"/>
      <c r="E41" s="87"/>
      <c r="F41" s="178">
        <v>22730.48</v>
      </c>
      <c r="G41" s="63"/>
      <c r="H41" s="178">
        <v>19397.98</v>
      </c>
      <c r="I41" s="63"/>
      <c r="J41" s="114"/>
      <c r="K41" s="109"/>
      <c r="L41" s="182">
        <v>17282.12</v>
      </c>
      <c r="M41" s="136"/>
      <c r="N41" s="189">
        <v>20722.919999999998</v>
      </c>
      <c r="O41" s="155"/>
      <c r="P41" s="152"/>
      <c r="Q41" s="146"/>
    </row>
    <row r="42" spans="1:17" x14ac:dyDescent="0.25">
      <c r="A42" s="299"/>
      <c r="B42" s="102" t="s">
        <v>9</v>
      </c>
      <c r="C42" s="86">
        <v>3072133.5</v>
      </c>
      <c r="D42" s="9"/>
      <c r="E42" s="87"/>
      <c r="F42" s="178">
        <v>27423.17</v>
      </c>
      <c r="G42" s="63"/>
      <c r="H42" s="178">
        <v>21261.96</v>
      </c>
      <c r="I42" s="63"/>
      <c r="J42" s="114"/>
      <c r="K42" s="115"/>
      <c r="L42" s="182">
        <v>21100.76</v>
      </c>
      <c r="M42" s="136"/>
      <c r="N42" s="189">
        <v>23299.75</v>
      </c>
      <c r="O42" s="155"/>
      <c r="P42" s="152"/>
      <c r="Q42" s="131"/>
    </row>
    <row r="43" spans="1:17" x14ac:dyDescent="0.25">
      <c r="A43" s="299"/>
      <c r="B43" s="103" t="s">
        <v>9</v>
      </c>
      <c r="C43" s="88">
        <v>3125075.57</v>
      </c>
      <c r="D43" s="5"/>
      <c r="E43" s="89"/>
      <c r="F43" s="177">
        <v>27471.03</v>
      </c>
      <c r="G43" s="62"/>
      <c r="H43" s="177">
        <v>17816.12</v>
      </c>
      <c r="I43" s="62"/>
      <c r="J43" s="116"/>
      <c r="K43" s="117"/>
      <c r="L43" s="183">
        <v>18007.560000000001</v>
      </c>
      <c r="M43" s="138"/>
      <c r="N43" s="190">
        <v>24607.05</v>
      </c>
      <c r="O43" s="156"/>
      <c r="P43" s="153"/>
      <c r="Q43" s="135"/>
    </row>
    <row r="44" spans="1:17" hidden="1" x14ac:dyDescent="0.25">
      <c r="A44" s="299"/>
      <c r="B44" s="54" t="s">
        <v>4</v>
      </c>
      <c r="C44" s="86">
        <v>2702629.72</v>
      </c>
      <c r="D44" s="6">
        <f>AVERAGE(C44:C47)</f>
        <v>2731193.3250000002</v>
      </c>
      <c r="E44" s="85">
        <f>_xlfn.STDEV.P(C44:C47)</f>
        <v>159077.88714132624</v>
      </c>
      <c r="F44" s="178">
        <v>18297.23</v>
      </c>
      <c r="G44" s="57">
        <f>AVERAGE(F44:F47)</f>
        <v>16878.462500000001</v>
      </c>
      <c r="H44" s="178">
        <v>21105.79</v>
      </c>
      <c r="I44" s="57">
        <f>AVERAGE(H44:H47)</f>
        <v>19059.192500000001</v>
      </c>
      <c r="J44" s="112">
        <f>AVERAGE(F44:F47,H44:H47)</f>
        <v>17968.827500000003</v>
      </c>
      <c r="K44" s="113">
        <f>_xlfn.STDEV.P(F44:F47,H44:H47)</f>
        <v>1796.2643307344138</v>
      </c>
      <c r="L44" s="180">
        <v>33476.07</v>
      </c>
      <c r="M44" s="137">
        <f>AVERAGE(L44:L47)</f>
        <v>38057.932499999995</v>
      </c>
      <c r="N44" s="189">
        <v>24836.27</v>
      </c>
      <c r="O44" s="127">
        <f>AVERAGE(N44:N47)</f>
        <v>26681.360000000001</v>
      </c>
      <c r="P44" s="152">
        <f>AVERAGE(L44:L47,N44:N47)</f>
        <v>32369.646249999994</v>
      </c>
      <c r="Q44" s="127">
        <f>_xlfn.STDEV.P(L44:L47,N44:N47)</f>
        <v>7206.6334957123972</v>
      </c>
    </row>
    <row r="45" spans="1:17" hidden="1" x14ac:dyDescent="0.25">
      <c r="A45" s="299"/>
      <c r="B45" s="8" t="s">
        <v>4</v>
      </c>
      <c r="C45" s="86">
        <v>2770138.54</v>
      </c>
      <c r="D45" s="9"/>
      <c r="E45" s="87"/>
      <c r="F45" s="178">
        <v>15385.39</v>
      </c>
      <c r="G45" s="63"/>
      <c r="H45" s="178">
        <v>16798.490000000002</v>
      </c>
      <c r="I45" s="63"/>
      <c r="J45" s="114"/>
      <c r="K45" s="115"/>
      <c r="L45" s="182">
        <v>39060.449999999997</v>
      </c>
      <c r="M45" s="136"/>
      <c r="N45" s="189">
        <v>23410.58</v>
      </c>
      <c r="O45" s="155"/>
      <c r="P45" s="152"/>
      <c r="Q45" s="131"/>
    </row>
    <row r="46" spans="1:17" hidden="1" x14ac:dyDescent="0.25">
      <c r="A46" s="299"/>
      <c r="B46" s="8" t="s">
        <v>4</v>
      </c>
      <c r="C46" s="86">
        <v>2948304.79</v>
      </c>
      <c r="D46" s="9"/>
      <c r="E46" s="87"/>
      <c r="F46" s="178">
        <v>16725.439999999999</v>
      </c>
      <c r="G46" s="63"/>
      <c r="H46" s="178">
        <v>20319.900000000001</v>
      </c>
      <c r="I46" s="63"/>
      <c r="J46" s="114"/>
      <c r="K46" s="115"/>
      <c r="L46" s="182">
        <v>44672.54</v>
      </c>
      <c r="M46" s="136"/>
      <c r="N46" s="189">
        <v>24020.15</v>
      </c>
      <c r="O46" s="155"/>
      <c r="P46" s="152"/>
      <c r="Q46" s="131"/>
    </row>
    <row r="47" spans="1:17" hidden="1" x14ac:dyDescent="0.25">
      <c r="A47" s="299"/>
      <c r="B47" s="55" t="s">
        <v>4</v>
      </c>
      <c r="C47" s="88">
        <v>2503700.25</v>
      </c>
      <c r="D47" s="5"/>
      <c r="E47" s="89"/>
      <c r="F47" s="177">
        <v>17105.79</v>
      </c>
      <c r="G47" s="62"/>
      <c r="H47" s="177">
        <v>18012.59</v>
      </c>
      <c r="I47" s="62"/>
      <c r="J47" s="116"/>
      <c r="K47" s="117"/>
      <c r="L47" s="183">
        <v>35022.67</v>
      </c>
      <c r="M47" s="138"/>
      <c r="N47" s="190">
        <v>34458.44</v>
      </c>
      <c r="O47" s="156"/>
      <c r="P47" s="153"/>
      <c r="Q47" s="135"/>
    </row>
    <row r="48" spans="1:17" x14ac:dyDescent="0.25">
      <c r="A48" s="299"/>
      <c r="B48" s="54" t="s">
        <v>3</v>
      </c>
      <c r="C48" s="86">
        <v>1468476.07</v>
      </c>
      <c r="D48" s="25">
        <f>AVERAGE(C48:C51)</f>
        <v>1510869.0175000001</v>
      </c>
      <c r="E48" s="100">
        <f>_xlfn.STDEV.S(C48:C51)</f>
        <v>178904.22262321261</v>
      </c>
      <c r="F48" s="178">
        <v>22569.27</v>
      </c>
      <c r="G48" s="57">
        <f>AVERAGE(F48:F51)</f>
        <v>27120.907500000001</v>
      </c>
      <c r="H48" s="178">
        <v>20178.84</v>
      </c>
      <c r="I48" s="57">
        <f>AVERAGE(H48:H51)</f>
        <v>24452.14</v>
      </c>
      <c r="J48" s="118">
        <f>AVERAGE(F48:F51,H48:H51)</f>
        <v>25786.52375</v>
      </c>
      <c r="K48" s="100">
        <f>_xlfn.STDEV.S(F48:F51,H48:H51)</f>
        <v>4456.8940527326768</v>
      </c>
      <c r="L48" s="180">
        <v>32700.25</v>
      </c>
      <c r="M48" s="137">
        <f>AVERAGE(L48:L51)</f>
        <v>36231.107499999998</v>
      </c>
      <c r="N48" s="189">
        <v>31806.05</v>
      </c>
      <c r="O48" s="127">
        <f>AVERAGE(N48:N51)</f>
        <v>34981.740000000005</v>
      </c>
      <c r="P48" s="159">
        <f>AVERAGE(L48:L51,N48:N51)</f>
        <v>35606.423750000002</v>
      </c>
      <c r="Q48" s="100">
        <f>_xlfn.STDEV.S(L48:L51,N48:N51)</f>
        <v>4417.0213372942053</v>
      </c>
    </row>
    <row r="49" spans="1:17" x14ac:dyDescent="0.25">
      <c r="A49" s="299"/>
      <c r="B49" s="8" t="s">
        <v>3</v>
      </c>
      <c r="C49" s="86">
        <v>1278481.1100000001</v>
      </c>
      <c r="D49" s="9"/>
      <c r="E49" s="87"/>
      <c r="F49" s="178">
        <v>24264.48</v>
      </c>
      <c r="G49" s="63"/>
      <c r="H49" s="178">
        <v>24445.84</v>
      </c>
      <c r="I49" s="63"/>
      <c r="J49" s="114"/>
      <c r="K49" s="109"/>
      <c r="L49" s="182">
        <v>33370.28</v>
      </c>
      <c r="M49" s="136"/>
      <c r="N49" s="189">
        <v>32060.45</v>
      </c>
      <c r="O49" s="155"/>
      <c r="P49" s="152"/>
      <c r="Q49" s="146"/>
    </row>
    <row r="50" spans="1:17" x14ac:dyDescent="0.25">
      <c r="A50" s="299"/>
      <c r="B50" s="8" t="s">
        <v>3</v>
      </c>
      <c r="C50" s="86">
        <v>1613141.06</v>
      </c>
      <c r="D50" s="9"/>
      <c r="E50" s="87"/>
      <c r="F50" s="178">
        <v>27367.759999999998</v>
      </c>
      <c r="G50" s="63"/>
      <c r="H50" s="178">
        <v>23662.47</v>
      </c>
      <c r="I50" s="63"/>
      <c r="J50" s="114"/>
      <c r="K50" s="115"/>
      <c r="L50" s="182">
        <v>38584.379999999997</v>
      </c>
      <c r="M50" s="136"/>
      <c r="N50" s="189">
        <v>32846.35</v>
      </c>
      <c r="O50" s="155"/>
      <c r="P50" s="152"/>
      <c r="Q50" s="131"/>
    </row>
    <row r="51" spans="1:17" x14ac:dyDescent="0.25">
      <c r="A51" s="300"/>
      <c r="B51" s="55" t="s">
        <v>3</v>
      </c>
      <c r="C51" s="88">
        <v>1683377.83</v>
      </c>
      <c r="D51" s="5"/>
      <c r="E51" s="89"/>
      <c r="F51" s="177">
        <v>34282.120000000003</v>
      </c>
      <c r="G51" s="62"/>
      <c r="H51" s="177">
        <v>29521.41</v>
      </c>
      <c r="I51" s="62"/>
      <c r="J51" s="116"/>
      <c r="K51" s="117"/>
      <c r="L51" s="183">
        <v>40269.519999999997</v>
      </c>
      <c r="M51" s="138"/>
      <c r="N51" s="190">
        <v>43214.11</v>
      </c>
      <c r="O51" s="156"/>
      <c r="P51" s="153"/>
      <c r="Q51" s="135"/>
    </row>
    <row r="52" spans="1:17" x14ac:dyDescent="0.25">
      <c r="A52" s="298">
        <v>5</v>
      </c>
      <c r="B52" s="101" t="s">
        <v>9</v>
      </c>
      <c r="C52" s="86">
        <v>1321556.68</v>
      </c>
      <c r="D52" s="24">
        <f>AVERAGE(C52:C55)</f>
        <v>1486408.69</v>
      </c>
      <c r="E52" s="96">
        <f>_xlfn.STDEV.S(C52:C55)</f>
        <v>112458.85060415216</v>
      </c>
      <c r="F52" s="176">
        <v>14463.48</v>
      </c>
      <c r="G52" s="61">
        <f>AVERAGE(F52:F55)</f>
        <v>12508.817500000001</v>
      </c>
      <c r="H52" s="176">
        <v>9327.4599999999991</v>
      </c>
      <c r="I52" s="61">
        <f>AVERAGE(H52:H55)</f>
        <v>10517.002499999999</v>
      </c>
      <c r="J52" s="107">
        <f>AVERAGE(F52:F55,H52:H55)</f>
        <v>11512.91</v>
      </c>
      <c r="K52" s="96">
        <f>_xlfn.STDEV.S(F52:F55,H52:H55)</f>
        <v>1910.6073051855976</v>
      </c>
      <c r="L52" s="180">
        <v>13085.64</v>
      </c>
      <c r="M52" s="137">
        <f>AVERAGE(L52:L55)</f>
        <v>13916.875</v>
      </c>
      <c r="N52" s="189">
        <v>9977.33</v>
      </c>
      <c r="O52" s="146">
        <f>AVERAGE(N52:N55)</f>
        <v>15147.985000000001</v>
      </c>
      <c r="P52" s="158">
        <f>AVERAGE(L52:L55,N52:N55)</f>
        <v>14532.429999999998</v>
      </c>
      <c r="Q52" s="144">
        <f>_xlfn.STDEV.S(L52:L55,N52:N55)</f>
        <v>2714.1932621946567</v>
      </c>
    </row>
    <row r="53" spans="1:17" x14ac:dyDescent="0.25">
      <c r="A53" s="299"/>
      <c r="B53" s="102" t="s">
        <v>9</v>
      </c>
      <c r="C53" s="86">
        <v>1507662.47</v>
      </c>
      <c r="D53" s="9"/>
      <c r="E53" s="87"/>
      <c r="F53" s="178">
        <v>10302.27</v>
      </c>
      <c r="G53" s="63"/>
      <c r="H53" s="178">
        <v>11314.86</v>
      </c>
      <c r="I53" s="63"/>
      <c r="J53" s="114"/>
      <c r="K53" s="109"/>
      <c r="L53" s="182">
        <v>12400.5</v>
      </c>
      <c r="M53" s="136"/>
      <c r="N53" s="189">
        <v>18589.419999999998</v>
      </c>
      <c r="O53" s="155"/>
      <c r="P53" s="152"/>
      <c r="Q53" s="146"/>
    </row>
    <row r="54" spans="1:17" x14ac:dyDescent="0.25">
      <c r="A54" s="299"/>
      <c r="B54" s="102" t="s">
        <v>9</v>
      </c>
      <c r="C54" s="86">
        <v>1557015.11</v>
      </c>
      <c r="D54" s="9"/>
      <c r="E54" s="87"/>
      <c r="F54" s="178">
        <v>10929.47</v>
      </c>
      <c r="G54" s="63"/>
      <c r="H54" s="178">
        <v>10022.67</v>
      </c>
      <c r="I54" s="63"/>
      <c r="J54" s="114"/>
      <c r="K54" s="115"/>
      <c r="L54" s="182">
        <v>14408.06</v>
      </c>
      <c r="M54" s="136"/>
      <c r="N54" s="189">
        <v>16957.18</v>
      </c>
      <c r="O54" s="155"/>
      <c r="P54" s="152"/>
      <c r="Q54" s="131"/>
    </row>
    <row r="55" spans="1:17" x14ac:dyDescent="0.25">
      <c r="A55" s="299"/>
      <c r="B55" s="103" t="s">
        <v>9</v>
      </c>
      <c r="C55" s="88">
        <v>1559400.5</v>
      </c>
      <c r="D55" s="5"/>
      <c r="E55" s="89"/>
      <c r="F55" s="177">
        <v>14340.05</v>
      </c>
      <c r="G55" s="62"/>
      <c r="H55" s="177">
        <v>11403.02</v>
      </c>
      <c r="I55" s="62"/>
      <c r="J55" s="116"/>
      <c r="K55" s="117"/>
      <c r="L55" s="183">
        <v>15773.3</v>
      </c>
      <c r="M55" s="138"/>
      <c r="N55" s="190">
        <v>15068.01</v>
      </c>
      <c r="O55" s="156"/>
      <c r="P55" s="153"/>
      <c r="Q55" s="135"/>
    </row>
    <row r="56" spans="1:17" hidden="1" x14ac:dyDescent="0.25">
      <c r="A56" s="299"/>
      <c r="B56" s="54" t="s">
        <v>4</v>
      </c>
      <c r="C56" s="86">
        <v>1408871.54</v>
      </c>
      <c r="D56" s="6">
        <f>AVERAGE(C56:C59)</f>
        <v>1537367.7575000001</v>
      </c>
      <c r="E56" s="85">
        <f>_xlfn.STDEV.P(C56:C59)</f>
        <v>91179.018920586212</v>
      </c>
      <c r="F56" s="178">
        <v>20831.23</v>
      </c>
      <c r="G56" s="57">
        <f>AVERAGE(F56:F59)</f>
        <v>16881.61</v>
      </c>
      <c r="H56" s="178">
        <v>14758.19</v>
      </c>
      <c r="I56" s="57">
        <f>AVERAGE(H56:H59)</f>
        <v>14239.297500000001</v>
      </c>
      <c r="J56" s="112">
        <f>AVERAGE(F56:F59,H56:H59)</f>
        <v>15560.453750000002</v>
      </c>
      <c r="K56" s="113">
        <f>_xlfn.STDEV.P(F56:F59,H56:H59)</f>
        <v>2556.0772057340869</v>
      </c>
      <c r="L56" s="180">
        <v>15108.31</v>
      </c>
      <c r="M56" s="137">
        <f>AVERAGE(L56:L59)</f>
        <v>15896.724999999999</v>
      </c>
      <c r="N56" s="189">
        <v>13360.2</v>
      </c>
      <c r="O56" s="127">
        <f>AVERAGE(N56:N59)</f>
        <v>15916.877500000001</v>
      </c>
      <c r="P56" s="152">
        <f>AVERAGE(L56:L59,N56:N59)</f>
        <v>15906.801249999999</v>
      </c>
      <c r="Q56" s="127">
        <f>_xlfn.STDEV.P(L56:L59,N56:N59)</f>
        <v>2354.8219589569767</v>
      </c>
    </row>
    <row r="57" spans="1:17" hidden="1" x14ac:dyDescent="0.25">
      <c r="A57" s="299"/>
      <c r="B57" s="8" t="s">
        <v>4</v>
      </c>
      <c r="C57" s="86">
        <v>1627448.36</v>
      </c>
      <c r="D57" s="9"/>
      <c r="E57" s="87"/>
      <c r="F57" s="178">
        <v>16423.169999999998</v>
      </c>
      <c r="G57" s="63"/>
      <c r="H57" s="178">
        <v>15531.49</v>
      </c>
      <c r="I57" s="63"/>
      <c r="J57" s="114"/>
      <c r="K57" s="115"/>
      <c r="L57" s="182">
        <v>17090.68</v>
      </c>
      <c r="M57" s="136"/>
      <c r="N57" s="189">
        <v>21486.16</v>
      </c>
      <c r="O57" s="155"/>
      <c r="P57" s="152"/>
      <c r="Q57" s="131"/>
    </row>
    <row r="58" spans="1:17" hidden="1" x14ac:dyDescent="0.25">
      <c r="A58" s="299"/>
      <c r="B58" s="8" t="s">
        <v>4</v>
      </c>
      <c r="C58" s="86">
        <v>1493763.22</v>
      </c>
      <c r="D58" s="9"/>
      <c r="E58" s="87"/>
      <c r="F58" s="178">
        <v>17448.36</v>
      </c>
      <c r="G58" s="63"/>
      <c r="H58" s="178">
        <v>14365.24</v>
      </c>
      <c r="I58" s="63"/>
      <c r="J58" s="114"/>
      <c r="K58" s="115"/>
      <c r="L58" s="182">
        <v>15657.43</v>
      </c>
      <c r="M58" s="136"/>
      <c r="N58" s="189">
        <v>14672.54</v>
      </c>
      <c r="O58" s="155"/>
      <c r="P58" s="152"/>
      <c r="Q58" s="131"/>
    </row>
    <row r="59" spans="1:17" hidden="1" x14ac:dyDescent="0.25">
      <c r="A59" s="299"/>
      <c r="B59" s="55" t="s">
        <v>4</v>
      </c>
      <c r="C59" s="88">
        <v>1619387.91</v>
      </c>
      <c r="D59" s="5"/>
      <c r="E59" s="89"/>
      <c r="F59" s="177">
        <v>12823.68</v>
      </c>
      <c r="G59" s="64"/>
      <c r="H59" s="177">
        <v>12302.27</v>
      </c>
      <c r="I59" s="64"/>
      <c r="J59" s="119"/>
      <c r="K59" s="120"/>
      <c r="L59" s="184">
        <v>15730.48</v>
      </c>
      <c r="M59" s="157"/>
      <c r="N59" s="190">
        <v>14148.61</v>
      </c>
      <c r="O59" s="131"/>
      <c r="P59" s="153"/>
      <c r="Q59" s="135"/>
    </row>
    <row r="60" spans="1:17" x14ac:dyDescent="0.25">
      <c r="A60" s="299"/>
      <c r="B60" s="54" t="s">
        <v>3</v>
      </c>
      <c r="C60" s="86">
        <v>1192430.73</v>
      </c>
      <c r="D60" s="25">
        <f>AVERAGE(C60:C63)</f>
        <v>1118265.7424999999</v>
      </c>
      <c r="E60" s="100">
        <f>_xlfn.STDEV.S(C60:C63)</f>
        <v>68323.058346962862</v>
      </c>
      <c r="F60" s="178">
        <v>16848.87</v>
      </c>
      <c r="G60" s="57">
        <f>AVERAGE(F60:F63)</f>
        <v>17476.699999999997</v>
      </c>
      <c r="H60" s="178">
        <v>14362.72</v>
      </c>
      <c r="I60" s="57">
        <f>AVERAGE(H60:H63)</f>
        <v>16297.859999999999</v>
      </c>
      <c r="J60" s="118">
        <f>AVERAGE(F60:F63,H60:H63)</f>
        <v>16887.28</v>
      </c>
      <c r="K60" s="100">
        <f>_xlfn.STDEV.S(F60:F63,H60:H63)</f>
        <v>2022.4362332168896</v>
      </c>
      <c r="L60" s="180">
        <v>20486.150000000001</v>
      </c>
      <c r="M60" s="137">
        <f>AVERAGE(L60:L63)</f>
        <v>18903.022499999999</v>
      </c>
      <c r="N60" s="189">
        <v>21080.6</v>
      </c>
      <c r="O60" s="127">
        <f>AVERAGE(N60:N63)</f>
        <v>18328.715</v>
      </c>
      <c r="P60" s="159">
        <f>AVERAGE(L60:L63,N60:N63)</f>
        <v>18615.868750000001</v>
      </c>
      <c r="Q60" s="100">
        <f>_xlfn.STDEV.S(L60:L63,N60:N63)</f>
        <v>1781.8331236874126</v>
      </c>
    </row>
    <row r="61" spans="1:17" x14ac:dyDescent="0.25">
      <c r="A61" s="299"/>
      <c r="B61" s="8" t="s">
        <v>3</v>
      </c>
      <c r="C61" s="86">
        <v>1147680.1000000001</v>
      </c>
      <c r="D61" s="9"/>
      <c r="E61" s="87"/>
      <c r="F61" s="178">
        <v>15785.89</v>
      </c>
      <c r="G61" s="63"/>
      <c r="H61" s="178">
        <v>16546.599999999999</v>
      </c>
      <c r="I61" s="63"/>
      <c r="J61" s="114"/>
      <c r="K61" s="109"/>
      <c r="L61" s="182">
        <v>18931.990000000002</v>
      </c>
      <c r="M61" s="136"/>
      <c r="N61" s="189">
        <v>19246.849999999999</v>
      </c>
      <c r="O61" s="155"/>
      <c r="P61" s="152"/>
      <c r="Q61" s="146"/>
    </row>
    <row r="62" spans="1:17" x14ac:dyDescent="0.25">
      <c r="A62" s="299"/>
      <c r="B62" s="8" t="s">
        <v>3</v>
      </c>
      <c r="C62" s="86">
        <v>1100196.47</v>
      </c>
      <c r="D62" s="9"/>
      <c r="E62" s="87"/>
      <c r="F62" s="178">
        <v>19785.89</v>
      </c>
      <c r="G62" s="63"/>
      <c r="H62" s="178">
        <v>14687.66</v>
      </c>
      <c r="I62" s="63"/>
      <c r="J62" s="114"/>
      <c r="K62" s="115"/>
      <c r="L62" s="182">
        <v>19176.32</v>
      </c>
      <c r="M62" s="136"/>
      <c r="N62" s="189">
        <v>16866.5</v>
      </c>
      <c r="O62" s="155"/>
      <c r="P62" s="152"/>
      <c r="Q62" s="131"/>
    </row>
    <row r="63" spans="1:17" x14ac:dyDescent="0.25">
      <c r="A63" s="300"/>
      <c r="B63" s="55" t="s">
        <v>3</v>
      </c>
      <c r="C63" s="88">
        <v>1032755.67</v>
      </c>
      <c r="D63" s="5"/>
      <c r="E63" s="89"/>
      <c r="F63" s="177">
        <v>17486.150000000001</v>
      </c>
      <c r="G63" s="62"/>
      <c r="H63" s="177">
        <v>19594.46</v>
      </c>
      <c r="I63" s="62"/>
      <c r="J63" s="116"/>
      <c r="K63" s="117"/>
      <c r="L63" s="183">
        <v>17017.63</v>
      </c>
      <c r="M63" s="138"/>
      <c r="N63" s="190">
        <v>16120.91</v>
      </c>
      <c r="O63" s="156"/>
      <c r="P63" s="153"/>
      <c r="Q63" s="135"/>
    </row>
    <row r="64" spans="1:17" x14ac:dyDescent="0.25">
      <c r="A64" s="298">
        <v>6</v>
      </c>
      <c r="B64" s="101" t="s">
        <v>9</v>
      </c>
      <c r="C64" s="86">
        <v>2050831.23</v>
      </c>
      <c r="D64" s="24">
        <f>AVERAGE(C64:C67)</f>
        <v>2005352.0125000002</v>
      </c>
      <c r="E64" s="96">
        <f>_xlfn.STDEV.S(C64:C67)</f>
        <v>68200.237584359566</v>
      </c>
      <c r="F64" s="176">
        <v>23879.09</v>
      </c>
      <c r="G64" s="61">
        <f>AVERAGE(F64:F67)</f>
        <v>21865.237499999999</v>
      </c>
      <c r="H64" s="176">
        <v>29574.31</v>
      </c>
      <c r="I64" s="61">
        <f>AVERAGE(H64:H67)</f>
        <v>21491.8125</v>
      </c>
      <c r="J64" s="107">
        <f>AVERAGE(F64:F67,H64:H67)</f>
        <v>21678.525000000001</v>
      </c>
      <c r="K64" s="96">
        <f>_xlfn.STDEV.S(F64:F67,H64:H67)</f>
        <v>4070.0155859476886</v>
      </c>
      <c r="L64" s="180">
        <v>27934.51</v>
      </c>
      <c r="M64" s="137">
        <f>AVERAGE(L64:L67)</f>
        <v>25625.945</v>
      </c>
      <c r="N64" s="189">
        <v>27390.43</v>
      </c>
      <c r="O64" s="146">
        <f>AVERAGE(N64:N67)</f>
        <v>27539.672500000004</v>
      </c>
      <c r="P64" s="158">
        <f>AVERAGE(L64:L67,N64:N67)</f>
        <v>26582.808749999997</v>
      </c>
      <c r="Q64" s="144">
        <f>_xlfn.STDEV.S(L64:L67,N64:N67)</f>
        <v>3164.4865026118773</v>
      </c>
    </row>
    <row r="65" spans="1:17" x14ac:dyDescent="0.25">
      <c r="A65" s="299"/>
      <c r="B65" s="102" t="s">
        <v>9</v>
      </c>
      <c r="C65" s="86">
        <v>2069705.29</v>
      </c>
      <c r="D65" s="9"/>
      <c r="E65" s="87"/>
      <c r="F65" s="178">
        <v>19256.93</v>
      </c>
      <c r="G65" s="63"/>
      <c r="H65" s="178">
        <v>16178.84</v>
      </c>
      <c r="I65" s="63"/>
      <c r="J65" s="114"/>
      <c r="K65" s="109"/>
      <c r="L65" s="182">
        <v>23460.959999999999</v>
      </c>
      <c r="M65" s="136"/>
      <c r="N65" s="189">
        <v>31511.34</v>
      </c>
      <c r="O65" s="155"/>
      <c r="P65" s="152"/>
      <c r="Q65" s="146"/>
    </row>
    <row r="66" spans="1:17" x14ac:dyDescent="0.25">
      <c r="A66" s="299"/>
      <c r="B66" s="102" t="s">
        <v>9</v>
      </c>
      <c r="C66" s="86">
        <v>1921173.8</v>
      </c>
      <c r="D66" s="9"/>
      <c r="E66" s="87"/>
      <c r="F66" s="178">
        <v>20289.669999999998</v>
      </c>
      <c r="G66" s="63"/>
      <c r="H66" s="178">
        <v>19763.22</v>
      </c>
      <c r="I66" s="63"/>
      <c r="J66" s="114"/>
      <c r="K66" s="115"/>
      <c r="L66" s="182">
        <v>24795.97</v>
      </c>
      <c r="M66" s="136"/>
      <c r="N66" s="189">
        <v>21853.9</v>
      </c>
      <c r="O66" s="155"/>
      <c r="P66" s="152"/>
      <c r="Q66" s="131"/>
    </row>
    <row r="67" spans="1:17" x14ac:dyDescent="0.25">
      <c r="A67" s="299"/>
      <c r="B67" s="103" t="s">
        <v>9</v>
      </c>
      <c r="C67" s="88">
        <v>1979697.73</v>
      </c>
      <c r="D67" s="5"/>
      <c r="E67" s="89"/>
      <c r="F67" s="177">
        <v>24035.26</v>
      </c>
      <c r="G67" s="62"/>
      <c r="H67" s="177">
        <v>20450.88</v>
      </c>
      <c r="I67" s="62"/>
      <c r="J67" s="116"/>
      <c r="K67" s="117"/>
      <c r="L67" s="183">
        <v>26312.34</v>
      </c>
      <c r="M67" s="138"/>
      <c r="N67" s="190">
        <v>29403.02</v>
      </c>
      <c r="O67" s="156"/>
      <c r="P67" s="153"/>
      <c r="Q67" s="135"/>
    </row>
    <row r="68" spans="1:17" hidden="1" x14ac:dyDescent="0.25">
      <c r="A68" s="299"/>
      <c r="B68" s="54" t="s">
        <v>4</v>
      </c>
      <c r="C68" s="86">
        <v>1701518.89</v>
      </c>
      <c r="D68" s="6">
        <f>AVERAGE(C68:C71)</f>
        <v>1733521.41</v>
      </c>
      <c r="E68" s="85">
        <f>_xlfn.STDEV.P(C68:C71)</f>
        <v>38388.679842042671</v>
      </c>
      <c r="F68" s="178">
        <v>25871.54</v>
      </c>
      <c r="G68" s="57">
        <f>AVERAGE(F68:F71)</f>
        <v>26379.724999999999</v>
      </c>
      <c r="H68" s="178">
        <v>25015.11</v>
      </c>
      <c r="I68" s="57">
        <f>AVERAGE(H68:H71)</f>
        <v>24778.967499999999</v>
      </c>
      <c r="J68" s="112">
        <f>AVERAGE(F68:F71,H68:H71)</f>
        <v>25579.346250000002</v>
      </c>
      <c r="K68" s="113">
        <f>_xlfn.STDEV.P(F68:F71,H68:H71)</f>
        <v>1604.7395551142988</v>
      </c>
      <c r="L68" s="180">
        <v>25113.35</v>
      </c>
      <c r="M68" s="137">
        <f>AVERAGE(L68:L71)</f>
        <v>26210.327499999999</v>
      </c>
      <c r="N68" s="189">
        <v>26337.53</v>
      </c>
      <c r="O68" s="127">
        <f>AVERAGE(N68:N71)</f>
        <v>25510.705000000002</v>
      </c>
      <c r="P68" s="152">
        <f>AVERAGE(L68:L71,N68:N71)</f>
        <v>25860.516250000001</v>
      </c>
      <c r="Q68" s="127">
        <f>_xlfn.STDEV.P(L68:L71,N68:N71)</f>
        <v>2433.1483288423738</v>
      </c>
    </row>
    <row r="69" spans="1:17" hidden="1" x14ac:dyDescent="0.25">
      <c r="A69" s="299"/>
      <c r="B69" s="8" t="s">
        <v>4</v>
      </c>
      <c r="C69" s="86">
        <v>1716821.16</v>
      </c>
      <c r="D69" s="9"/>
      <c r="E69" s="87"/>
      <c r="F69" s="178">
        <v>27161.21</v>
      </c>
      <c r="G69" s="63"/>
      <c r="H69" s="178">
        <v>22733</v>
      </c>
      <c r="I69" s="63"/>
      <c r="J69" s="114"/>
      <c r="K69" s="115"/>
      <c r="L69" s="182">
        <v>28836.27</v>
      </c>
      <c r="M69" s="136"/>
      <c r="N69" s="189">
        <v>26181.360000000001</v>
      </c>
      <c r="O69" s="155"/>
      <c r="P69" s="152"/>
      <c r="Q69" s="131"/>
    </row>
    <row r="70" spans="1:17" hidden="1" x14ac:dyDescent="0.25">
      <c r="A70" s="299"/>
      <c r="B70" s="8" t="s">
        <v>4</v>
      </c>
      <c r="C70" s="86">
        <v>1799138.54</v>
      </c>
      <c r="D70" s="9"/>
      <c r="E70" s="87"/>
      <c r="F70" s="178">
        <v>26957.18</v>
      </c>
      <c r="G70" s="63"/>
      <c r="H70" s="178">
        <v>27642.32</v>
      </c>
      <c r="I70" s="63"/>
      <c r="J70" s="114"/>
      <c r="K70" s="115"/>
      <c r="L70" s="182">
        <v>27541.56</v>
      </c>
      <c r="M70" s="136"/>
      <c r="N70" s="189">
        <v>21151.13</v>
      </c>
      <c r="O70" s="155"/>
      <c r="P70" s="152"/>
      <c r="Q70" s="131"/>
    </row>
    <row r="71" spans="1:17" hidden="1" x14ac:dyDescent="0.25">
      <c r="A71" s="299"/>
      <c r="B71" s="55" t="s">
        <v>4</v>
      </c>
      <c r="C71" s="88">
        <v>1716607.05</v>
      </c>
      <c r="D71" s="5"/>
      <c r="E71" s="89"/>
      <c r="F71" s="177">
        <v>25528.97</v>
      </c>
      <c r="G71" s="62"/>
      <c r="H71" s="177">
        <v>23725.439999999999</v>
      </c>
      <c r="I71" s="62"/>
      <c r="J71" s="116"/>
      <c r="K71" s="117"/>
      <c r="L71" s="183">
        <v>23350.13</v>
      </c>
      <c r="M71" s="138"/>
      <c r="N71" s="190">
        <v>28372.799999999999</v>
      </c>
      <c r="O71" s="156"/>
      <c r="P71" s="153"/>
      <c r="Q71" s="135"/>
    </row>
    <row r="72" spans="1:17" x14ac:dyDescent="0.25">
      <c r="A72" s="299"/>
      <c r="B72" s="54" t="s">
        <v>3</v>
      </c>
      <c r="C72" s="86">
        <v>2056969.77</v>
      </c>
      <c r="D72" s="25">
        <f>AVERAGE(C72:C75)</f>
        <v>2008027.075</v>
      </c>
      <c r="E72" s="100">
        <f>_xlfn.STDEV.S(C72:C75)</f>
        <v>38048.538053058372</v>
      </c>
      <c r="F72" s="178">
        <v>18589.419999999998</v>
      </c>
      <c r="G72" s="57">
        <f>AVERAGE(F72:F75)</f>
        <v>23844.4575</v>
      </c>
      <c r="H72" s="178">
        <v>21022.67</v>
      </c>
      <c r="I72" s="57">
        <f>AVERAGE(H72:H75)</f>
        <v>23609.572500000002</v>
      </c>
      <c r="J72" s="118">
        <f>AVERAGE(F72:F75,H72:H75)</f>
        <v>23727.015000000003</v>
      </c>
      <c r="K72" s="100">
        <f>_xlfn.STDEV.S(F72:F75,H72:H75)</f>
        <v>3224.2605631989327</v>
      </c>
      <c r="L72" s="180">
        <v>15027.710999999999</v>
      </c>
      <c r="M72" s="137">
        <f>AVERAGE(L72:L75)</f>
        <v>21812.972750000001</v>
      </c>
      <c r="N72" s="189">
        <v>18521.41</v>
      </c>
      <c r="O72" s="127">
        <f>AVERAGE(N72:N75)</f>
        <v>20418.767500000002</v>
      </c>
      <c r="P72" s="159">
        <f>AVERAGE(L72:L75,N72:N75)</f>
        <v>21115.870125000001</v>
      </c>
      <c r="Q72" s="100">
        <f>_xlfn.STDEV.S(L72:L75,N72:N75)</f>
        <v>4850.6544573354868</v>
      </c>
    </row>
    <row r="73" spans="1:17" x14ac:dyDescent="0.25">
      <c r="A73" s="299"/>
      <c r="B73" s="8" t="s">
        <v>3</v>
      </c>
      <c r="C73" s="86">
        <v>2019287.15</v>
      </c>
      <c r="D73" s="9"/>
      <c r="E73" s="87"/>
      <c r="F73" s="178">
        <v>24972.29</v>
      </c>
      <c r="G73" s="63"/>
      <c r="H73" s="178">
        <v>27838.79</v>
      </c>
      <c r="I73" s="63"/>
      <c r="J73" s="114"/>
      <c r="K73" s="109"/>
      <c r="L73" s="182">
        <v>18886.650000000001</v>
      </c>
      <c r="M73" s="136"/>
      <c r="N73" s="189">
        <v>25498.74</v>
      </c>
      <c r="O73" s="155"/>
      <c r="P73" s="152"/>
      <c r="Q73" s="146"/>
    </row>
    <row r="74" spans="1:17" x14ac:dyDescent="0.25">
      <c r="A74" s="299"/>
      <c r="B74" s="8" t="s">
        <v>3</v>
      </c>
      <c r="C74" s="86">
        <v>1980012.59</v>
      </c>
      <c r="D74" s="9"/>
      <c r="E74" s="87"/>
      <c r="F74" s="178">
        <v>26274.560000000001</v>
      </c>
      <c r="G74" s="63"/>
      <c r="H74" s="178">
        <v>20659.95</v>
      </c>
      <c r="I74" s="63"/>
      <c r="J74" s="114"/>
      <c r="K74" s="115"/>
      <c r="L74" s="182">
        <v>28408.06</v>
      </c>
      <c r="M74" s="136"/>
      <c r="N74" s="189">
        <v>15783.38</v>
      </c>
      <c r="O74" s="155"/>
      <c r="P74" s="152"/>
      <c r="Q74" s="131"/>
    </row>
    <row r="75" spans="1:17" x14ac:dyDescent="0.25">
      <c r="A75" s="300"/>
      <c r="B75" s="55" t="s">
        <v>3</v>
      </c>
      <c r="C75" s="88">
        <v>1975838.79</v>
      </c>
      <c r="D75" s="5"/>
      <c r="E75" s="89"/>
      <c r="F75" s="177">
        <v>25541.56</v>
      </c>
      <c r="G75" s="62"/>
      <c r="H75" s="177">
        <v>24916.880000000001</v>
      </c>
      <c r="I75" s="62"/>
      <c r="J75" s="116"/>
      <c r="K75" s="117"/>
      <c r="L75" s="183">
        <v>24929.47</v>
      </c>
      <c r="M75" s="138"/>
      <c r="N75" s="190">
        <v>21871.54</v>
      </c>
      <c r="O75" s="156"/>
      <c r="P75" s="153"/>
      <c r="Q75" s="135"/>
    </row>
    <row r="76" spans="1:17" x14ac:dyDescent="0.25">
      <c r="A76" s="298">
        <v>7</v>
      </c>
      <c r="B76" s="101" t="s">
        <v>9</v>
      </c>
      <c r="C76" s="86">
        <v>1372062.97</v>
      </c>
      <c r="D76" s="24">
        <f>AVERAGE(C76:C79)</f>
        <v>1491610.2025000001</v>
      </c>
      <c r="E76" s="96">
        <f>_xlfn.STDEV.S(C76:C79)</f>
        <v>86485.834372652171</v>
      </c>
      <c r="F76" s="176">
        <v>5284.63</v>
      </c>
      <c r="G76" s="61">
        <f>AVERAGE(F76:F79)</f>
        <v>9460.9575000000004</v>
      </c>
      <c r="H76" s="176">
        <v>7738.04</v>
      </c>
      <c r="I76" s="61">
        <f>AVERAGE(H76:H79)</f>
        <v>9249.3725000000013</v>
      </c>
      <c r="J76" s="107">
        <f>AVERAGE(F76:F79,H76:H79)</f>
        <v>9355.1650000000009</v>
      </c>
      <c r="K76" s="96">
        <f>_xlfn.STDEV.S(F76:F79,H76:H79)</f>
        <v>2622.8642028025092</v>
      </c>
      <c r="L76" s="180">
        <v>12682.62</v>
      </c>
      <c r="M76" s="137">
        <f>AVERAGE(L76:L79)</f>
        <v>11471.6625</v>
      </c>
      <c r="N76" s="189">
        <v>12637.23</v>
      </c>
      <c r="O76" s="146">
        <f>AVERAGE(N76:N79)</f>
        <v>10678.199999999999</v>
      </c>
      <c r="P76" s="158">
        <f>AVERAGE(L76:L79,N76:N79)</f>
        <v>11074.931250000001</v>
      </c>
      <c r="Q76" s="144">
        <f>_xlfn.STDEV.S(L76:L79,N76:N79)</f>
        <v>1306.9548276534933</v>
      </c>
    </row>
    <row r="77" spans="1:17" x14ac:dyDescent="0.25">
      <c r="A77" s="299"/>
      <c r="B77" s="102" t="s">
        <v>9</v>
      </c>
      <c r="C77" s="86">
        <v>1550239.3</v>
      </c>
      <c r="D77" s="9"/>
      <c r="E77" s="87"/>
      <c r="F77" s="178">
        <v>7637.28</v>
      </c>
      <c r="G77" s="63"/>
      <c r="H77" s="178">
        <v>9959.7000000000007</v>
      </c>
      <c r="I77" s="63"/>
      <c r="J77" s="114"/>
      <c r="K77" s="109"/>
      <c r="L77" s="182">
        <v>11886.65</v>
      </c>
      <c r="M77" s="136"/>
      <c r="N77" s="189">
        <v>10811.08</v>
      </c>
      <c r="O77" s="155"/>
      <c r="P77" s="152"/>
      <c r="Q77" s="146"/>
    </row>
    <row r="78" spans="1:17" x14ac:dyDescent="0.25">
      <c r="A78" s="299"/>
      <c r="B78" s="102" t="s">
        <v>9</v>
      </c>
      <c r="C78" s="86">
        <v>1559851.39</v>
      </c>
      <c r="D78" s="9"/>
      <c r="E78" s="87"/>
      <c r="F78" s="178">
        <v>11005.04</v>
      </c>
      <c r="G78" s="63"/>
      <c r="H78" s="178">
        <v>10637.28</v>
      </c>
      <c r="I78" s="63"/>
      <c r="J78" s="114"/>
      <c r="K78" s="115"/>
      <c r="L78" s="182">
        <v>10025.19</v>
      </c>
      <c r="M78" s="136"/>
      <c r="N78" s="189">
        <v>8964.74</v>
      </c>
      <c r="O78" s="155"/>
      <c r="P78" s="152"/>
      <c r="Q78" s="131"/>
    </row>
    <row r="79" spans="1:17" x14ac:dyDescent="0.25">
      <c r="A79" s="299"/>
      <c r="B79" s="103" t="s">
        <v>9</v>
      </c>
      <c r="C79" s="88">
        <v>1484287.15</v>
      </c>
      <c r="D79" s="5"/>
      <c r="E79" s="89"/>
      <c r="F79" s="177">
        <v>13916.88</v>
      </c>
      <c r="G79" s="62"/>
      <c r="H79" s="177">
        <v>8662.4699999999993</v>
      </c>
      <c r="I79" s="62"/>
      <c r="J79" s="116"/>
      <c r="K79" s="117"/>
      <c r="L79" s="183">
        <v>11292.19</v>
      </c>
      <c r="M79" s="138"/>
      <c r="N79" s="190">
        <v>10299.75</v>
      </c>
      <c r="O79" s="156"/>
      <c r="P79" s="153"/>
      <c r="Q79" s="135"/>
    </row>
    <row r="80" spans="1:17" hidden="1" x14ac:dyDescent="0.25">
      <c r="A80" s="299"/>
      <c r="B80" s="54" t="s">
        <v>4</v>
      </c>
      <c r="C80" s="86">
        <v>1459113.35</v>
      </c>
      <c r="D80" s="6">
        <f>AVERAGE(C80:C83)</f>
        <v>1453224.1825000001</v>
      </c>
      <c r="E80" s="85">
        <f>_xlfn.STDEV.P(C80:C83)</f>
        <v>53927.936871601771</v>
      </c>
      <c r="F80" s="178">
        <v>13239.29</v>
      </c>
      <c r="G80" s="57">
        <f>AVERAGE(F80:F83)</f>
        <v>15906.170000000002</v>
      </c>
      <c r="H80" s="178">
        <v>16881.61</v>
      </c>
      <c r="I80" s="57">
        <f>AVERAGE(H80:H83)</f>
        <v>17541.559999999998</v>
      </c>
      <c r="J80" s="112">
        <f>AVERAGE(F80:F83,H80:H83)</f>
        <v>16723.865000000002</v>
      </c>
      <c r="K80" s="113">
        <f>_xlfn.STDEV.P(F80:F83,H80:H83)</f>
        <v>2015.4785007473831</v>
      </c>
      <c r="L80" s="180">
        <v>14302.27</v>
      </c>
      <c r="M80" s="137">
        <f>AVERAGE(L80:L83)</f>
        <v>14019.522499999999</v>
      </c>
      <c r="N80" s="189">
        <v>14738.04</v>
      </c>
      <c r="O80" s="127">
        <f>AVERAGE(N80:N83)</f>
        <v>14743.075000000001</v>
      </c>
      <c r="P80" s="152">
        <f>AVERAGE(L80:L83,N80:N83)</f>
        <v>14381.29875</v>
      </c>
      <c r="Q80" s="127">
        <f>_xlfn.STDEV.P(L80:L83,N80:N83)</f>
        <v>1233.1076226594896</v>
      </c>
    </row>
    <row r="81" spans="1:17" hidden="1" x14ac:dyDescent="0.25">
      <c r="A81" s="299"/>
      <c r="B81" s="8" t="s">
        <v>4</v>
      </c>
      <c r="C81" s="86">
        <v>1370677.58</v>
      </c>
      <c r="D81" s="9"/>
      <c r="E81" s="87"/>
      <c r="F81" s="178">
        <v>17017.63</v>
      </c>
      <c r="G81" s="63"/>
      <c r="H81" s="178">
        <v>20773.3</v>
      </c>
      <c r="I81" s="63"/>
      <c r="J81" s="114"/>
      <c r="K81" s="115"/>
      <c r="L81" s="182">
        <v>12753.15</v>
      </c>
      <c r="M81" s="136"/>
      <c r="N81" s="189">
        <v>12612.09</v>
      </c>
      <c r="O81" s="155"/>
      <c r="P81" s="152"/>
      <c r="Q81" s="131"/>
    </row>
    <row r="82" spans="1:17" hidden="1" x14ac:dyDescent="0.25">
      <c r="A82" s="299"/>
      <c r="B82" s="8" t="s">
        <v>4</v>
      </c>
      <c r="C82" s="86">
        <v>1521934.51</v>
      </c>
      <c r="D82" s="9"/>
      <c r="E82" s="87"/>
      <c r="F82" s="178">
        <v>15405.54</v>
      </c>
      <c r="G82" s="63"/>
      <c r="H82" s="178">
        <v>16516.37</v>
      </c>
      <c r="I82" s="63"/>
      <c r="J82" s="114"/>
      <c r="K82" s="115"/>
      <c r="L82" s="182">
        <v>15251.89</v>
      </c>
      <c r="M82" s="136"/>
      <c r="N82" s="189">
        <v>16528.97</v>
      </c>
      <c r="O82" s="155"/>
      <c r="P82" s="152"/>
      <c r="Q82" s="131"/>
    </row>
    <row r="83" spans="1:17" hidden="1" x14ac:dyDescent="0.25">
      <c r="A83" s="299"/>
      <c r="B83" s="55" t="s">
        <v>4</v>
      </c>
      <c r="C83" s="88">
        <v>1461171.29</v>
      </c>
      <c r="D83" s="5"/>
      <c r="E83" s="89"/>
      <c r="F83" s="177">
        <v>17962.22</v>
      </c>
      <c r="G83" s="62"/>
      <c r="H83" s="177">
        <v>15994.96</v>
      </c>
      <c r="I83" s="62"/>
      <c r="J83" s="116"/>
      <c r="K83" s="117"/>
      <c r="L83" s="183">
        <v>13770.78</v>
      </c>
      <c r="M83" s="138"/>
      <c r="N83" s="190">
        <v>15093.2</v>
      </c>
      <c r="O83" s="156"/>
      <c r="P83" s="153"/>
      <c r="Q83" s="135"/>
    </row>
    <row r="84" spans="1:17" x14ac:dyDescent="0.25">
      <c r="A84" s="299"/>
      <c r="B84" s="54" t="s">
        <v>3</v>
      </c>
      <c r="C84" s="86">
        <v>1262569.27</v>
      </c>
      <c r="D84" s="25">
        <f>AVERAGE(C84:C87)</f>
        <v>1196085.0125</v>
      </c>
      <c r="E84" s="100">
        <f>_xlfn.STDEV.S(C84:C87)</f>
        <v>50646.012538834293</v>
      </c>
      <c r="F84" s="178">
        <v>14254.41</v>
      </c>
      <c r="G84" s="57">
        <f>AVERAGE(F84:F87)</f>
        <v>15524.560000000001</v>
      </c>
      <c r="H84" s="178">
        <v>16710.330000000002</v>
      </c>
      <c r="I84" s="57">
        <f>AVERAGE(H84:H87)</f>
        <v>14552.267500000002</v>
      </c>
      <c r="J84" s="118">
        <f>AVERAGE(F84:F87,H84:H87)</f>
        <v>15038.41375</v>
      </c>
      <c r="K84" s="100">
        <f>_xlfn.STDEV.S(F84:F87,H84:H87)</f>
        <v>2576.0479667169948</v>
      </c>
      <c r="L84" s="180">
        <v>19919.400000000001</v>
      </c>
      <c r="M84" s="137">
        <f>AVERAGE(L84:L87)</f>
        <v>19114.61</v>
      </c>
      <c r="N84" s="189">
        <v>17969.77</v>
      </c>
      <c r="O84" s="127">
        <f>AVERAGE(N84:N87)</f>
        <v>18673.174999999999</v>
      </c>
      <c r="P84" s="159">
        <f>AVERAGE(L84:L87,N84:N87)</f>
        <v>18893.892500000002</v>
      </c>
      <c r="Q84" s="100">
        <f>_xlfn.STDEV.S(L84:L87,N84:N87)</f>
        <v>2699.6954386414445</v>
      </c>
    </row>
    <row r="85" spans="1:17" x14ac:dyDescent="0.25">
      <c r="A85" s="299"/>
      <c r="B85" s="8" t="s">
        <v>3</v>
      </c>
      <c r="C85" s="86">
        <v>1173886.6499999999</v>
      </c>
      <c r="D85" s="9"/>
      <c r="E85" s="87"/>
      <c r="F85" s="178">
        <v>14365.24</v>
      </c>
      <c r="G85" s="63"/>
      <c r="H85" s="178">
        <v>10211.59</v>
      </c>
      <c r="I85" s="63"/>
      <c r="J85" s="114"/>
      <c r="K85" s="109"/>
      <c r="L85" s="182">
        <v>18176.32</v>
      </c>
      <c r="M85" s="136"/>
      <c r="N85" s="189">
        <v>19644.84</v>
      </c>
      <c r="O85" s="155"/>
      <c r="P85" s="152"/>
      <c r="Q85" s="146"/>
    </row>
    <row r="86" spans="1:17" x14ac:dyDescent="0.25">
      <c r="A86" s="299"/>
      <c r="B86" s="8" t="s">
        <v>3</v>
      </c>
      <c r="C86" s="86">
        <v>1203954.6599999999</v>
      </c>
      <c r="D86" s="9"/>
      <c r="E86" s="87"/>
      <c r="F86" s="178">
        <v>17360.2</v>
      </c>
      <c r="G86" s="63"/>
      <c r="H86" s="178">
        <v>18093.2</v>
      </c>
      <c r="I86" s="63"/>
      <c r="J86" s="114"/>
      <c r="K86" s="115"/>
      <c r="L86" s="182">
        <v>17115.87</v>
      </c>
      <c r="M86" s="136"/>
      <c r="N86" s="189">
        <v>22959.7</v>
      </c>
      <c r="O86" s="155"/>
      <c r="P86" s="152"/>
      <c r="Q86" s="131"/>
    </row>
    <row r="87" spans="1:17" x14ac:dyDescent="0.25">
      <c r="A87" s="300"/>
      <c r="B87" s="55" t="s">
        <v>3</v>
      </c>
      <c r="C87" s="88">
        <v>1143929.47</v>
      </c>
      <c r="D87" s="5"/>
      <c r="E87" s="89"/>
      <c r="F87" s="177">
        <v>16118.39</v>
      </c>
      <c r="G87" s="62"/>
      <c r="H87" s="177">
        <v>13193.95</v>
      </c>
      <c r="I87" s="62"/>
      <c r="J87" s="116"/>
      <c r="K87" s="117"/>
      <c r="L87" s="183">
        <v>21246.85</v>
      </c>
      <c r="M87" s="138"/>
      <c r="N87" s="190">
        <v>14118.39</v>
      </c>
      <c r="O87" s="156"/>
      <c r="P87" s="153"/>
      <c r="Q87" s="135"/>
    </row>
    <row r="88" spans="1:17" x14ac:dyDescent="0.25">
      <c r="A88" s="298">
        <v>8</v>
      </c>
      <c r="B88" s="101" t="s">
        <v>9</v>
      </c>
      <c r="C88" s="86">
        <v>1690589.42</v>
      </c>
      <c r="D88" s="24">
        <f>AVERAGE(C88:C91)</f>
        <v>1587376.575</v>
      </c>
      <c r="E88" s="96">
        <f>_xlfn.STDEV.S(C88:C91)</f>
        <v>86044.84666770052</v>
      </c>
      <c r="F88" s="176">
        <v>22564.23</v>
      </c>
      <c r="G88" s="61">
        <f>AVERAGE(F88:F91)</f>
        <v>16977.96</v>
      </c>
      <c r="H88" s="176">
        <v>23420.65</v>
      </c>
      <c r="I88" s="61">
        <f>AVERAGE(H88:H91)</f>
        <v>17312.97</v>
      </c>
      <c r="J88" s="107">
        <f>AVERAGE(F88:F91,H88:H91)</f>
        <v>17145.465</v>
      </c>
      <c r="K88" s="96">
        <f>_xlfn.STDEV.S(F88:F91,H88:H91)</f>
        <v>5046.9067588856587</v>
      </c>
      <c r="L88" s="180">
        <v>17261.96</v>
      </c>
      <c r="M88" s="137">
        <f>AVERAGE(L88:L91)</f>
        <v>15760.705</v>
      </c>
      <c r="N88" s="189">
        <v>13005.04</v>
      </c>
      <c r="O88" s="146">
        <f>AVERAGE(N88:N91)</f>
        <v>14529.5975</v>
      </c>
      <c r="P88" s="158">
        <f>AVERAGE(L88:L91,N88:N91)</f>
        <v>15145.151249999999</v>
      </c>
      <c r="Q88" s="144">
        <f>_xlfn.STDEV.S(L88:L91,N88:N91)</f>
        <v>2978.6626680606614</v>
      </c>
    </row>
    <row r="89" spans="1:17" x14ac:dyDescent="0.25">
      <c r="A89" s="299"/>
      <c r="B89" s="102" t="s">
        <v>9</v>
      </c>
      <c r="C89" s="86">
        <v>1625720.4</v>
      </c>
      <c r="D89" s="9"/>
      <c r="E89" s="87"/>
      <c r="F89" s="178">
        <v>19642.32</v>
      </c>
      <c r="G89" s="63"/>
      <c r="H89" s="178">
        <v>20125.939999999999</v>
      </c>
      <c r="I89" s="63"/>
      <c r="J89" s="114"/>
      <c r="K89" s="109"/>
      <c r="L89" s="182">
        <v>14168.77</v>
      </c>
      <c r="M89" s="136"/>
      <c r="N89" s="189">
        <v>19939.55</v>
      </c>
      <c r="O89" s="155"/>
      <c r="P89" s="152"/>
      <c r="Q89" s="146"/>
    </row>
    <row r="90" spans="1:17" x14ac:dyDescent="0.25">
      <c r="A90" s="299"/>
      <c r="B90" s="102" t="s">
        <v>9</v>
      </c>
      <c r="C90" s="86">
        <v>1510730.48</v>
      </c>
      <c r="D90" s="9"/>
      <c r="E90" s="87"/>
      <c r="F90" s="178">
        <v>13627.2</v>
      </c>
      <c r="G90" s="63"/>
      <c r="H90" s="178">
        <v>15977.33</v>
      </c>
      <c r="I90" s="63"/>
      <c r="J90" s="114"/>
      <c r="K90" s="115"/>
      <c r="L90" s="182">
        <v>18498.740000000002</v>
      </c>
      <c r="M90" s="136"/>
      <c r="N90" s="189">
        <v>12020.15</v>
      </c>
      <c r="O90" s="155"/>
      <c r="P90" s="152"/>
      <c r="Q90" s="131"/>
    </row>
    <row r="91" spans="1:17" x14ac:dyDescent="0.25">
      <c r="A91" s="299"/>
      <c r="B91" s="103" t="s">
        <v>9</v>
      </c>
      <c r="C91" s="88">
        <v>1522466</v>
      </c>
      <c r="D91" s="5"/>
      <c r="E91" s="89"/>
      <c r="F91" s="177">
        <v>12078.09</v>
      </c>
      <c r="G91" s="62"/>
      <c r="H91" s="177">
        <v>9727.9599999999991</v>
      </c>
      <c r="I91" s="62"/>
      <c r="J91" s="116"/>
      <c r="K91" s="117"/>
      <c r="L91" s="183">
        <v>13113.35</v>
      </c>
      <c r="M91" s="138"/>
      <c r="N91" s="190">
        <v>13153.65</v>
      </c>
      <c r="O91" s="156"/>
      <c r="P91" s="153"/>
      <c r="Q91" s="135"/>
    </row>
    <row r="92" spans="1:17" ht="15" hidden="1" customHeight="1" x14ac:dyDescent="0.25">
      <c r="A92" s="299"/>
      <c r="B92" s="54" t="s">
        <v>4</v>
      </c>
      <c r="C92" s="86">
        <v>1359453.4</v>
      </c>
      <c r="D92" s="6">
        <f>AVERAGE(C92:C95)</f>
        <v>1339151.7650000001</v>
      </c>
      <c r="E92" s="85">
        <f>_xlfn.STDEV.P(C92:C95)</f>
        <v>72810.622098993728</v>
      </c>
      <c r="F92" s="178">
        <v>7866.5</v>
      </c>
      <c r="G92" s="57">
        <f>AVERAGE(F92:F95)</f>
        <v>11424.434999999999</v>
      </c>
      <c r="H92" s="178">
        <v>6360.2</v>
      </c>
      <c r="I92" s="57">
        <f>AVERAGE(H92:H95)</f>
        <v>9670.0249999999996</v>
      </c>
      <c r="J92" s="112">
        <f>AVERAGE(F92:F95,H92:H95)</f>
        <v>10547.23</v>
      </c>
      <c r="K92" s="113">
        <f>_xlfn.STDEV.P(F92:F95,H92:H95)</f>
        <v>2341.1846938782942</v>
      </c>
      <c r="L92" s="180">
        <v>12408.06</v>
      </c>
      <c r="M92" s="137">
        <f>AVERAGE(L92:L95)</f>
        <v>15244.3325</v>
      </c>
      <c r="N92" s="189">
        <v>12831.23</v>
      </c>
      <c r="O92" s="127">
        <f>AVERAGE(N92:N95)</f>
        <v>14359.57</v>
      </c>
      <c r="P92" s="152">
        <f>AVERAGE(L92:L95,N92:N95)</f>
        <v>14801.95125</v>
      </c>
      <c r="Q92" s="127">
        <f>_xlfn.STDEV.P(L92:L95,N92:N95)</f>
        <v>2952.3419055490417</v>
      </c>
    </row>
    <row r="93" spans="1:17" ht="15" hidden="1" customHeight="1" x14ac:dyDescent="0.25">
      <c r="A93" s="299"/>
      <c r="B93" s="8" t="s">
        <v>4</v>
      </c>
      <c r="C93" s="86">
        <v>1282914.3600000001</v>
      </c>
      <c r="D93" s="9"/>
      <c r="E93" s="87"/>
      <c r="F93" s="178">
        <v>11705.29</v>
      </c>
      <c r="G93" s="63"/>
      <c r="H93" s="178">
        <v>12428.21</v>
      </c>
      <c r="I93" s="63"/>
      <c r="J93" s="114"/>
      <c r="K93" s="115"/>
      <c r="L93" s="182">
        <v>20277.080000000002</v>
      </c>
      <c r="M93" s="136"/>
      <c r="N93" s="189">
        <v>18994.96</v>
      </c>
      <c r="O93" s="155"/>
      <c r="P93" s="152"/>
      <c r="Q93" s="131"/>
    </row>
    <row r="94" spans="1:17" ht="15" hidden="1" customHeight="1" x14ac:dyDescent="0.25">
      <c r="A94" s="299"/>
      <c r="B94" s="8" t="s">
        <v>4</v>
      </c>
      <c r="C94" s="86">
        <v>1264964.74</v>
      </c>
      <c r="D94" s="9"/>
      <c r="E94" s="87"/>
      <c r="F94" s="178">
        <v>12846.35</v>
      </c>
      <c r="G94" s="63"/>
      <c r="H94" s="178">
        <v>10569.27</v>
      </c>
      <c r="I94" s="63"/>
      <c r="J94" s="114"/>
      <c r="K94" s="115"/>
      <c r="L94" s="182">
        <v>15068.01</v>
      </c>
      <c r="M94" s="136"/>
      <c r="N94" s="189">
        <v>11798.49</v>
      </c>
      <c r="O94" s="155"/>
      <c r="P94" s="152"/>
      <c r="Q94" s="131"/>
    </row>
    <row r="95" spans="1:17" ht="15" hidden="1" customHeight="1" x14ac:dyDescent="0.25">
      <c r="A95" s="299"/>
      <c r="B95" s="55" t="s">
        <v>4</v>
      </c>
      <c r="C95" s="88">
        <v>1449274.56</v>
      </c>
      <c r="D95" s="5"/>
      <c r="E95" s="89"/>
      <c r="F95" s="177">
        <v>13279.6</v>
      </c>
      <c r="G95" s="62"/>
      <c r="H95" s="177">
        <v>9322.42</v>
      </c>
      <c r="I95" s="62"/>
      <c r="J95" s="116"/>
      <c r="K95" s="117"/>
      <c r="L95" s="183">
        <v>13224.18</v>
      </c>
      <c r="M95" s="138"/>
      <c r="N95" s="190">
        <v>13813.6</v>
      </c>
      <c r="O95" s="156"/>
      <c r="P95" s="153"/>
      <c r="Q95" s="135"/>
    </row>
    <row r="96" spans="1:17" x14ac:dyDescent="0.25">
      <c r="A96" s="299"/>
      <c r="B96" s="54" t="s">
        <v>3</v>
      </c>
      <c r="C96" s="86">
        <v>1311113.3500000001</v>
      </c>
      <c r="D96" s="25">
        <f>AVERAGE(C96:C99)</f>
        <v>1339576.825</v>
      </c>
      <c r="E96" s="100">
        <f>_xlfn.STDEV.S(C96:C99)</f>
        <v>33915.094703632531</v>
      </c>
      <c r="F96" s="178">
        <v>20559.189999999999</v>
      </c>
      <c r="G96" s="57">
        <f>AVERAGE(F96:F99)</f>
        <v>18693.952499999999</v>
      </c>
      <c r="H96" s="178">
        <v>21428.21</v>
      </c>
      <c r="I96" s="57">
        <f>AVERAGE(H96:H99)</f>
        <v>18961.584999999999</v>
      </c>
      <c r="J96" s="118">
        <f>AVERAGE(F96:F99,H96:H99)</f>
        <v>18827.768749999999</v>
      </c>
      <c r="K96" s="100">
        <f>_xlfn.STDEV.S(F96:F99,H96:H99)</f>
        <v>3357.6373365569248</v>
      </c>
      <c r="L96" s="180">
        <v>18130.98</v>
      </c>
      <c r="M96" s="137">
        <f>AVERAGE(L96:L99)</f>
        <v>18080.605</v>
      </c>
      <c r="N96" s="189">
        <v>23539.040000000001</v>
      </c>
      <c r="O96" s="127">
        <f>AVERAGE(N96:N99)</f>
        <v>20573.674999999999</v>
      </c>
      <c r="P96" s="159">
        <f>AVERAGE(L96:L99,N96:N99)</f>
        <v>19327.14</v>
      </c>
      <c r="Q96" s="100">
        <f>_xlfn.STDEV.S(L96:L99,N96:N99)</f>
        <v>2147.1346875845138</v>
      </c>
    </row>
    <row r="97" spans="1:17" x14ac:dyDescent="0.25">
      <c r="A97" s="299"/>
      <c r="B97" s="8" t="s">
        <v>3</v>
      </c>
      <c r="C97" s="86">
        <v>1388758.19</v>
      </c>
      <c r="D97" s="9"/>
      <c r="E97" s="87"/>
      <c r="F97" s="178">
        <v>15551.64</v>
      </c>
      <c r="G97" s="63"/>
      <c r="H97" s="178">
        <v>19770.78</v>
      </c>
      <c r="I97" s="63"/>
      <c r="J97" s="114"/>
      <c r="K97" s="109"/>
      <c r="L97" s="182">
        <v>17949.62</v>
      </c>
      <c r="M97" s="136"/>
      <c r="N97" s="189">
        <v>21521.41</v>
      </c>
      <c r="O97" s="155"/>
      <c r="P97" s="152"/>
      <c r="Q97" s="146"/>
    </row>
    <row r="98" spans="1:17" x14ac:dyDescent="0.25">
      <c r="A98" s="299"/>
      <c r="B98" s="8" t="s">
        <v>3</v>
      </c>
      <c r="C98" s="86">
        <v>1331103.27</v>
      </c>
      <c r="D98" s="9"/>
      <c r="E98" s="87"/>
      <c r="F98" s="178">
        <v>21581.86</v>
      </c>
      <c r="G98" s="63"/>
      <c r="H98" s="178">
        <v>21926.95</v>
      </c>
      <c r="I98" s="63"/>
      <c r="J98" s="114"/>
      <c r="K98" s="115"/>
      <c r="L98" s="182">
        <v>18710.330000000002</v>
      </c>
      <c r="M98" s="136"/>
      <c r="N98" s="189">
        <v>17675.060000000001</v>
      </c>
      <c r="O98" s="155"/>
      <c r="P98" s="152"/>
      <c r="Q98" s="131"/>
    </row>
    <row r="99" spans="1:17" x14ac:dyDescent="0.25">
      <c r="A99" s="300"/>
      <c r="B99" s="55" t="s">
        <v>3</v>
      </c>
      <c r="C99" s="88">
        <v>1327332.49</v>
      </c>
      <c r="D99" s="5"/>
      <c r="E99" s="89"/>
      <c r="F99" s="177">
        <v>17083.12</v>
      </c>
      <c r="G99" s="62"/>
      <c r="H99" s="177">
        <v>12720.4</v>
      </c>
      <c r="I99" s="62"/>
      <c r="J99" s="116"/>
      <c r="K99" s="117"/>
      <c r="L99" s="183">
        <v>17531.490000000002</v>
      </c>
      <c r="M99" s="138"/>
      <c r="N99" s="190">
        <v>19559.189999999999</v>
      </c>
      <c r="O99" s="156"/>
      <c r="P99" s="153"/>
      <c r="Q99" s="135"/>
    </row>
    <row r="101" spans="1:17" x14ac:dyDescent="0.25">
      <c r="A101" s="165" t="s">
        <v>37</v>
      </c>
      <c r="B101" s="216" t="s">
        <v>9</v>
      </c>
      <c r="D101" s="26">
        <f>AVERAGE(C4:C7,C16:C19,C28:C31,C40:C43,C52:C55,C64:C67,C76:C79,C88:C91)</f>
        <v>1853618.8356249994</v>
      </c>
      <c r="E101" s="26">
        <f>_xlfn.STDEV.S(C4:C7,C16:C19,C28:C31,C40:C43,C52:C55,C64:C67,C76:C79,C88:C91)</f>
        <v>568510.34102571872</v>
      </c>
      <c r="H101" s="70" t="s">
        <v>37</v>
      </c>
      <c r="I101" s="217" t="s">
        <v>9</v>
      </c>
      <c r="J101" s="29">
        <f>AVERAGE(F16:F19,F28:F31,F40:F43,F52:F55,F64:F67,F76:F79,F88:F91,H16:H19,H28:H31,H40:H43,H52:H55,H64:H67,H76:H79,H88:H91,F4:F7,H4:H7)</f>
        <v>16491.657218749995</v>
      </c>
      <c r="K101" s="29">
        <f>_xlfn.STDEV.S(F16:F19,F28:F31,F40:F43,F52:F55,F64:F67,F76:F79,F88:F91,H16:H19,H28:H31,H40:H43,H52:H55,H64:H67,H76:H79,H88:H91,F4:F7,H4:H7)</f>
        <v>5279.1526418320673</v>
      </c>
      <c r="L101" s="185"/>
      <c r="M101" s="149"/>
      <c r="N101" s="71" t="s">
        <v>37</v>
      </c>
      <c r="O101" s="71" t="s">
        <v>9</v>
      </c>
      <c r="P101" s="26">
        <f>AVERAGE(L16:L19,L28:L31,L40:L43,L52:L55,L64:L67,L76:L79,L88:L91,N16:N19,N28:N31,N40:N43,N52:N55,N64:N67,N76:N79,N88:N91,L4:L7,N4:N7)</f>
        <v>18876.573906250007</v>
      </c>
      <c r="Q101" s="26">
        <f>_xlfn.STDEV.S(L16:L19,L28:L31,L40:L43,L52:L55,L64:L67,L76:L79,L88:L91,N16:N19,N28:N31,N40:N43,N52:N55,N64:N67,N76:N79,N88:N91,L4:L7,N4:N7)</f>
        <v>5634.0222761978639</v>
      </c>
    </row>
    <row r="102" spans="1:17" x14ac:dyDescent="0.25">
      <c r="B102" s="216" t="s">
        <v>3</v>
      </c>
      <c r="D102" s="27">
        <f>AVERAGE(C4:C7,C24:C27,C36:C39,C48:C51,C60:C63,C72:C75,C84:C87,C96:C99)</f>
        <v>1440829.0050000001</v>
      </c>
      <c r="E102" s="27">
        <f>_xlfn.STDEV.S(C12:C15,C24:C27,C36:C39,C48:C51,C60:C63,C72:C75,C84:C87,C96:C99)</f>
        <v>359057.80445235403</v>
      </c>
      <c r="I102" s="70" t="s">
        <v>3</v>
      </c>
      <c r="J102" s="30">
        <f>AVERAGE(F24:F27,F36:F39,F48:F51,F60:F63,F72:F75,F84:F87,F96:F99,H24:H27,H36:H39,H48:H51,H60:H63,H72:H75,H84:H87,H96:H99,F12:F15,H12:H15)</f>
        <v>20844.419218749994</v>
      </c>
      <c r="K102" s="30">
        <f>_xlfn.STDEV.S(F24:F27,F36:F39,F48:F51,F60:F63,F72:F75,F84:F87,F96:F99,H24:H27,H36:H39,H48:H51,H60:H63,H72:H75,H84:H87,H96:H99,F12:F15,H12:H15)</f>
        <v>5405.4187216842565</v>
      </c>
      <c r="L102" s="185"/>
      <c r="M102" s="149"/>
      <c r="O102" s="71" t="s">
        <v>3</v>
      </c>
      <c r="P102" s="27">
        <f>AVERAGE(L24:L27,L36:L39,L48:L51,L60:L63,L72:L75,L84:L87,L96:L99,N24:N27,N36:N39,N48:N51,N60:N63,N72:N75,N84:N87,N96:N99,L12:L15,N12:N15)</f>
        <v>23533.296890624995</v>
      </c>
      <c r="Q102" s="20">
        <f>_xlfn.STDEV.S(L24:L27,L36:L39,L48:L51,L60:L63,L72:L75,L84:L87,L96:L99,N24:N27,N36:N39,N48:N51,N60:N63,N72:N75,N84:N87,N96:N99,L12:L15,N12:N15)</f>
        <v>6178.1230436097103</v>
      </c>
    </row>
  </sheetData>
  <mergeCells count="11">
    <mergeCell ref="F2:K2"/>
    <mergeCell ref="L2:Q2"/>
    <mergeCell ref="C2:E2"/>
    <mergeCell ref="A64:A75"/>
    <mergeCell ref="A76:A87"/>
    <mergeCell ref="A88:A99"/>
    <mergeCell ref="A4:A15"/>
    <mergeCell ref="A16:A27"/>
    <mergeCell ref="A28:A39"/>
    <mergeCell ref="A40:A51"/>
    <mergeCell ref="A52:A63"/>
  </mergeCells>
  <pageMargins left="0.70866141732283472" right="0.70866141732283472" top="0.78740157480314965" bottom="0.78740157480314965" header="0.31496062992125984" footer="0.31496062992125984"/>
  <pageSetup paperSize="9" scale="66" fitToHeight="0" orientation="landscape" horizontalDpi="0" verticalDpi="0" r:id="rId1"/>
  <headerFooter>
    <oddHeader>&amp;C&amp;"Arial,Standard"&amp;14measurement female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39997558519241921"/>
    <pageSetUpPr fitToPage="1"/>
  </sheetPr>
  <dimension ref="A1:Q102"/>
  <sheetViews>
    <sheetView zoomScale="80" zoomScaleNormal="80" workbookViewId="0">
      <pane xSplit="2" topLeftCell="C1" activePane="topRight" state="frozen"/>
      <selection pane="topRight" activeCell="E1" sqref="E1:E1048576"/>
    </sheetView>
  </sheetViews>
  <sheetFormatPr baseColWidth="10" defaultRowHeight="15" x14ac:dyDescent="0.25"/>
  <cols>
    <col min="1" max="1" width="10.7109375" style="69" customWidth="1"/>
    <col min="2" max="2" width="10.7109375" style="1" customWidth="1"/>
    <col min="3" max="3" width="11.7109375" style="33" customWidth="1"/>
    <col min="4" max="4" width="13" customWidth="1"/>
    <col min="5" max="5" width="11.7109375" customWidth="1"/>
    <col min="6" max="6" width="11.7109375" style="33" customWidth="1"/>
    <col min="7" max="7" width="11.7109375" customWidth="1"/>
    <col min="8" max="8" width="11.7109375" style="33" customWidth="1"/>
    <col min="9" max="11" width="11.7109375" customWidth="1"/>
    <col min="12" max="12" width="11.7109375" style="33" customWidth="1"/>
    <col min="13" max="13" width="11.7109375" customWidth="1"/>
    <col min="14" max="14" width="11.7109375" style="33" customWidth="1"/>
    <col min="15" max="17" width="11.7109375" customWidth="1"/>
  </cols>
  <sheetData>
    <row r="1" spans="1:17" ht="15.75" x14ac:dyDescent="0.25">
      <c r="A1" s="194" t="s">
        <v>47</v>
      </c>
      <c r="B1" s="195"/>
    </row>
    <row r="2" spans="1:17" x14ac:dyDescent="0.25">
      <c r="A2" s="68"/>
      <c r="B2" s="2"/>
      <c r="C2" s="304" t="s">
        <v>27</v>
      </c>
      <c r="D2" s="304"/>
      <c r="E2" s="304"/>
      <c r="F2" s="301" t="s">
        <v>34</v>
      </c>
      <c r="G2" s="301"/>
      <c r="H2" s="301"/>
      <c r="I2" s="301"/>
      <c r="J2" s="301"/>
      <c r="K2" s="301"/>
      <c r="L2" s="302" t="s">
        <v>35</v>
      </c>
      <c r="M2" s="302"/>
      <c r="N2" s="302"/>
      <c r="O2" s="302"/>
      <c r="P2" s="302"/>
      <c r="Q2" s="302"/>
    </row>
    <row r="3" spans="1:17" ht="47.25" x14ac:dyDescent="0.25">
      <c r="A3" s="104" t="s">
        <v>16</v>
      </c>
      <c r="B3" s="65" t="s">
        <v>22</v>
      </c>
      <c r="C3" s="93" t="s">
        <v>29</v>
      </c>
      <c r="D3" s="94" t="s">
        <v>28</v>
      </c>
      <c r="E3" s="95" t="s">
        <v>33</v>
      </c>
      <c r="F3" s="66" t="s">
        <v>30</v>
      </c>
      <c r="G3" s="66" t="s">
        <v>28</v>
      </c>
      <c r="H3" s="66" t="s">
        <v>31</v>
      </c>
      <c r="I3" s="66" t="s">
        <v>28</v>
      </c>
      <c r="J3" s="105" t="s">
        <v>32</v>
      </c>
      <c r="K3" s="106" t="s">
        <v>33</v>
      </c>
      <c r="L3" s="123" t="s">
        <v>30</v>
      </c>
      <c r="M3" s="154" t="s">
        <v>28</v>
      </c>
      <c r="N3" s="154" t="s">
        <v>31</v>
      </c>
      <c r="O3" s="124" t="s">
        <v>28</v>
      </c>
      <c r="P3" s="123" t="s">
        <v>32</v>
      </c>
      <c r="Q3" s="124" t="s">
        <v>33</v>
      </c>
    </row>
    <row r="4" spans="1:17" x14ac:dyDescent="0.25">
      <c r="A4" s="298">
        <v>1</v>
      </c>
      <c r="B4" s="101" t="s">
        <v>9</v>
      </c>
      <c r="C4" s="168">
        <v>1382113.35</v>
      </c>
      <c r="D4" s="24">
        <f>AVERAGE(C4:C7)</f>
        <v>1361662.47</v>
      </c>
      <c r="E4" s="96">
        <f>_xlfn.STDEV.S(C4:C7)</f>
        <v>117623.06665241838</v>
      </c>
      <c r="F4" s="173">
        <v>17672.54</v>
      </c>
      <c r="G4" s="57">
        <f>AVERAGE(F4:F7)</f>
        <v>14695.215</v>
      </c>
      <c r="H4" s="173">
        <v>11125.94</v>
      </c>
      <c r="I4" s="57">
        <f>AVERAGE(H4:H7)</f>
        <v>12806.672500000001</v>
      </c>
      <c r="J4" s="107">
        <f>AVERAGE(F4:F7,H4:H7)</f>
        <v>13750.943749999999</v>
      </c>
      <c r="K4" s="96">
        <f>_xlfn.STDEV.S(F4:F7,H4:H7)</f>
        <v>2842.17811636448</v>
      </c>
      <c r="L4" s="179">
        <v>11493.7</v>
      </c>
      <c r="M4" s="125">
        <f>AVERAGE(L4:L7)</f>
        <v>14339.4175</v>
      </c>
      <c r="N4" s="186">
        <v>13254.41</v>
      </c>
      <c r="O4" s="127">
        <f>AVERAGE(N4:N7)</f>
        <v>12529.785</v>
      </c>
      <c r="P4" s="107">
        <f>AVERAGE(L4:L7,N4:N7)</f>
        <v>13434.60125</v>
      </c>
      <c r="Q4" s="96">
        <f>_xlfn.STDEV.S(L4:L7,N4:N7)</f>
        <v>1927.8458993723473</v>
      </c>
    </row>
    <row r="5" spans="1:17" x14ac:dyDescent="0.25">
      <c r="A5" s="299"/>
      <c r="B5" s="102" t="s">
        <v>9</v>
      </c>
      <c r="C5" s="169">
        <v>1519191.44</v>
      </c>
      <c r="D5" s="7"/>
      <c r="E5" s="90"/>
      <c r="F5" s="174">
        <v>15544.08</v>
      </c>
      <c r="G5" s="58"/>
      <c r="H5" s="174">
        <v>12879.09</v>
      </c>
      <c r="I5" s="58"/>
      <c r="J5" s="108"/>
      <c r="K5" s="109"/>
      <c r="L5" s="180">
        <v>14309.82</v>
      </c>
      <c r="M5" s="137"/>
      <c r="N5" s="187">
        <v>13753.15</v>
      </c>
      <c r="O5" s="146"/>
      <c r="P5" s="145"/>
      <c r="Q5" s="146"/>
    </row>
    <row r="6" spans="1:17" x14ac:dyDescent="0.25">
      <c r="A6" s="299"/>
      <c r="B6" s="102" t="s">
        <v>9</v>
      </c>
      <c r="C6" s="169">
        <v>1287395.47</v>
      </c>
      <c r="D6" s="7"/>
      <c r="E6" s="90"/>
      <c r="F6" s="174">
        <v>13350.13</v>
      </c>
      <c r="G6" s="58"/>
      <c r="H6" s="174">
        <v>9886.65</v>
      </c>
      <c r="I6" s="58"/>
      <c r="J6" s="108"/>
      <c r="K6" s="109"/>
      <c r="L6" s="180">
        <v>17012.59</v>
      </c>
      <c r="M6" s="137"/>
      <c r="N6" s="187">
        <v>11917.63</v>
      </c>
      <c r="O6" s="146"/>
      <c r="P6" s="145"/>
      <c r="Q6" s="150"/>
    </row>
    <row r="7" spans="1:17" x14ac:dyDescent="0.25">
      <c r="A7" s="299"/>
      <c r="B7" s="103" t="s">
        <v>9</v>
      </c>
      <c r="C7" s="170">
        <v>1257949.6200000001</v>
      </c>
      <c r="D7" s="15"/>
      <c r="E7" s="97"/>
      <c r="F7" s="175">
        <v>12214.11</v>
      </c>
      <c r="G7" s="59"/>
      <c r="H7" s="175">
        <v>17335.009999999998</v>
      </c>
      <c r="I7" s="59"/>
      <c r="J7" s="110"/>
      <c r="K7" s="111"/>
      <c r="L7" s="181">
        <v>14541.56</v>
      </c>
      <c r="M7" s="132"/>
      <c r="N7" s="188">
        <v>11193.95</v>
      </c>
      <c r="O7" s="148"/>
      <c r="P7" s="147"/>
      <c r="Q7" s="151"/>
    </row>
    <row r="8" spans="1:17" hidden="1" x14ac:dyDescent="0.25">
      <c r="A8" s="299"/>
      <c r="B8" s="54" t="s">
        <v>4</v>
      </c>
      <c r="C8" s="86">
        <v>1451360.2</v>
      </c>
      <c r="D8" s="6">
        <f>AVERAGE(C8:C11)</f>
        <v>1496251.8900000001</v>
      </c>
      <c r="E8" s="85">
        <f>_xlfn.STDEV.P(C8:C11)</f>
        <v>48011.462953695758</v>
      </c>
      <c r="F8" s="176">
        <v>25105.79</v>
      </c>
      <c r="G8" s="61">
        <f>AVERAGE(F8:F12)</f>
        <v>28489.166000000005</v>
      </c>
      <c r="H8" s="176">
        <v>25350.13</v>
      </c>
      <c r="I8" s="61">
        <f>AVERAGE(H8:H12)</f>
        <v>28076.574000000001</v>
      </c>
      <c r="J8" s="112">
        <f>AVERAGE(F8:F11,H8:H11)</f>
        <v>28011.963749999999</v>
      </c>
      <c r="K8" s="113">
        <f>_xlfn.STDEV.P(F8:F11,H8:H11)</f>
        <v>3041.2318861521294</v>
      </c>
      <c r="L8" s="180">
        <v>22851.39</v>
      </c>
      <c r="M8" s="137">
        <f>AVERAGE(L8:L12)</f>
        <v>21171.286</v>
      </c>
      <c r="N8" s="189">
        <v>18387.91</v>
      </c>
      <c r="O8" s="146">
        <f>AVERAGE(N8:N12)</f>
        <v>21700.25</v>
      </c>
      <c r="P8" s="152">
        <f>AVERAGE(L8:L11,N8:N11)</f>
        <v>20959.697500000002</v>
      </c>
      <c r="Q8" s="146">
        <f>_xlfn.STDEV.P(L8:L11,N8:N11)</f>
        <v>2180.4369866654329</v>
      </c>
    </row>
    <row r="9" spans="1:17" hidden="1" x14ac:dyDescent="0.25">
      <c r="A9" s="299"/>
      <c r="B9" s="8" t="s">
        <v>4</v>
      </c>
      <c r="C9" s="171">
        <v>1484236.78</v>
      </c>
      <c r="D9" s="4"/>
      <c r="E9" s="98"/>
      <c r="F9" s="176">
        <v>28488.66</v>
      </c>
      <c r="G9" s="60"/>
      <c r="H9" s="176">
        <v>26748.11</v>
      </c>
      <c r="I9" s="60"/>
      <c r="J9" s="114"/>
      <c r="K9" s="115"/>
      <c r="L9" s="182">
        <v>18795.97</v>
      </c>
      <c r="M9" s="136"/>
      <c r="N9" s="189">
        <v>22068.01</v>
      </c>
      <c r="O9" s="155"/>
      <c r="P9" s="152"/>
      <c r="Q9" s="131"/>
    </row>
    <row r="10" spans="1:17" hidden="1" x14ac:dyDescent="0.25">
      <c r="A10" s="299"/>
      <c r="B10" s="8" t="s">
        <v>4</v>
      </c>
      <c r="C10" s="171">
        <v>1472544.08</v>
      </c>
      <c r="D10" s="4"/>
      <c r="E10" s="98"/>
      <c r="F10" s="176">
        <v>29954.66</v>
      </c>
      <c r="G10" s="60"/>
      <c r="H10" s="176">
        <v>23939.55</v>
      </c>
      <c r="I10" s="60"/>
      <c r="J10" s="114"/>
      <c r="K10" s="115"/>
      <c r="L10" s="182">
        <v>22657.43</v>
      </c>
      <c r="M10" s="136"/>
      <c r="N10" s="189">
        <v>22244.33</v>
      </c>
      <c r="O10" s="155"/>
      <c r="P10" s="152"/>
      <c r="Q10" s="131"/>
    </row>
    <row r="11" spans="1:17" hidden="1" x14ac:dyDescent="0.25">
      <c r="A11" s="299"/>
      <c r="B11" s="55" t="s">
        <v>4</v>
      </c>
      <c r="C11" s="172">
        <v>1576866.5</v>
      </c>
      <c r="D11" s="16"/>
      <c r="E11" s="99"/>
      <c r="F11" s="177">
        <v>32629.72</v>
      </c>
      <c r="G11" s="62"/>
      <c r="H11" s="177">
        <v>31879.09</v>
      </c>
      <c r="I11" s="62"/>
      <c r="J11" s="116"/>
      <c r="K11" s="117"/>
      <c r="L11" s="183">
        <v>17453.400000000001</v>
      </c>
      <c r="M11" s="138"/>
      <c r="N11" s="190">
        <v>23219.14</v>
      </c>
      <c r="O11" s="156"/>
      <c r="P11" s="153"/>
      <c r="Q11" s="135"/>
    </row>
    <row r="12" spans="1:17" x14ac:dyDescent="0.25">
      <c r="A12" s="299"/>
      <c r="B12" s="56" t="s">
        <v>3</v>
      </c>
      <c r="C12" s="86">
        <v>1657037.78</v>
      </c>
      <c r="D12" s="25">
        <f>AVERAGE(C12:C15)</f>
        <v>1669426.135</v>
      </c>
      <c r="E12" s="100">
        <f>_xlfn.STDEV.S(C12:C15)</f>
        <v>42240.701555068503</v>
      </c>
      <c r="F12" s="176">
        <v>26267</v>
      </c>
      <c r="G12" s="61">
        <f>AVERAGE(F12:F15)</f>
        <v>29266.372500000001</v>
      </c>
      <c r="H12" s="176">
        <v>32465.99</v>
      </c>
      <c r="I12" s="61">
        <f>AVERAGE(H12:H15)</f>
        <v>31472.922500000001</v>
      </c>
      <c r="J12" s="118">
        <f>AVERAGE(F12:F15,H12:H15)</f>
        <v>30369.647500000003</v>
      </c>
      <c r="K12" s="100">
        <f>_xlfn.STDEV.S(F12:F15,H12:H15)</f>
        <v>2233.7230503466631</v>
      </c>
      <c r="L12" s="180">
        <v>24098.240000000002</v>
      </c>
      <c r="M12" s="137">
        <f>AVERAGE(L12:L15)</f>
        <v>23545.9725</v>
      </c>
      <c r="N12" s="189">
        <v>22581.86</v>
      </c>
      <c r="O12" s="146">
        <f>AVERAGE(N12:N15)</f>
        <v>24883.5</v>
      </c>
      <c r="P12" s="159">
        <f>AVERAGE(L12:L15,N12:N15)</f>
        <v>24214.736250000002</v>
      </c>
      <c r="Q12" s="160">
        <f>_xlfn.STDEV.S(L12:L15,N12:N15)</f>
        <v>1373.0778845346738</v>
      </c>
    </row>
    <row r="13" spans="1:17" x14ac:dyDescent="0.25">
      <c r="A13" s="299"/>
      <c r="B13" s="8" t="s">
        <v>3</v>
      </c>
      <c r="C13" s="171">
        <v>1731010.08</v>
      </c>
      <c r="D13" s="4"/>
      <c r="E13" s="98"/>
      <c r="F13" s="176">
        <v>28586.9</v>
      </c>
      <c r="G13" s="60"/>
      <c r="H13" s="176">
        <v>31068.01</v>
      </c>
      <c r="I13" s="60"/>
      <c r="J13" s="114"/>
      <c r="K13" s="109"/>
      <c r="L13" s="182">
        <v>22201.51</v>
      </c>
      <c r="M13" s="136"/>
      <c r="N13" s="189">
        <v>25564.23</v>
      </c>
      <c r="O13" s="155"/>
      <c r="P13" s="152"/>
      <c r="Q13" s="146"/>
    </row>
    <row r="14" spans="1:17" x14ac:dyDescent="0.25">
      <c r="A14" s="299"/>
      <c r="B14" s="8" t="s">
        <v>3</v>
      </c>
      <c r="C14" s="171">
        <v>1654744.84</v>
      </c>
      <c r="D14" s="4"/>
      <c r="E14" s="98"/>
      <c r="F14" s="176">
        <v>32705.29</v>
      </c>
      <c r="G14" s="60"/>
      <c r="H14" s="176">
        <v>30055.42</v>
      </c>
      <c r="I14" s="60"/>
      <c r="J14" s="114"/>
      <c r="K14" s="115"/>
      <c r="L14" s="182">
        <v>24055.42</v>
      </c>
      <c r="M14" s="136"/>
      <c r="N14" s="189">
        <v>25478.59</v>
      </c>
      <c r="O14" s="155"/>
      <c r="P14" s="152"/>
      <c r="Q14" s="131"/>
    </row>
    <row r="15" spans="1:17" x14ac:dyDescent="0.25">
      <c r="A15" s="300"/>
      <c r="B15" s="55" t="s">
        <v>3</v>
      </c>
      <c r="C15" s="88">
        <v>1634911.84</v>
      </c>
      <c r="D15" s="5"/>
      <c r="E15" s="89"/>
      <c r="F15" s="177">
        <v>29506.3</v>
      </c>
      <c r="G15" s="62"/>
      <c r="H15" s="177">
        <v>32302.27</v>
      </c>
      <c r="I15" s="62"/>
      <c r="J15" s="116"/>
      <c r="K15" s="117"/>
      <c r="L15" s="183">
        <v>23828.720000000001</v>
      </c>
      <c r="M15" s="138"/>
      <c r="N15" s="190">
        <v>25909.32</v>
      </c>
      <c r="O15" s="156"/>
      <c r="P15" s="153"/>
      <c r="Q15" s="135"/>
    </row>
    <row r="16" spans="1:17" x14ac:dyDescent="0.25">
      <c r="A16" s="298">
        <v>2</v>
      </c>
      <c r="B16" s="101" t="s">
        <v>9</v>
      </c>
      <c r="C16" s="86">
        <v>1431675.06</v>
      </c>
      <c r="D16" s="24">
        <f>AVERAGE(C16:C19)</f>
        <v>1422861.46</v>
      </c>
      <c r="E16" s="96">
        <f>_xlfn.STDEV.S(C16:C19)</f>
        <v>58893.901458101718</v>
      </c>
      <c r="F16" s="176">
        <v>8576.83</v>
      </c>
      <c r="G16" s="61">
        <f>AVERAGE(F16:F19)</f>
        <v>10380.985000000001</v>
      </c>
      <c r="H16" s="176">
        <v>7904.28</v>
      </c>
      <c r="I16" s="61">
        <f>AVERAGE(H16:H19)</f>
        <v>10252.52</v>
      </c>
      <c r="J16" s="107">
        <f>AVERAGE(F16:F19,H16:H19)</f>
        <v>10316.752500000001</v>
      </c>
      <c r="K16" s="96">
        <f>_xlfn.STDEV.S(F16:F19,H16:H19)</f>
        <v>2210.2791849625173</v>
      </c>
      <c r="L16" s="180">
        <v>9068.01</v>
      </c>
      <c r="M16" s="137">
        <f>AVERAGE(L16:L19)</f>
        <v>9005.0375000000004</v>
      </c>
      <c r="N16" s="189">
        <v>11534.01</v>
      </c>
      <c r="O16" s="146">
        <f>AVERAGE(N16:N19)</f>
        <v>10600.127499999999</v>
      </c>
      <c r="P16" s="143">
        <f>AVERAGE(L16:L19,N16:N19)</f>
        <v>9802.5825000000004</v>
      </c>
      <c r="Q16" s="144">
        <f xml:space="preserve"> _xlfn.STDEV.S(L16:L19,N16:N19)</f>
        <v>1190.75130317855</v>
      </c>
    </row>
    <row r="17" spans="1:17" x14ac:dyDescent="0.25">
      <c r="A17" s="299"/>
      <c r="B17" s="102" t="s">
        <v>9</v>
      </c>
      <c r="C17" s="86">
        <v>1449654.91</v>
      </c>
      <c r="D17" s="9"/>
      <c r="E17" s="87"/>
      <c r="F17" s="178">
        <v>8299.75</v>
      </c>
      <c r="G17" s="63"/>
      <c r="H17" s="178">
        <v>10712.85</v>
      </c>
      <c r="I17" s="63"/>
      <c r="J17" s="114"/>
      <c r="K17" s="109"/>
      <c r="L17" s="182">
        <v>7974.81</v>
      </c>
      <c r="M17" s="136"/>
      <c r="N17" s="189">
        <v>9934.51</v>
      </c>
      <c r="O17" s="155"/>
      <c r="P17" s="152"/>
      <c r="Q17" s="146"/>
    </row>
    <row r="18" spans="1:17" x14ac:dyDescent="0.25">
      <c r="A18" s="299"/>
      <c r="B18" s="102" t="s">
        <v>9</v>
      </c>
      <c r="C18" s="86">
        <v>1338065.49</v>
      </c>
      <c r="D18" s="9"/>
      <c r="E18" s="87"/>
      <c r="F18" s="178">
        <v>9957.18</v>
      </c>
      <c r="G18" s="63"/>
      <c r="H18" s="178">
        <v>11596.98</v>
      </c>
      <c r="I18" s="63"/>
      <c r="J18" s="114"/>
      <c r="K18" s="115"/>
      <c r="L18" s="182">
        <v>9677.58</v>
      </c>
      <c r="M18" s="136"/>
      <c r="N18" s="189">
        <v>9496.2199999999993</v>
      </c>
      <c r="O18" s="155"/>
      <c r="P18" s="152"/>
      <c r="Q18" s="131"/>
    </row>
    <row r="19" spans="1:17" x14ac:dyDescent="0.25">
      <c r="A19" s="299"/>
      <c r="B19" s="103" t="s">
        <v>9</v>
      </c>
      <c r="C19" s="88">
        <v>1472050.38</v>
      </c>
      <c r="D19" s="5"/>
      <c r="E19" s="89"/>
      <c r="F19" s="177">
        <v>14690.18</v>
      </c>
      <c r="G19" s="62"/>
      <c r="H19" s="177">
        <v>10795.97</v>
      </c>
      <c r="I19" s="62"/>
      <c r="J19" s="116"/>
      <c r="K19" s="117"/>
      <c r="L19" s="183">
        <v>9299.75</v>
      </c>
      <c r="M19" s="138"/>
      <c r="N19" s="190">
        <v>11435.77</v>
      </c>
      <c r="O19" s="156"/>
      <c r="P19" s="153"/>
      <c r="Q19" s="135"/>
    </row>
    <row r="20" spans="1:17" hidden="1" x14ac:dyDescent="0.25">
      <c r="A20" s="299"/>
      <c r="B20" s="56" t="s">
        <v>4</v>
      </c>
      <c r="C20" s="86">
        <v>934649.87</v>
      </c>
      <c r="D20" s="6">
        <f>AVERAGE(C20:C23)</f>
        <v>935271.41</v>
      </c>
      <c r="E20" s="85">
        <f>_xlfn.STDEV.P(C20:C23)</f>
        <v>21888.483532739283</v>
      </c>
      <c r="F20" s="176">
        <v>12299.75</v>
      </c>
      <c r="G20" s="61">
        <f>AVERAGE(F20:F23)</f>
        <v>11814.862499999999</v>
      </c>
      <c r="H20" s="176">
        <v>11264.48</v>
      </c>
      <c r="I20" s="61">
        <f>AVERAGE(H20:H23)</f>
        <v>12929.47</v>
      </c>
      <c r="J20" s="112">
        <f>AVERAGE(F20:F23,H20:H23)</f>
        <v>12372.16625</v>
      </c>
      <c r="K20" s="113">
        <f>_xlfn.STDEV.P(F20:F23,H20:H23)</f>
        <v>1160.3110040516888</v>
      </c>
      <c r="L20" s="180">
        <v>17269.52</v>
      </c>
      <c r="M20" s="137">
        <f>AVERAGE(L20:L23)</f>
        <v>16932.620000000003</v>
      </c>
      <c r="N20" s="189">
        <v>15335.01</v>
      </c>
      <c r="O20" s="146">
        <f>AVERAGE(N20:N23)</f>
        <v>14768.89</v>
      </c>
      <c r="P20" s="152">
        <f>AVERAGE(L20:L23,N20:N23)</f>
        <v>15850.755000000001</v>
      </c>
      <c r="Q20" s="146">
        <f>_xlfn.STDEV.P(L20:L23,N20:N23)</f>
        <v>1228.5326388521391</v>
      </c>
    </row>
    <row r="21" spans="1:17" hidden="1" x14ac:dyDescent="0.25">
      <c r="A21" s="299"/>
      <c r="B21" s="8" t="s">
        <v>4</v>
      </c>
      <c r="C21" s="86">
        <v>951664.99</v>
      </c>
      <c r="D21" s="9"/>
      <c r="E21" s="87"/>
      <c r="F21" s="178">
        <v>10513.85</v>
      </c>
      <c r="G21" s="63"/>
      <c r="H21" s="178">
        <v>14113.35</v>
      </c>
      <c r="I21" s="63"/>
      <c r="J21" s="114"/>
      <c r="K21" s="115"/>
      <c r="L21" s="182">
        <v>15710.33</v>
      </c>
      <c r="M21" s="136"/>
      <c r="N21" s="189">
        <v>14299.75</v>
      </c>
      <c r="O21" s="155"/>
      <c r="P21" s="152"/>
      <c r="Q21" s="131"/>
    </row>
    <row r="22" spans="1:17" hidden="1" x14ac:dyDescent="0.25">
      <c r="A22" s="299"/>
      <c r="B22" s="8" t="s">
        <v>4</v>
      </c>
      <c r="C22" s="86">
        <v>954979.85</v>
      </c>
      <c r="D22" s="9"/>
      <c r="E22" s="87"/>
      <c r="F22" s="178">
        <v>12347.61</v>
      </c>
      <c r="G22" s="63"/>
      <c r="H22" s="178">
        <v>14093.2</v>
      </c>
      <c r="I22" s="63"/>
      <c r="J22" s="114"/>
      <c r="K22" s="115"/>
      <c r="L22" s="182">
        <v>17659.95</v>
      </c>
      <c r="M22" s="136"/>
      <c r="N22" s="189">
        <v>14765.74</v>
      </c>
      <c r="O22" s="155"/>
      <c r="P22" s="152"/>
      <c r="Q22" s="131"/>
    </row>
    <row r="23" spans="1:17" hidden="1" x14ac:dyDescent="0.25">
      <c r="A23" s="299"/>
      <c r="B23" s="55" t="s">
        <v>4</v>
      </c>
      <c r="C23" s="88">
        <v>899790.93</v>
      </c>
      <c r="D23" s="5"/>
      <c r="E23" s="89"/>
      <c r="F23" s="177">
        <v>12098.24</v>
      </c>
      <c r="G23" s="62"/>
      <c r="H23" s="177">
        <v>12246.85</v>
      </c>
      <c r="I23" s="62"/>
      <c r="J23" s="116"/>
      <c r="K23" s="117"/>
      <c r="L23" s="183">
        <v>17090.68</v>
      </c>
      <c r="M23" s="138"/>
      <c r="N23" s="190">
        <v>14675.06</v>
      </c>
      <c r="O23" s="156"/>
      <c r="P23" s="153"/>
      <c r="Q23" s="135"/>
    </row>
    <row r="24" spans="1:17" x14ac:dyDescent="0.25">
      <c r="A24" s="299"/>
      <c r="B24" s="56" t="s">
        <v>3</v>
      </c>
      <c r="C24" s="86">
        <v>1322153.6499999999</v>
      </c>
      <c r="D24" s="25">
        <f>AVERAGE(C24:C27)</f>
        <v>1294620.9075</v>
      </c>
      <c r="E24" s="100">
        <f>_xlfn.STDEV.S(C24:C27)</f>
        <v>79105.350601059545</v>
      </c>
      <c r="F24" s="176">
        <v>24682.62</v>
      </c>
      <c r="G24" s="61">
        <f>AVERAGE(F24:F27)</f>
        <v>26181.987499999999</v>
      </c>
      <c r="H24" s="176">
        <v>23778.34</v>
      </c>
      <c r="I24" s="61">
        <f>AVERAGE(H24:H27)</f>
        <v>28376.575000000001</v>
      </c>
      <c r="J24" s="118">
        <f>AVERAGE(F24:F27,H24:H27)</f>
        <v>27279.28125</v>
      </c>
      <c r="K24" s="100">
        <f>_xlfn.STDEV.S(F24:F27,H24:H27)</f>
        <v>2542.9299649163841</v>
      </c>
      <c r="L24" s="180">
        <v>29448.36</v>
      </c>
      <c r="M24" s="137">
        <f>AVERAGE(L24:L27)</f>
        <v>27703.4</v>
      </c>
      <c r="N24" s="189">
        <v>31884.13</v>
      </c>
      <c r="O24" s="146">
        <f>AVERAGE(N24:N27)</f>
        <v>28156.800000000003</v>
      </c>
      <c r="P24" s="159">
        <f>AVERAGE(L24:L27,N24:N27)</f>
        <v>27930.100000000002</v>
      </c>
      <c r="Q24" s="160">
        <f>_xlfn.STDEV.S(L24:L27,N24:N27)</f>
        <v>2096.9773923231237</v>
      </c>
    </row>
    <row r="25" spans="1:17" x14ac:dyDescent="0.25">
      <c r="A25" s="299"/>
      <c r="B25" s="8" t="s">
        <v>3</v>
      </c>
      <c r="C25" s="86">
        <v>1177146.1000000001</v>
      </c>
      <c r="D25" s="9"/>
      <c r="E25" s="87"/>
      <c r="F25" s="178">
        <v>27536.52</v>
      </c>
      <c r="G25" s="63"/>
      <c r="H25" s="178">
        <v>30352.639999999999</v>
      </c>
      <c r="I25" s="63"/>
      <c r="J25" s="114"/>
      <c r="K25" s="109"/>
      <c r="L25" s="182">
        <v>28692.7</v>
      </c>
      <c r="M25" s="136"/>
      <c r="N25" s="189">
        <v>25629.72</v>
      </c>
      <c r="O25" s="155"/>
      <c r="P25" s="152"/>
      <c r="Q25" s="146"/>
    </row>
    <row r="26" spans="1:17" x14ac:dyDescent="0.25">
      <c r="A26" s="299"/>
      <c r="B26" s="8" t="s">
        <v>3</v>
      </c>
      <c r="C26" s="86">
        <v>1348806.05</v>
      </c>
      <c r="D26" s="9"/>
      <c r="E26" s="87"/>
      <c r="F26" s="178">
        <v>25040.3</v>
      </c>
      <c r="G26" s="63"/>
      <c r="H26" s="178">
        <v>29458.44</v>
      </c>
      <c r="I26" s="63"/>
      <c r="J26" s="114"/>
      <c r="K26" s="115"/>
      <c r="L26" s="182">
        <v>26355.16</v>
      </c>
      <c r="M26" s="136"/>
      <c r="N26" s="189">
        <v>26659.95</v>
      </c>
      <c r="O26" s="155"/>
      <c r="P26" s="152"/>
      <c r="Q26" s="131"/>
    </row>
    <row r="27" spans="1:17" x14ac:dyDescent="0.25">
      <c r="A27" s="300"/>
      <c r="B27" s="55" t="s">
        <v>3</v>
      </c>
      <c r="C27" s="88">
        <v>1330377.83</v>
      </c>
      <c r="D27" s="5"/>
      <c r="E27" s="89"/>
      <c r="F27" s="177">
        <v>27468.51</v>
      </c>
      <c r="G27" s="62"/>
      <c r="H27" s="177">
        <v>29916.880000000001</v>
      </c>
      <c r="I27" s="62"/>
      <c r="J27" s="116"/>
      <c r="K27" s="117"/>
      <c r="L27" s="183">
        <v>26317.38</v>
      </c>
      <c r="M27" s="138"/>
      <c r="N27" s="190">
        <v>28453.4</v>
      </c>
      <c r="O27" s="156"/>
      <c r="P27" s="153"/>
      <c r="Q27" s="135"/>
    </row>
    <row r="28" spans="1:17" x14ac:dyDescent="0.25">
      <c r="A28" s="298">
        <v>3</v>
      </c>
      <c r="B28" s="101" t="s">
        <v>9</v>
      </c>
      <c r="C28" s="86">
        <v>1751445.84</v>
      </c>
      <c r="D28" s="24">
        <f>AVERAGE(C28:C31)</f>
        <v>1595780.2250000001</v>
      </c>
      <c r="E28" s="96">
        <f>_xlfn.STDEV.S(C28:C31)</f>
        <v>121114.31780861955</v>
      </c>
      <c r="F28" s="176">
        <v>17070.53</v>
      </c>
      <c r="G28" s="61">
        <f>AVERAGE(F28:F31)</f>
        <v>20880.352500000001</v>
      </c>
      <c r="H28" s="176">
        <v>15297.23</v>
      </c>
      <c r="I28" s="61">
        <f>AVERAGE(H28:H31)</f>
        <v>16870.905000000002</v>
      </c>
      <c r="J28" s="107">
        <f>AVERAGE(F28:F31,H28:H31)</f>
        <v>18875.628749999996</v>
      </c>
      <c r="K28" s="96">
        <f>_xlfn.STDEV.S(F28:F31,H28:H31)</f>
        <v>3507.6668974586187</v>
      </c>
      <c r="L28" s="180">
        <v>18612.09</v>
      </c>
      <c r="M28" s="137">
        <f>AVERAGE(L28:L31)</f>
        <v>22346.347500000003</v>
      </c>
      <c r="N28" s="189">
        <v>19869.02</v>
      </c>
      <c r="O28" s="146">
        <f>AVERAGE(N28:N31)</f>
        <v>21448.9925</v>
      </c>
      <c r="P28" s="158">
        <f>AVERAGE(L28:L31,N28:N31)</f>
        <v>21897.670000000006</v>
      </c>
      <c r="Q28" s="144">
        <f>_xlfn.STDEV.S(L28:L31,N28:N31)</f>
        <v>4188.9131282367262</v>
      </c>
    </row>
    <row r="29" spans="1:17" x14ac:dyDescent="0.25">
      <c r="A29" s="299"/>
      <c r="B29" s="102" t="s">
        <v>9</v>
      </c>
      <c r="C29" s="86">
        <v>1457173.8</v>
      </c>
      <c r="D29" s="9"/>
      <c r="E29" s="87"/>
      <c r="F29" s="178">
        <v>19584.38</v>
      </c>
      <c r="G29" s="63"/>
      <c r="H29" s="178">
        <v>20672.54</v>
      </c>
      <c r="I29" s="63"/>
      <c r="J29" s="114"/>
      <c r="K29" s="109"/>
      <c r="L29" s="182">
        <v>17226.7</v>
      </c>
      <c r="M29" s="136"/>
      <c r="N29" s="189">
        <v>22833.75</v>
      </c>
      <c r="O29" s="155"/>
      <c r="P29" s="152"/>
      <c r="Q29" s="146"/>
    </row>
    <row r="30" spans="1:17" x14ac:dyDescent="0.25">
      <c r="A30" s="299"/>
      <c r="B30" s="102" t="s">
        <v>9</v>
      </c>
      <c r="C30" s="86">
        <v>1572811.08</v>
      </c>
      <c r="D30" s="9"/>
      <c r="E30" s="87"/>
      <c r="F30" s="178">
        <v>21838.79</v>
      </c>
      <c r="G30" s="63"/>
      <c r="H30" s="178">
        <v>16110.83</v>
      </c>
      <c r="I30" s="63"/>
      <c r="J30" s="114"/>
      <c r="K30" s="115"/>
      <c r="L30" s="182">
        <v>31095.72</v>
      </c>
      <c r="M30" s="136"/>
      <c r="N30" s="189">
        <v>21362.720000000001</v>
      </c>
      <c r="O30" s="155"/>
      <c r="P30" s="152"/>
      <c r="Q30" s="131"/>
    </row>
    <row r="31" spans="1:17" x14ac:dyDescent="0.25">
      <c r="A31" s="299"/>
      <c r="B31" s="103" t="s">
        <v>9</v>
      </c>
      <c r="C31" s="88">
        <v>1601690.18</v>
      </c>
      <c r="D31" s="5"/>
      <c r="E31" s="89"/>
      <c r="F31" s="177">
        <v>25027.71</v>
      </c>
      <c r="G31" s="62"/>
      <c r="H31" s="177">
        <v>15403.02</v>
      </c>
      <c r="I31" s="62"/>
      <c r="J31" s="116"/>
      <c r="K31" s="117"/>
      <c r="L31" s="183">
        <v>22450.880000000001</v>
      </c>
      <c r="M31" s="138"/>
      <c r="N31" s="190">
        <v>21730.48</v>
      </c>
      <c r="O31" s="156"/>
      <c r="P31" s="153"/>
      <c r="Q31" s="135"/>
    </row>
    <row r="32" spans="1:17" hidden="1" x14ac:dyDescent="0.25">
      <c r="A32" s="299"/>
      <c r="B32" s="54" t="s">
        <v>4</v>
      </c>
      <c r="C32" s="86">
        <v>1028748.11</v>
      </c>
      <c r="D32" s="6">
        <f>AVERAGE(C32:C35)</f>
        <v>979828.08499999996</v>
      </c>
      <c r="E32" s="85">
        <f>_xlfn.STDEV.P(C32:C35)</f>
        <v>37541.519400321624</v>
      </c>
      <c r="F32" s="178">
        <v>19372.8</v>
      </c>
      <c r="G32" s="57">
        <f>AVERAGE(F32:F35)</f>
        <v>18244.962500000001</v>
      </c>
      <c r="H32" s="178">
        <v>17677.580000000002</v>
      </c>
      <c r="I32" s="57">
        <f>AVERAGE(H32:H35)</f>
        <v>16316.119999999999</v>
      </c>
      <c r="J32" s="112">
        <f>AVERAGE(F32:F35,H32:H35)</f>
        <v>17280.541250000002</v>
      </c>
      <c r="K32" s="113">
        <f>_xlfn.STDEV.P(F32:F35,H32:H35)</f>
        <v>1687.3809441441899</v>
      </c>
      <c r="L32" s="180">
        <v>19103.27</v>
      </c>
      <c r="M32" s="137">
        <f>AVERAGE(L32:L35)</f>
        <v>16964.105</v>
      </c>
      <c r="N32" s="189">
        <v>22327.46</v>
      </c>
      <c r="O32" s="127">
        <f>AVERAGE(N32:N35)</f>
        <v>19380.985000000001</v>
      </c>
      <c r="P32" s="152">
        <f>AVERAGE(L32:L35,N32:N35)</f>
        <v>18172.545000000002</v>
      </c>
      <c r="Q32" s="127">
        <f>_xlfn.STDEV.P(L32:L35,N32:N35)</f>
        <v>2202.8656269448215</v>
      </c>
    </row>
    <row r="33" spans="1:17" hidden="1" x14ac:dyDescent="0.25">
      <c r="A33" s="299"/>
      <c r="B33" s="8" t="s">
        <v>4</v>
      </c>
      <c r="C33" s="86">
        <v>974722.92</v>
      </c>
      <c r="D33" s="9"/>
      <c r="E33" s="87"/>
      <c r="F33" s="178">
        <v>18785.89</v>
      </c>
      <c r="G33" s="63"/>
      <c r="H33" s="178">
        <v>15856.42</v>
      </c>
      <c r="I33" s="63"/>
      <c r="J33" s="114"/>
      <c r="K33" s="115"/>
      <c r="L33" s="182">
        <v>18496.22</v>
      </c>
      <c r="M33" s="136"/>
      <c r="N33" s="189">
        <v>17430.73</v>
      </c>
      <c r="O33" s="155"/>
      <c r="P33" s="152"/>
      <c r="Q33" s="131"/>
    </row>
    <row r="34" spans="1:17" hidden="1" x14ac:dyDescent="0.25">
      <c r="A34" s="299"/>
      <c r="B34" s="8" t="s">
        <v>4</v>
      </c>
      <c r="C34" s="86">
        <v>991523.93</v>
      </c>
      <c r="D34" s="9"/>
      <c r="E34" s="87"/>
      <c r="F34" s="178">
        <v>16949.62</v>
      </c>
      <c r="G34" s="63"/>
      <c r="H34" s="178">
        <v>18042.82</v>
      </c>
      <c r="I34" s="63"/>
      <c r="J34" s="114"/>
      <c r="K34" s="115"/>
      <c r="L34" s="182">
        <v>14637.28</v>
      </c>
      <c r="M34" s="136"/>
      <c r="N34" s="189">
        <v>18806.05</v>
      </c>
      <c r="O34" s="155"/>
      <c r="P34" s="152"/>
      <c r="Q34" s="131"/>
    </row>
    <row r="35" spans="1:17" hidden="1" x14ac:dyDescent="0.25">
      <c r="A35" s="299"/>
      <c r="B35" s="55" t="s">
        <v>4</v>
      </c>
      <c r="C35" s="88">
        <v>924317.38</v>
      </c>
      <c r="D35" s="5"/>
      <c r="E35" s="89"/>
      <c r="F35" s="177">
        <v>17871.54</v>
      </c>
      <c r="G35" s="62"/>
      <c r="H35" s="177">
        <v>13687.66</v>
      </c>
      <c r="I35" s="62"/>
      <c r="J35" s="116"/>
      <c r="K35" s="117"/>
      <c r="L35" s="183">
        <v>15619.65</v>
      </c>
      <c r="M35" s="138"/>
      <c r="N35" s="190">
        <v>18959.7</v>
      </c>
      <c r="O35" s="156"/>
      <c r="P35" s="153"/>
      <c r="Q35" s="135"/>
    </row>
    <row r="36" spans="1:17" x14ac:dyDescent="0.25">
      <c r="A36" s="299"/>
      <c r="B36" s="54" t="s">
        <v>3</v>
      </c>
      <c r="C36" s="86">
        <v>1224123.43</v>
      </c>
      <c r="D36" s="25">
        <f>AVERAGE(C36:C39)</f>
        <v>1147338.7925</v>
      </c>
      <c r="E36" s="100">
        <f>_xlfn.STDEV.S(C36:C39)</f>
        <v>84962.237442949656</v>
      </c>
      <c r="F36" s="178">
        <v>37634.76</v>
      </c>
      <c r="G36" s="57">
        <f>AVERAGE(F36:F39)</f>
        <v>35671.915000000001</v>
      </c>
      <c r="H36" s="178">
        <v>37801.01</v>
      </c>
      <c r="I36" s="57">
        <f>AVERAGE(H36:H39)</f>
        <v>36815.4925</v>
      </c>
      <c r="J36" s="118">
        <f>AVERAGE(F36:F39,H36:H39)</f>
        <v>36243.703750000001</v>
      </c>
      <c r="K36" s="100">
        <f>_xlfn.STDEV.S(F36:F39,H36:H39)</f>
        <v>1830.8161840473354</v>
      </c>
      <c r="L36" s="180">
        <v>34307.300000000003</v>
      </c>
      <c r="M36" s="137">
        <f>AVERAGE(L36:L39)</f>
        <v>32729.847500000003</v>
      </c>
      <c r="N36" s="189">
        <v>29670.03</v>
      </c>
      <c r="O36" s="127">
        <f>AVERAGE(N36:N39)</f>
        <v>32725.442500000001</v>
      </c>
      <c r="P36" s="159">
        <f>AVERAGE(L36:L39,N36:N39)</f>
        <v>32727.645</v>
      </c>
      <c r="Q36" s="100">
        <f>_xlfn.STDEV.S(L36:L39,N36:N39)</f>
        <v>2602.4046810155073</v>
      </c>
    </row>
    <row r="37" spans="1:17" x14ac:dyDescent="0.25">
      <c r="A37" s="299"/>
      <c r="B37" s="8" t="s">
        <v>3</v>
      </c>
      <c r="C37" s="86">
        <v>1198682.6200000001</v>
      </c>
      <c r="D37" s="9"/>
      <c r="E37" s="87"/>
      <c r="F37" s="178">
        <v>32931.99</v>
      </c>
      <c r="G37" s="63"/>
      <c r="H37" s="178">
        <v>35848.870000000003</v>
      </c>
      <c r="I37" s="63"/>
      <c r="J37" s="114"/>
      <c r="K37" s="109"/>
      <c r="L37" s="182">
        <v>31664.99</v>
      </c>
      <c r="M37" s="136"/>
      <c r="N37" s="189">
        <v>30826.2</v>
      </c>
      <c r="O37" s="155"/>
      <c r="P37" s="152"/>
      <c r="Q37" s="146"/>
    </row>
    <row r="38" spans="1:17" x14ac:dyDescent="0.25">
      <c r="A38" s="299"/>
      <c r="B38" s="8" t="s">
        <v>3</v>
      </c>
      <c r="C38" s="86">
        <v>1132848.8700000001</v>
      </c>
      <c r="D38" s="9"/>
      <c r="E38" s="87"/>
      <c r="F38" s="178">
        <v>37345.089999999997</v>
      </c>
      <c r="G38" s="63"/>
      <c r="H38" s="178">
        <v>35395.47</v>
      </c>
      <c r="I38" s="63"/>
      <c r="J38" s="114"/>
      <c r="K38" s="115"/>
      <c r="L38" s="182">
        <v>34196.47</v>
      </c>
      <c r="M38" s="136"/>
      <c r="N38" s="189">
        <v>37702.769999999997</v>
      </c>
      <c r="O38" s="155"/>
      <c r="P38" s="152"/>
      <c r="Q38" s="131"/>
    </row>
    <row r="39" spans="1:17" x14ac:dyDescent="0.25">
      <c r="A39" s="300"/>
      <c r="B39" s="55" t="s">
        <v>3</v>
      </c>
      <c r="C39" s="88">
        <v>1033700.25</v>
      </c>
      <c r="D39" s="5"/>
      <c r="E39" s="89"/>
      <c r="F39" s="177">
        <v>34775.82</v>
      </c>
      <c r="G39" s="62"/>
      <c r="H39" s="177">
        <v>38216.620000000003</v>
      </c>
      <c r="I39" s="62"/>
      <c r="J39" s="116"/>
      <c r="K39" s="117"/>
      <c r="L39" s="183">
        <v>30750.63</v>
      </c>
      <c r="M39" s="138"/>
      <c r="N39" s="190">
        <v>32702.77</v>
      </c>
      <c r="O39" s="156"/>
      <c r="P39" s="153"/>
      <c r="Q39" s="135"/>
    </row>
    <row r="40" spans="1:17" x14ac:dyDescent="0.25">
      <c r="A40" s="298">
        <v>4</v>
      </c>
      <c r="B40" s="101" t="s">
        <v>9</v>
      </c>
      <c r="C40" s="86">
        <v>2359209.0699999998</v>
      </c>
      <c r="D40" s="24">
        <f>AVERAGE(C40:C43)</f>
        <v>2389049.75</v>
      </c>
      <c r="E40" s="96">
        <f>_xlfn.STDEV.S(C40:C43)</f>
        <v>118873.00680533623</v>
      </c>
      <c r="F40" s="176">
        <v>36347.61</v>
      </c>
      <c r="G40" s="61">
        <f>AVERAGE(F40:F43)</f>
        <v>33725.440000000002</v>
      </c>
      <c r="H40" s="176">
        <v>25093.200000000001</v>
      </c>
      <c r="I40" s="61">
        <f>AVERAGE(H40:H43)</f>
        <v>31971.662499999999</v>
      </c>
      <c r="J40" s="107">
        <f>AVERAGE(F40:F43,H40:H43)</f>
        <v>32848.551250000004</v>
      </c>
      <c r="K40" s="96">
        <f>_xlfn.STDEV.S(F40:F43,H40:H43)</f>
        <v>4793.0677032338999</v>
      </c>
      <c r="L40" s="180">
        <v>28460.959999999999</v>
      </c>
      <c r="M40" s="137">
        <f>AVERAGE(L40:L43)</f>
        <v>29616.5</v>
      </c>
      <c r="N40" s="189">
        <v>32528.97</v>
      </c>
      <c r="O40" s="146">
        <f>AVERAGE(N40:N43)</f>
        <v>33892.317500000005</v>
      </c>
      <c r="P40" s="158">
        <f>AVERAGE(L40:L43,N40:N43)</f>
        <v>31754.408750000002</v>
      </c>
      <c r="Q40" s="144">
        <f>_xlfn.STDEV.S(L40:L43,N40:N43)</f>
        <v>2838.1324088231859</v>
      </c>
    </row>
    <row r="41" spans="1:17" x14ac:dyDescent="0.25">
      <c r="A41" s="299"/>
      <c r="B41" s="102" t="s">
        <v>9</v>
      </c>
      <c r="C41" s="86">
        <v>2475040.2999999998</v>
      </c>
      <c r="D41" s="9"/>
      <c r="E41" s="87"/>
      <c r="F41" s="178">
        <v>37062.97</v>
      </c>
      <c r="G41" s="63"/>
      <c r="H41" s="178">
        <v>34166.25</v>
      </c>
      <c r="I41" s="63"/>
      <c r="J41" s="114"/>
      <c r="K41" s="109"/>
      <c r="L41" s="182">
        <v>31050.38</v>
      </c>
      <c r="M41" s="136"/>
      <c r="N41" s="189">
        <v>34702.769999999997</v>
      </c>
      <c r="O41" s="155"/>
      <c r="P41" s="152"/>
      <c r="Q41" s="146"/>
    </row>
    <row r="42" spans="1:17" x14ac:dyDescent="0.25">
      <c r="A42" s="299"/>
      <c r="B42" s="102" t="s">
        <v>9</v>
      </c>
      <c r="C42" s="86">
        <v>2488511.34</v>
      </c>
      <c r="D42" s="9"/>
      <c r="E42" s="87"/>
      <c r="F42" s="178">
        <v>35125.94</v>
      </c>
      <c r="G42" s="63"/>
      <c r="H42" s="178">
        <v>37264.480000000003</v>
      </c>
      <c r="I42" s="63"/>
      <c r="J42" s="114"/>
      <c r="K42" s="115"/>
      <c r="L42" s="182">
        <v>31856.42</v>
      </c>
      <c r="M42" s="136"/>
      <c r="N42" s="189">
        <v>35264.480000000003</v>
      </c>
      <c r="O42" s="155"/>
      <c r="P42" s="152"/>
      <c r="Q42" s="131"/>
    </row>
    <row r="43" spans="1:17" x14ac:dyDescent="0.25">
      <c r="A43" s="299"/>
      <c r="B43" s="103" t="s">
        <v>9</v>
      </c>
      <c r="C43" s="88">
        <v>2233438.29</v>
      </c>
      <c r="D43" s="5"/>
      <c r="E43" s="89"/>
      <c r="F43" s="177">
        <v>26365.24</v>
      </c>
      <c r="G43" s="62"/>
      <c r="H43" s="177">
        <v>31362.720000000001</v>
      </c>
      <c r="I43" s="62"/>
      <c r="J43" s="116"/>
      <c r="K43" s="117"/>
      <c r="L43" s="183">
        <v>27098.240000000002</v>
      </c>
      <c r="M43" s="138"/>
      <c r="N43" s="190">
        <v>33073.050000000003</v>
      </c>
      <c r="O43" s="156"/>
      <c r="P43" s="153"/>
      <c r="Q43" s="135"/>
    </row>
    <row r="44" spans="1:17" hidden="1" x14ac:dyDescent="0.25">
      <c r="A44" s="299"/>
      <c r="B44" s="54" t="s">
        <v>4</v>
      </c>
      <c r="C44" s="86">
        <v>2179057.94</v>
      </c>
      <c r="D44" s="6">
        <f>AVERAGE(C44:C47)</f>
        <v>2021329.3474999999</v>
      </c>
      <c r="E44" s="85">
        <f>_xlfn.STDEV.P(C44:C47)</f>
        <v>100438.09690468882</v>
      </c>
      <c r="F44" s="178">
        <v>35503.78</v>
      </c>
      <c r="G44" s="57">
        <f>AVERAGE(F44:F47)</f>
        <v>29874.685000000001</v>
      </c>
      <c r="H44" s="178">
        <v>31899.24</v>
      </c>
      <c r="I44" s="57">
        <f>AVERAGE(H44:H47)</f>
        <v>28454.66</v>
      </c>
      <c r="J44" s="112">
        <f>AVERAGE(F44:F47,H44:H47)</f>
        <v>29164.672500000001</v>
      </c>
      <c r="K44" s="113">
        <f>_xlfn.STDEV.P(F44:F47,H44:H47)</f>
        <v>3848.4517206720716</v>
      </c>
      <c r="L44" s="180">
        <v>24455.919999999998</v>
      </c>
      <c r="M44" s="137">
        <f>AVERAGE(L44:L47)</f>
        <v>23092.57</v>
      </c>
      <c r="N44" s="189">
        <v>28108.31</v>
      </c>
      <c r="O44" s="127">
        <f>AVERAGE(N44:N47)</f>
        <v>27955.287499999999</v>
      </c>
      <c r="P44" s="152">
        <f>AVERAGE(L44:L47,N44:N47)</f>
        <v>25523.928750000003</v>
      </c>
      <c r="Q44" s="127">
        <f>_xlfn.STDEV.P(L44:L47,N44:N47)</f>
        <v>2621.8696720252387</v>
      </c>
    </row>
    <row r="45" spans="1:17" hidden="1" x14ac:dyDescent="0.25">
      <c r="A45" s="299"/>
      <c r="B45" s="8" t="s">
        <v>4</v>
      </c>
      <c r="C45" s="86">
        <v>2007476.07</v>
      </c>
      <c r="D45" s="9"/>
      <c r="E45" s="87"/>
      <c r="F45" s="178">
        <v>31324.94</v>
      </c>
      <c r="G45" s="63"/>
      <c r="H45" s="178">
        <v>29939.55</v>
      </c>
      <c r="I45" s="63"/>
      <c r="J45" s="114"/>
      <c r="K45" s="115"/>
      <c r="L45" s="182">
        <v>22760.71</v>
      </c>
      <c r="M45" s="136"/>
      <c r="N45" s="189">
        <v>29468.51</v>
      </c>
      <c r="O45" s="155"/>
      <c r="P45" s="152"/>
      <c r="Q45" s="131"/>
    </row>
    <row r="46" spans="1:17" hidden="1" x14ac:dyDescent="0.25">
      <c r="A46" s="299"/>
      <c r="B46" s="8" t="s">
        <v>4</v>
      </c>
      <c r="C46" s="86">
        <v>1899738.04</v>
      </c>
      <c r="D46" s="9"/>
      <c r="E46" s="87"/>
      <c r="F46" s="178">
        <v>29972.29</v>
      </c>
      <c r="G46" s="63"/>
      <c r="H46" s="178">
        <v>27198.99</v>
      </c>
      <c r="I46" s="63"/>
      <c r="J46" s="114"/>
      <c r="K46" s="115"/>
      <c r="L46" s="182">
        <v>22695.21</v>
      </c>
      <c r="M46" s="136"/>
      <c r="N46" s="189">
        <v>26264.48</v>
      </c>
      <c r="O46" s="155"/>
      <c r="P46" s="152"/>
      <c r="Q46" s="131"/>
    </row>
    <row r="47" spans="1:17" hidden="1" x14ac:dyDescent="0.25">
      <c r="A47" s="299"/>
      <c r="B47" s="55" t="s">
        <v>4</v>
      </c>
      <c r="C47" s="88">
        <v>1999045.34</v>
      </c>
      <c r="D47" s="5"/>
      <c r="E47" s="89"/>
      <c r="F47" s="177">
        <v>22697.73</v>
      </c>
      <c r="G47" s="62"/>
      <c r="H47" s="177">
        <v>24780.86</v>
      </c>
      <c r="I47" s="62"/>
      <c r="J47" s="116"/>
      <c r="K47" s="117"/>
      <c r="L47" s="183">
        <v>22458.44</v>
      </c>
      <c r="M47" s="138"/>
      <c r="N47" s="190">
        <v>27979.85</v>
      </c>
      <c r="O47" s="156"/>
      <c r="P47" s="153"/>
      <c r="Q47" s="135"/>
    </row>
    <row r="48" spans="1:17" x14ac:dyDescent="0.25">
      <c r="A48" s="299"/>
      <c r="B48" s="54" t="s">
        <v>3</v>
      </c>
      <c r="C48" s="86">
        <v>1710251.89</v>
      </c>
      <c r="D48" s="25">
        <f>AVERAGE(C48:C51)</f>
        <v>1577668.1349999998</v>
      </c>
      <c r="E48" s="100">
        <f>_xlfn.STDEV.S(C48:C51)</f>
        <v>135051.25631554227</v>
      </c>
      <c r="F48" s="178">
        <v>56075.57</v>
      </c>
      <c r="G48" s="57">
        <f>AVERAGE(F48:F51)</f>
        <v>46930.732499999998</v>
      </c>
      <c r="H48" s="178">
        <v>45939.55</v>
      </c>
      <c r="I48" s="57">
        <f>AVERAGE(H48:H51)</f>
        <v>44490.557499999995</v>
      </c>
      <c r="J48" s="118">
        <f>AVERAGE(F48:F51,H48:H51)</f>
        <v>45710.645000000004</v>
      </c>
      <c r="K48" s="100">
        <f>_xlfn.STDEV.S(F48:F51,H48:H51)</f>
        <v>5321.5927605719344</v>
      </c>
      <c r="L48" s="180">
        <v>36443.32</v>
      </c>
      <c r="M48" s="137">
        <f>AVERAGE(L48:L51)</f>
        <v>41667.504999999997</v>
      </c>
      <c r="N48" s="189">
        <v>40478.589999999997</v>
      </c>
      <c r="O48" s="127">
        <f>AVERAGE(N48:N51)</f>
        <v>38826.827499999999</v>
      </c>
      <c r="P48" s="159">
        <f>AVERAGE(L48:L51,N48:N51)</f>
        <v>40247.166249999995</v>
      </c>
      <c r="Q48" s="100">
        <f>_xlfn.STDEV.S(L48:L51,N48:N51)</f>
        <v>3079.8130544792921</v>
      </c>
    </row>
    <row r="49" spans="1:17" x14ac:dyDescent="0.25">
      <c r="A49" s="299"/>
      <c r="B49" s="8" t="s">
        <v>3</v>
      </c>
      <c r="C49" s="86">
        <v>1457594.46</v>
      </c>
      <c r="D49" s="9"/>
      <c r="E49" s="87"/>
      <c r="F49" s="178">
        <v>49105.79</v>
      </c>
      <c r="G49" s="63"/>
      <c r="H49" s="178">
        <v>48209.07</v>
      </c>
      <c r="I49" s="63"/>
      <c r="J49" s="114"/>
      <c r="K49" s="109"/>
      <c r="L49" s="182">
        <v>42274.559999999998</v>
      </c>
      <c r="M49" s="136"/>
      <c r="N49" s="189">
        <v>36556.68</v>
      </c>
      <c r="O49" s="155"/>
      <c r="P49" s="152"/>
      <c r="Q49" s="146"/>
    </row>
    <row r="50" spans="1:17" x14ac:dyDescent="0.25">
      <c r="A50" s="299"/>
      <c r="B50" s="8" t="s">
        <v>3</v>
      </c>
      <c r="C50" s="86">
        <v>1465012.59</v>
      </c>
      <c r="D50" s="9"/>
      <c r="E50" s="87"/>
      <c r="F50" s="178">
        <v>39919.4</v>
      </c>
      <c r="G50" s="63"/>
      <c r="H50" s="178">
        <v>41211.589999999997</v>
      </c>
      <c r="I50" s="63"/>
      <c r="J50" s="114"/>
      <c r="K50" s="115"/>
      <c r="L50" s="182">
        <v>42586.9</v>
      </c>
      <c r="M50" s="136"/>
      <c r="N50" s="189">
        <v>39188.92</v>
      </c>
      <c r="O50" s="155"/>
      <c r="P50" s="152"/>
      <c r="Q50" s="131"/>
    </row>
    <row r="51" spans="1:17" x14ac:dyDescent="0.25">
      <c r="A51" s="300"/>
      <c r="B51" s="55" t="s">
        <v>3</v>
      </c>
      <c r="C51" s="88">
        <v>1677813.6</v>
      </c>
      <c r="D51" s="5"/>
      <c r="E51" s="89"/>
      <c r="F51" s="177">
        <v>42622.17</v>
      </c>
      <c r="G51" s="62"/>
      <c r="H51" s="177">
        <v>42602.02</v>
      </c>
      <c r="I51" s="62"/>
      <c r="J51" s="116"/>
      <c r="K51" s="117"/>
      <c r="L51" s="183">
        <v>45365.24</v>
      </c>
      <c r="M51" s="138"/>
      <c r="N51" s="190">
        <v>39083.120000000003</v>
      </c>
      <c r="O51" s="156"/>
      <c r="P51" s="153"/>
      <c r="Q51" s="135"/>
    </row>
    <row r="52" spans="1:17" x14ac:dyDescent="0.25">
      <c r="A52" s="298">
        <v>5</v>
      </c>
      <c r="B52" s="101" t="s">
        <v>9</v>
      </c>
      <c r="C52" s="86">
        <v>1701987.41</v>
      </c>
      <c r="D52" s="24">
        <f>AVERAGE(C52:C55)</f>
        <v>1810141.6899999997</v>
      </c>
      <c r="E52" s="96">
        <f>_xlfn.STDEV.S(C52:C55)</f>
        <v>127568.48245326823</v>
      </c>
      <c r="F52" s="176">
        <v>53901.760000000002</v>
      </c>
      <c r="G52" s="61">
        <f>AVERAGE(F52:F55)</f>
        <v>51048.49</v>
      </c>
      <c r="H52" s="176">
        <v>57410.58</v>
      </c>
      <c r="I52" s="61">
        <f>AVERAGE(H52:H55)</f>
        <v>53963.477500000001</v>
      </c>
      <c r="J52" s="107">
        <f>AVERAGE(F52:F55,H52:H55)</f>
        <v>52505.983749999999</v>
      </c>
      <c r="K52" s="96">
        <f>_xlfn.STDEV.S(F52:F55,H52:H55)</f>
        <v>6498.6510270164135</v>
      </c>
      <c r="L52" s="180">
        <v>37236.78</v>
      </c>
      <c r="M52" s="137">
        <f>AVERAGE(L52:L55)</f>
        <v>40632.2425</v>
      </c>
      <c r="N52" s="189">
        <v>30224.18</v>
      </c>
      <c r="O52" s="146">
        <f>AVERAGE(N52:N55)</f>
        <v>35013.852500000001</v>
      </c>
      <c r="P52" s="158">
        <f>AVERAGE(L52:L55,N52:N55)</f>
        <v>37823.047500000001</v>
      </c>
      <c r="Q52" s="144">
        <f>_xlfn.STDEV.S(L52:L55,N52:N55)</f>
        <v>4131.4173968842842</v>
      </c>
    </row>
    <row r="53" spans="1:17" x14ac:dyDescent="0.25">
      <c r="A53" s="299"/>
      <c r="B53" s="102" t="s">
        <v>9</v>
      </c>
      <c r="C53" s="86">
        <v>1705052.9</v>
      </c>
      <c r="D53" s="9"/>
      <c r="E53" s="87"/>
      <c r="F53" s="178">
        <v>43939.55</v>
      </c>
      <c r="G53" s="63"/>
      <c r="H53" s="178">
        <v>48712.85</v>
      </c>
      <c r="I53" s="63"/>
      <c r="J53" s="114"/>
      <c r="K53" s="109"/>
      <c r="L53" s="182">
        <v>43612.09</v>
      </c>
      <c r="M53" s="136"/>
      <c r="N53" s="189">
        <v>37128.46</v>
      </c>
      <c r="O53" s="155"/>
      <c r="P53" s="152"/>
      <c r="Q53" s="146"/>
    </row>
    <row r="54" spans="1:17" x14ac:dyDescent="0.25">
      <c r="A54" s="299"/>
      <c r="B54" s="102" t="s">
        <v>9</v>
      </c>
      <c r="C54" s="86">
        <v>1875874.06</v>
      </c>
      <c r="D54" s="9"/>
      <c r="E54" s="87"/>
      <c r="F54" s="178">
        <v>48214.11</v>
      </c>
      <c r="G54" s="63"/>
      <c r="H54" s="178">
        <v>47100.76</v>
      </c>
      <c r="I54" s="63"/>
      <c r="J54" s="114"/>
      <c r="K54" s="115"/>
      <c r="L54" s="182">
        <v>39307.300000000003</v>
      </c>
      <c r="M54" s="136"/>
      <c r="N54" s="189">
        <v>36065.49</v>
      </c>
      <c r="O54" s="155"/>
      <c r="P54" s="152"/>
      <c r="Q54" s="131"/>
    </row>
    <row r="55" spans="1:17" x14ac:dyDescent="0.25">
      <c r="A55" s="299"/>
      <c r="B55" s="103" t="s">
        <v>9</v>
      </c>
      <c r="C55" s="88">
        <v>1957652.39</v>
      </c>
      <c r="D55" s="5"/>
      <c r="E55" s="89"/>
      <c r="F55" s="177">
        <v>58138.54</v>
      </c>
      <c r="G55" s="62"/>
      <c r="H55" s="177">
        <v>62629.72</v>
      </c>
      <c r="I55" s="62"/>
      <c r="J55" s="116"/>
      <c r="K55" s="117"/>
      <c r="L55" s="183">
        <v>42372.800000000003</v>
      </c>
      <c r="M55" s="138"/>
      <c r="N55" s="190">
        <v>36637.279999999999</v>
      </c>
      <c r="O55" s="156"/>
      <c r="P55" s="153"/>
      <c r="Q55" s="135"/>
    </row>
    <row r="56" spans="1:17" hidden="1" x14ac:dyDescent="0.25">
      <c r="A56" s="299"/>
      <c r="B56" s="54" t="s">
        <v>4</v>
      </c>
      <c r="C56" s="86">
        <v>1946491.18</v>
      </c>
      <c r="D56" s="6">
        <f>AVERAGE(C56:C59)</f>
        <v>1758559.1924999999</v>
      </c>
      <c r="E56" s="85">
        <f>_xlfn.STDEV.P(C56:C59)</f>
        <v>139907.15030122342</v>
      </c>
      <c r="F56" s="178">
        <v>42168.77</v>
      </c>
      <c r="G56" s="57">
        <f>AVERAGE(F56:F59)</f>
        <v>34868.39</v>
      </c>
      <c r="H56" s="178">
        <v>39017.629999999997</v>
      </c>
      <c r="I56" s="57">
        <f>AVERAGE(H56:H59)</f>
        <v>42417.504999999997</v>
      </c>
      <c r="J56" s="112">
        <f>AVERAGE(F56:F59,H56:H59)</f>
        <v>38642.947500000002</v>
      </c>
      <c r="K56" s="113">
        <f>_xlfn.STDEV.P(F56:F59,H56:H59)</f>
        <v>6018.9753775574864</v>
      </c>
      <c r="L56" s="180">
        <v>28856.42</v>
      </c>
      <c r="M56" s="137">
        <f>AVERAGE(L56:L59)</f>
        <v>29619.017500000002</v>
      </c>
      <c r="N56" s="189">
        <v>32544.080000000002</v>
      </c>
      <c r="O56" s="127">
        <f>AVERAGE(N56:N59)</f>
        <v>30465.364999999998</v>
      </c>
      <c r="P56" s="152">
        <f>AVERAGE(L56:L59,N56:N59)</f>
        <v>30042.191250000003</v>
      </c>
      <c r="Q56" s="127">
        <f>_xlfn.STDEV.P(L56:L59,N56:N59)</f>
        <v>3333.6763311073782</v>
      </c>
    </row>
    <row r="57" spans="1:17" hidden="1" x14ac:dyDescent="0.25">
      <c r="A57" s="299"/>
      <c r="B57" s="8" t="s">
        <v>4</v>
      </c>
      <c r="C57" s="86">
        <v>1658526.45</v>
      </c>
      <c r="D57" s="9"/>
      <c r="E57" s="87"/>
      <c r="F57" s="178">
        <v>31365.24</v>
      </c>
      <c r="G57" s="63"/>
      <c r="H57" s="178">
        <v>38385.39</v>
      </c>
      <c r="I57" s="63"/>
      <c r="J57" s="114"/>
      <c r="K57" s="115"/>
      <c r="L57" s="182">
        <v>27531.49</v>
      </c>
      <c r="M57" s="136"/>
      <c r="N57" s="189">
        <v>28246.85</v>
      </c>
      <c r="O57" s="155"/>
      <c r="P57" s="152"/>
      <c r="Q57" s="131"/>
    </row>
    <row r="58" spans="1:17" hidden="1" x14ac:dyDescent="0.25">
      <c r="A58" s="299"/>
      <c r="B58" s="8" t="s">
        <v>4</v>
      </c>
      <c r="C58" s="86">
        <v>1835249.37</v>
      </c>
      <c r="D58" s="9"/>
      <c r="E58" s="87"/>
      <c r="F58" s="178">
        <v>30319.9</v>
      </c>
      <c r="G58" s="63"/>
      <c r="H58" s="178">
        <v>42035.26</v>
      </c>
      <c r="I58" s="63"/>
      <c r="J58" s="114"/>
      <c r="K58" s="115"/>
      <c r="L58" s="182">
        <v>31292.19</v>
      </c>
      <c r="M58" s="136"/>
      <c r="N58" s="189">
        <v>36413.1</v>
      </c>
      <c r="O58" s="155"/>
      <c r="P58" s="152"/>
      <c r="Q58" s="131"/>
    </row>
    <row r="59" spans="1:17" hidden="1" x14ac:dyDescent="0.25">
      <c r="A59" s="299"/>
      <c r="B59" s="55" t="s">
        <v>4</v>
      </c>
      <c r="C59" s="88">
        <v>1593969.77</v>
      </c>
      <c r="D59" s="5"/>
      <c r="E59" s="89"/>
      <c r="F59" s="177">
        <v>35619.65</v>
      </c>
      <c r="G59" s="64"/>
      <c r="H59" s="177">
        <v>50231.74</v>
      </c>
      <c r="I59" s="64"/>
      <c r="J59" s="119"/>
      <c r="K59" s="120"/>
      <c r="L59" s="184">
        <v>30795.97</v>
      </c>
      <c r="M59" s="157"/>
      <c r="N59" s="190">
        <v>24657.43</v>
      </c>
      <c r="O59" s="131"/>
      <c r="P59" s="153"/>
      <c r="Q59" s="135"/>
    </row>
    <row r="60" spans="1:17" x14ac:dyDescent="0.25">
      <c r="A60" s="299"/>
      <c r="B60" s="54" t="s">
        <v>3</v>
      </c>
      <c r="C60" s="86">
        <v>1469501.26</v>
      </c>
      <c r="D60" s="25">
        <f>AVERAGE(C60:C63)</f>
        <v>1381646.7275</v>
      </c>
      <c r="E60" s="100">
        <f>_xlfn.STDEV.S(C60:C63)</f>
        <v>61907.156562867807</v>
      </c>
      <c r="F60" s="178">
        <v>44503.78</v>
      </c>
      <c r="G60" s="57">
        <f>AVERAGE(F60:F63)</f>
        <v>40586.904999999999</v>
      </c>
      <c r="H60" s="178">
        <v>41574.31</v>
      </c>
      <c r="I60" s="57">
        <f>AVERAGE(H60:H63)</f>
        <v>38629.095000000001</v>
      </c>
      <c r="J60" s="118">
        <f>AVERAGE(F60:F63,H60:H63)</f>
        <v>39608</v>
      </c>
      <c r="K60" s="100">
        <f>_xlfn.STDEV.S(F60:F63,H60:H63)</f>
        <v>4709.3198141193679</v>
      </c>
      <c r="L60" s="180">
        <v>38201.51</v>
      </c>
      <c r="M60" s="137">
        <f>AVERAGE(L60:L63)</f>
        <v>36694.585000000006</v>
      </c>
      <c r="N60" s="189">
        <v>47977.33</v>
      </c>
      <c r="O60" s="127">
        <f>AVERAGE(N60:N63)</f>
        <v>37019.522499999999</v>
      </c>
      <c r="P60" s="159">
        <f>AVERAGE(L60:L63,N60:N63)</f>
        <v>36857.053750000006</v>
      </c>
      <c r="Q60" s="100">
        <f>_xlfn.STDEV.S(L60:L63,N60:N63)</f>
        <v>6621.7897135828516</v>
      </c>
    </row>
    <row r="61" spans="1:17" x14ac:dyDescent="0.25">
      <c r="A61" s="299"/>
      <c r="B61" s="8" t="s">
        <v>3</v>
      </c>
      <c r="C61" s="86">
        <v>1379486.15</v>
      </c>
      <c r="D61" s="9"/>
      <c r="E61" s="87"/>
      <c r="F61" s="178">
        <v>42760.71</v>
      </c>
      <c r="G61" s="63"/>
      <c r="H61" s="178">
        <v>44130.98</v>
      </c>
      <c r="I61" s="63"/>
      <c r="J61" s="114"/>
      <c r="K61" s="109"/>
      <c r="L61" s="182">
        <v>42440.81</v>
      </c>
      <c r="M61" s="136"/>
      <c r="N61" s="189">
        <v>39871.54</v>
      </c>
      <c r="O61" s="155"/>
      <c r="P61" s="152"/>
      <c r="Q61" s="146"/>
    </row>
    <row r="62" spans="1:17" x14ac:dyDescent="0.25">
      <c r="A62" s="299"/>
      <c r="B62" s="8" t="s">
        <v>3</v>
      </c>
      <c r="C62" s="86">
        <v>1345964.74</v>
      </c>
      <c r="D62" s="9"/>
      <c r="E62" s="87"/>
      <c r="F62" s="178">
        <v>38100.76</v>
      </c>
      <c r="G62" s="63"/>
      <c r="H62" s="178">
        <v>38511.339999999997</v>
      </c>
      <c r="I62" s="63"/>
      <c r="J62" s="114"/>
      <c r="K62" s="115"/>
      <c r="L62" s="182">
        <v>32876.57</v>
      </c>
      <c r="M62" s="136"/>
      <c r="N62" s="189">
        <v>33392.949999999997</v>
      </c>
      <c r="O62" s="155"/>
      <c r="P62" s="152"/>
      <c r="Q62" s="131"/>
    </row>
    <row r="63" spans="1:17" x14ac:dyDescent="0.25">
      <c r="A63" s="300"/>
      <c r="B63" s="55" t="s">
        <v>3</v>
      </c>
      <c r="C63" s="88">
        <v>1331634.76</v>
      </c>
      <c r="D63" s="5"/>
      <c r="E63" s="89"/>
      <c r="F63" s="177">
        <v>36982.370000000003</v>
      </c>
      <c r="G63" s="62"/>
      <c r="H63" s="177">
        <v>30299.75</v>
      </c>
      <c r="I63" s="62"/>
      <c r="J63" s="116"/>
      <c r="K63" s="117"/>
      <c r="L63" s="183">
        <v>33259.449999999997</v>
      </c>
      <c r="M63" s="138"/>
      <c r="N63" s="190">
        <v>26836.27</v>
      </c>
      <c r="O63" s="156"/>
      <c r="P63" s="153"/>
      <c r="Q63" s="135"/>
    </row>
    <row r="64" spans="1:17" x14ac:dyDescent="0.25">
      <c r="A64" s="298">
        <v>6</v>
      </c>
      <c r="B64" s="101" t="s">
        <v>9</v>
      </c>
      <c r="C64" s="86">
        <v>1585476.07</v>
      </c>
      <c r="D64" s="24">
        <f>AVERAGE(C64:C67)</f>
        <v>1584326.1975</v>
      </c>
      <c r="E64" s="96">
        <f>_xlfn.STDEV.S(C64:C67)</f>
        <v>83065.32186268839</v>
      </c>
      <c r="F64" s="176">
        <v>33599.5</v>
      </c>
      <c r="G64" s="61">
        <f>AVERAGE(F64:F67)</f>
        <v>39720.402499999997</v>
      </c>
      <c r="H64" s="176">
        <v>37826.199999999997</v>
      </c>
      <c r="I64" s="61">
        <f>AVERAGE(H64:H67)</f>
        <v>42226.072500000002</v>
      </c>
      <c r="J64" s="107">
        <f>AVERAGE(F64:F67,H64:H67)</f>
        <v>40973.237500000003</v>
      </c>
      <c r="K64" s="96">
        <f>_xlfn.STDEV.S(F64:F67,H64:H67)</f>
        <v>6231.7370689095324</v>
      </c>
      <c r="L64" s="180">
        <v>37022.67</v>
      </c>
      <c r="M64" s="137">
        <f>AVERAGE(L64:L67)</f>
        <v>37871.537499999999</v>
      </c>
      <c r="N64" s="189">
        <v>39380.35</v>
      </c>
      <c r="O64" s="146">
        <f>AVERAGE(N64:N67)</f>
        <v>37284.002500000002</v>
      </c>
      <c r="P64" s="158">
        <f>AVERAGE(L64:L67,N64:N67)</f>
        <v>37577.769999999997</v>
      </c>
      <c r="Q64" s="144">
        <f>_xlfn.STDEV.S(L64:L67,N64:N67)</f>
        <v>1537.7264086213197</v>
      </c>
    </row>
    <row r="65" spans="1:17" x14ac:dyDescent="0.25">
      <c r="A65" s="299"/>
      <c r="B65" s="102" t="s">
        <v>9</v>
      </c>
      <c r="C65" s="86">
        <v>1584813.6</v>
      </c>
      <c r="D65" s="9"/>
      <c r="E65" s="87"/>
      <c r="F65" s="178">
        <v>44115.87</v>
      </c>
      <c r="G65" s="63"/>
      <c r="H65" s="178">
        <v>33191.440000000002</v>
      </c>
      <c r="I65" s="63"/>
      <c r="J65" s="114"/>
      <c r="K65" s="109"/>
      <c r="L65" s="182">
        <v>37644.839999999997</v>
      </c>
      <c r="M65" s="136"/>
      <c r="N65" s="189">
        <v>38959.699999999997</v>
      </c>
      <c r="O65" s="155"/>
      <c r="P65" s="152"/>
      <c r="Q65" s="146"/>
    </row>
    <row r="66" spans="1:17" x14ac:dyDescent="0.25">
      <c r="A66" s="299"/>
      <c r="B66" s="102" t="s">
        <v>9</v>
      </c>
      <c r="C66" s="86">
        <v>1685234.26</v>
      </c>
      <c r="D66" s="9"/>
      <c r="E66" s="87"/>
      <c r="F66" s="178">
        <v>42400.5</v>
      </c>
      <c r="G66" s="63"/>
      <c r="H66" s="178">
        <v>47682.62</v>
      </c>
      <c r="I66" s="63"/>
      <c r="J66" s="114"/>
      <c r="K66" s="115"/>
      <c r="L66" s="182">
        <v>38707.81</v>
      </c>
      <c r="M66" s="136"/>
      <c r="N66" s="189">
        <v>35488.660000000003</v>
      </c>
      <c r="O66" s="155"/>
      <c r="P66" s="152"/>
      <c r="Q66" s="131"/>
    </row>
    <row r="67" spans="1:17" x14ac:dyDescent="0.25">
      <c r="A67" s="299"/>
      <c r="B67" s="103" t="s">
        <v>9</v>
      </c>
      <c r="C67" s="88">
        <v>1481780.86</v>
      </c>
      <c r="D67" s="5"/>
      <c r="E67" s="89"/>
      <c r="F67" s="177">
        <v>38765.74</v>
      </c>
      <c r="G67" s="62"/>
      <c r="H67" s="177">
        <v>50204.03</v>
      </c>
      <c r="I67" s="62"/>
      <c r="J67" s="116"/>
      <c r="K67" s="117"/>
      <c r="L67" s="183">
        <v>38110.83</v>
      </c>
      <c r="M67" s="138"/>
      <c r="N67" s="190">
        <v>35307.300000000003</v>
      </c>
      <c r="O67" s="156"/>
      <c r="P67" s="153"/>
      <c r="Q67" s="135"/>
    </row>
    <row r="68" spans="1:17" hidden="1" x14ac:dyDescent="0.25">
      <c r="A68" s="299"/>
      <c r="B68" s="54" t="s">
        <v>4</v>
      </c>
      <c r="C68" s="86">
        <v>945289.67</v>
      </c>
      <c r="D68" s="6">
        <f>AVERAGE(C68:C71)</f>
        <v>937501.25999999989</v>
      </c>
      <c r="E68" s="85">
        <f>_xlfn.STDEV.P(C68:C71)</f>
        <v>56880.134331470239</v>
      </c>
      <c r="F68" s="178">
        <v>21710.33</v>
      </c>
      <c r="G68" s="57">
        <f>AVERAGE(F68:F71)</f>
        <v>22096.3475</v>
      </c>
      <c r="H68" s="178">
        <v>19380.349999999999</v>
      </c>
      <c r="I68" s="57">
        <f>AVERAGE(H68:H71)</f>
        <v>21948.9925</v>
      </c>
      <c r="J68" s="112">
        <f>AVERAGE(F68:F71,H68:H71)</f>
        <v>22022.670000000002</v>
      </c>
      <c r="K68" s="113">
        <f>_xlfn.STDEV.P(F68:F71,H68:H71)</f>
        <v>2539.5800848959047</v>
      </c>
      <c r="L68" s="180">
        <v>16108.31</v>
      </c>
      <c r="M68" s="137">
        <f>AVERAGE(L68:L71)</f>
        <v>18268.259999999998</v>
      </c>
      <c r="N68" s="189">
        <v>21939.55</v>
      </c>
      <c r="O68" s="127">
        <f>AVERAGE(N68:N71)</f>
        <v>20330.607500000002</v>
      </c>
      <c r="P68" s="152">
        <f>AVERAGE(L68:L71,N68:N71)</f>
        <v>19299.43375</v>
      </c>
      <c r="Q68" s="127">
        <f>_xlfn.STDEV.P(L68:L71,N68:N71)</f>
        <v>2226.0825682908744</v>
      </c>
    </row>
    <row r="69" spans="1:17" hidden="1" x14ac:dyDescent="0.25">
      <c r="A69" s="299"/>
      <c r="B69" s="8" t="s">
        <v>4</v>
      </c>
      <c r="C69" s="86">
        <v>898163.73</v>
      </c>
      <c r="D69" s="9"/>
      <c r="E69" s="87"/>
      <c r="F69" s="178">
        <v>24947.1</v>
      </c>
      <c r="G69" s="63"/>
      <c r="H69" s="178">
        <v>20476.07</v>
      </c>
      <c r="I69" s="63"/>
      <c r="J69" s="114"/>
      <c r="K69" s="115"/>
      <c r="L69" s="182">
        <v>22125.94</v>
      </c>
      <c r="M69" s="136"/>
      <c r="N69" s="189">
        <v>21324.94</v>
      </c>
      <c r="O69" s="155"/>
      <c r="P69" s="152"/>
      <c r="Q69" s="131"/>
    </row>
    <row r="70" spans="1:17" hidden="1" x14ac:dyDescent="0.25">
      <c r="A70" s="299"/>
      <c r="B70" s="8" t="s">
        <v>4</v>
      </c>
      <c r="C70" s="86">
        <v>879670.03</v>
      </c>
      <c r="D70" s="9"/>
      <c r="E70" s="87"/>
      <c r="F70" s="178">
        <v>21591.94</v>
      </c>
      <c r="G70" s="63"/>
      <c r="H70" s="178">
        <v>20634.759999999998</v>
      </c>
      <c r="I70" s="63"/>
      <c r="J70" s="114"/>
      <c r="K70" s="115"/>
      <c r="L70" s="182">
        <v>17926.95</v>
      </c>
      <c r="M70" s="136"/>
      <c r="N70" s="189">
        <v>17874.060000000001</v>
      </c>
      <c r="O70" s="155"/>
      <c r="P70" s="152"/>
      <c r="Q70" s="131"/>
    </row>
    <row r="71" spans="1:17" hidden="1" x14ac:dyDescent="0.25">
      <c r="A71" s="299"/>
      <c r="B71" s="55" t="s">
        <v>4</v>
      </c>
      <c r="C71" s="88">
        <v>1026881.61</v>
      </c>
      <c r="D71" s="5"/>
      <c r="E71" s="89"/>
      <c r="F71" s="177">
        <v>20136.02</v>
      </c>
      <c r="G71" s="62"/>
      <c r="H71" s="177">
        <v>27304.79</v>
      </c>
      <c r="I71" s="62"/>
      <c r="J71" s="116"/>
      <c r="K71" s="117"/>
      <c r="L71" s="183">
        <v>16911.84</v>
      </c>
      <c r="M71" s="138"/>
      <c r="N71" s="190">
        <v>20183.88</v>
      </c>
      <c r="O71" s="156"/>
      <c r="P71" s="153"/>
      <c r="Q71" s="135"/>
    </row>
    <row r="72" spans="1:17" x14ac:dyDescent="0.25">
      <c r="A72" s="299"/>
      <c r="B72" s="54" t="s">
        <v>3</v>
      </c>
      <c r="C72" s="86">
        <v>1339002.52</v>
      </c>
      <c r="D72" s="25">
        <f>AVERAGE(C72:C75)</f>
        <v>1322659.9500000002</v>
      </c>
      <c r="E72" s="100">
        <f>_xlfn.STDEV.S(C72:C75)</f>
        <v>44577.20117032178</v>
      </c>
      <c r="F72" s="178">
        <v>35481.11</v>
      </c>
      <c r="G72" s="57">
        <f>AVERAGE(F72:F75)</f>
        <v>35307.302499999998</v>
      </c>
      <c r="H72" s="178">
        <v>37052.9</v>
      </c>
      <c r="I72" s="57">
        <f>AVERAGE(H72:H75)</f>
        <v>36666.247499999998</v>
      </c>
      <c r="J72" s="118">
        <f>AVERAGE(F72:F75,H72:H75)</f>
        <v>35986.775000000001</v>
      </c>
      <c r="K72" s="100">
        <f>_xlfn.STDEV.S(F72:F75,H72:H75)</f>
        <v>2227.173939387249</v>
      </c>
      <c r="L72" s="180">
        <v>28783.38</v>
      </c>
      <c r="M72" s="137">
        <f>AVERAGE(L72:L75)</f>
        <v>25810.455000000002</v>
      </c>
      <c r="N72" s="189">
        <v>30332.49</v>
      </c>
      <c r="O72" s="127">
        <f>AVERAGE(N72:N75)</f>
        <v>26673.172499999997</v>
      </c>
      <c r="P72" s="159">
        <f>AVERAGE(L72:L75,N72:N75)</f>
        <v>26241.813750000001</v>
      </c>
      <c r="Q72" s="100">
        <f>_xlfn.STDEV.S(L72:L75,N72:N75)</f>
        <v>2414.8937727831394</v>
      </c>
    </row>
    <row r="73" spans="1:17" x14ac:dyDescent="0.25">
      <c r="A73" s="299"/>
      <c r="B73" s="8" t="s">
        <v>3</v>
      </c>
      <c r="C73" s="86">
        <v>1282861.46</v>
      </c>
      <c r="D73" s="9"/>
      <c r="E73" s="87"/>
      <c r="F73" s="178">
        <v>31375.31</v>
      </c>
      <c r="G73" s="63"/>
      <c r="H73" s="178">
        <v>38788.410000000003</v>
      </c>
      <c r="I73" s="63"/>
      <c r="J73" s="114"/>
      <c r="K73" s="109"/>
      <c r="L73" s="182">
        <v>22632.240000000002</v>
      </c>
      <c r="M73" s="136"/>
      <c r="N73" s="189">
        <v>25924.43</v>
      </c>
      <c r="O73" s="155"/>
      <c r="P73" s="152"/>
      <c r="Q73" s="146"/>
    </row>
    <row r="74" spans="1:17" x14ac:dyDescent="0.25">
      <c r="A74" s="299"/>
      <c r="B74" s="8" t="s">
        <v>3</v>
      </c>
      <c r="C74" s="86">
        <v>1378178.84</v>
      </c>
      <c r="D74" s="9"/>
      <c r="E74" s="87"/>
      <c r="F74" s="178">
        <v>37763.22</v>
      </c>
      <c r="G74" s="63"/>
      <c r="H74" s="178">
        <v>35483.629999999997</v>
      </c>
      <c r="I74" s="63"/>
      <c r="J74" s="114"/>
      <c r="K74" s="115"/>
      <c r="L74" s="182">
        <v>24869.02</v>
      </c>
      <c r="M74" s="136"/>
      <c r="N74" s="189">
        <v>25272.04</v>
      </c>
      <c r="O74" s="155"/>
      <c r="P74" s="152"/>
      <c r="Q74" s="131"/>
    </row>
    <row r="75" spans="1:17" x14ac:dyDescent="0.25">
      <c r="A75" s="300"/>
      <c r="B75" s="55" t="s">
        <v>3</v>
      </c>
      <c r="C75" s="88">
        <v>1290596.98</v>
      </c>
      <c r="D75" s="5"/>
      <c r="E75" s="89"/>
      <c r="F75" s="177">
        <v>36609.57</v>
      </c>
      <c r="G75" s="62"/>
      <c r="H75" s="177">
        <v>35340.050000000003</v>
      </c>
      <c r="I75" s="62"/>
      <c r="J75" s="116"/>
      <c r="K75" s="117"/>
      <c r="L75" s="183">
        <v>26957.18</v>
      </c>
      <c r="M75" s="138"/>
      <c r="N75" s="190">
        <v>25163.73</v>
      </c>
      <c r="O75" s="156"/>
      <c r="P75" s="153"/>
      <c r="Q75" s="135"/>
    </row>
    <row r="76" spans="1:17" x14ac:dyDescent="0.25">
      <c r="A76" s="298">
        <v>7</v>
      </c>
      <c r="B76" s="101" t="s">
        <v>9</v>
      </c>
      <c r="C76" s="86">
        <v>1266763.22</v>
      </c>
      <c r="D76" s="24">
        <f>AVERAGE(C76:C79)</f>
        <v>1441977.3274999999</v>
      </c>
      <c r="E76" s="96">
        <f>_xlfn.STDEV.S(C76:C79)</f>
        <v>158505.46720112622</v>
      </c>
      <c r="F76" s="176">
        <v>28186.400000000001</v>
      </c>
      <c r="G76" s="61">
        <f>AVERAGE(F76:F79)</f>
        <v>25481.107499999998</v>
      </c>
      <c r="H76" s="176">
        <v>20340.05</v>
      </c>
      <c r="I76" s="61">
        <f>AVERAGE(H76:H79)</f>
        <v>25693.952499999999</v>
      </c>
      <c r="J76" s="107">
        <f>AVERAGE(F76:F79,H76:H79)</f>
        <v>25587.53</v>
      </c>
      <c r="K76" s="96">
        <f>_xlfn.STDEV.S(F76:F79,H76:H79)</f>
        <v>3027.8544834821714</v>
      </c>
      <c r="L76" s="180">
        <v>25916.880000000001</v>
      </c>
      <c r="M76" s="137">
        <f>AVERAGE(L76:L79)</f>
        <v>24200.8825</v>
      </c>
      <c r="N76" s="189">
        <v>25025.19</v>
      </c>
      <c r="O76" s="146">
        <f>AVERAGE(N76:N79)</f>
        <v>25736.774999999998</v>
      </c>
      <c r="P76" s="158">
        <f>AVERAGE(L76:L79,N76:N79)</f>
        <v>24968.828750000001</v>
      </c>
      <c r="Q76" s="144">
        <f>_xlfn.STDEV.S(L76:L79,N76:N79)</f>
        <v>1648.1156096016146</v>
      </c>
    </row>
    <row r="77" spans="1:17" x14ac:dyDescent="0.25">
      <c r="A77" s="299"/>
      <c r="B77" s="102" t="s">
        <v>9</v>
      </c>
      <c r="C77" s="86">
        <v>1355788.41</v>
      </c>
      <c r="D77" s="9"/>
      <c r="E77" s="87"/>
      <c r="F77" s="178">
        <v>23949.62</v>
      </c>
      <c r="G77" s="63"/>
      <c r="H77" s="178">
        <v>24697.73</v>
      </c>
      <c r="I77" s="63"/>
      <c r="J77" s="114"/>
      <c r="K77" s="109"/>
      <c r="L77" s="182">
        <v>22445.84</v>
      </c>
      <c r="M77" s="136"/>
      <c r="N77" s="189">
        <v>24382.87</v>
      </c>
      <c r="O77" s="155"/>
      <c r="P77" s="152"/>
      <c r="Q77" s="146"/>
    </row>
    <row r="78" spans="1:17" x14ac:dyDescent="0.25">
      <c r="A78" s="299"/>
      <c r="B78" s="102" t="s">
        <v>9</v>
      </c>
      <c r="C78" s="86">
        <v>1533450.88</v>
      </c>
      <c r="D78" s="9"/>
      <c r="E78" s="87"/>
      <c r="F78" s="178">
        <v>24445.84</v>
      </c>
      <c r="G78" s="63"/>
      <c r="H78" s="178">
        <v>30193.95</v>
      </c>
      <c r="I78" s="63"/>
      <c r="J78" s="114"/>
      <c r="K78" s="115"/>
      <c r="L78" s="182">
        <v>22863.98</v>
      </c>
      <c r="M78" s="136"/>
      <c r="N78" s="189">
        <v>27012.59</v>
      </c>
      <c r="O78" s="155"/>
      <c r="P78" s="152"/>
      <c r="Q78" s="131"/>
    </row>
    <row r="79" spans="1:17" x14ac:dyDescent="0.25">
      <c r="A79" s="299"/>
      <c r="B79" s="103" t="s">
        <v>9</v>
      </c>
      <c r="C79" s="88">
        <v>1611906.8</v>
      </c>
      <c r="D79" s="5"/>
      <c r="E79" s="89"/>
      <c r="F79" s="177">
        <v>25342.57</v>
      </c>
      <c r="G79" s="62"/>
      <c r="H79" s="177">
        <v>27544.080000000002</v>
      </c>
      <c r="I79" s="62"/>
      <c r="J79" s="116"/>
      <c r="K79" s="117"/>
      <c r="L79" s="183">
        <v>25576.83</v>
      </c>
      <c r="M79" s="138"/>
      <c r="N79" s="190">
        <v>26526.45</v>
      </c>
      <c r="O79" s="156"/>
      <c r="P79" s="153"/>
      <c r="Q79" s="135"/>
    </row>
    <row r="80" spans="1:17" hidden="1" x14ac:dyDescent="0.25">
      <c r="A80" s="299"/>
      <c r="B80" s="54" t="s">
        <v>4</v>
      </c>
      <c r="C80" s="86">
        <v>1139236.78</v>
      </c>
      <c r="D80" s="6">
        <f>AVERAGE(C80:C83)</f>
        <v>1157125.3174999999</v>
      </c>
      <c r="E80" s="85">
        <f>_xlfn.STDEV.P(C80:C83)</f>
        <v>94092.500831689133</v>
      </c>
      <c r="F80" s="178">
        <v>25780.86</v>
      </c>
      <c r="G80" s="57">
        <f>AVERAGE(F80:F83)</f>
        <v>24190.425000000003</v>
      </c>
      <c r="H80" s="178">
        <v>20236.78</v>
      </c>
      <c r="I80" s="57">
        <f>AVERAGE(H80:H83)</f>
        <v>19287.784999999996</v>
      </c>
      <c r="J80" s="112">
        <f>AVERAGE(F80:F83,H80:H83)</f>
        <v>21739.105000000003</v>
      </c>
      <c r="K80" s="113">
        <f>_xlfn.STDEV.P(F80:F83,H80:H83)</f>
        <v>4435.362569534188</v>
      </c>
      <c r="L80" s="180">
        <v>22549.119999999999</v>
      </c>
      <c r="M80" s="137">
        <f>AVERAGE(L80:L83)</f>
        <v>19908.059999999998</v>
      </c>
      <c r="N80" s="189">
        <v>30675.06</v>
      </c>
      <c r="O80" s="127">
        <f>AVERAGE(N80:N83)</f>
        <v>23098.237499999999</v>
      </c>
      <c r="P80" s="152">
        <f>AVERAGE(L80:L83,N80:N83)</f>
        <v>21503.14875</v>
      </c>
      <c r="Q80" s="127">
        <f>_xlfn.STDEV.P(L80:L83,N80:N83)</f>
        <v>4207.7189885121779</v>
      </c>
    </row>
    <row r="81" spans="1:17" hidden="1" x14ac:dyDescent="0.25">
      <c r="A81" s="299"/>
      <c r="B81" s="8" t="s">
        <v>4</v>
      </c>
      <c r="C81" s="86">
        <v>1043773.3</v>
      </c>
      <c r="D81" s="9"/>
      <c r="E81" s="87"/>
      <c r="F81" s="178">
        <v>20425.689999999999</v>
      </c>
      <c r="G81" s="63"/>
      <c r="H81" s="178">
        <v>22501.26</v>
      </c>
      <c r="I81" s="63"/>
      <c r="J81" s="114"/>
      <c r="K81" s="115"/>
      <c r="L81" s="182">
        <v>16173.8</v>
      </c>
      <c r="M81" s="136"/>
      <c r="N81" s="189">
        <v>19118.39</v>
      </c>
      <c r="O81" s="155"/>
      <c r="P81" s="152"/>
      <c r="Q81" s="131"/>
    </row>
    <row r="82" spans="1:17" hidden="1" x14ac:dyDescent="0.25">
      <c r="A82" s="299"/>
      <c r="B82" s="8" t="s">
        <v>4</v>
      </c>
      <c r="C82" s="86">
        <v>1140183.8799999999</v>
      </c>
      <c r="D82" s="9"/>
      <c r="E82" s="87"/>
      <c r="F82" s="178">
        <v>27151.13</v>
      </c>
      <c r="G82" s="63"/>
      <c r="H82" s="178">
        <v>11579.35</v>
      </c>
      <c r="I82" s="63"/>
      <c r="J82" s="114"/>
      <c r="K82" s="115"/>
      <c r="L82" s="182">
        <v>19370.28</v>
      </c>
      <c r="M82" s="136"/>
      <c r="N82" s="189">
        <v>24274.560000000001</v>
      </c>
      <c r="O82" s="155"/>
      <c r="P82" s="152"/>
      <c r="Q82" s="131"/>
    </row>
    <row r="83" spans="1:17" hidden="1" x14ac:dyDescent="0.25">
      <c r="A83" s="299"/>
      <c r="B83" s="55" t="s">
        <v>4</v>
      </c>
      <c r="C83" s="88">
        <v>1305307.31</v>
      </c>
      <c r="D83" s="5"/>
      <c r="E83" s="89"/>
      <c r="F83" s="177">
        <v>23404.02</v>
      </c>
      <c r="G83" s="62"/>
      <c r="H83" s="177">
        <v>22833.75</v>
      </c>
      <c r="I83" s="62"/>
      <c r="J83" s="116"/>
      <c r="K83" s="117"/>
      <c r="L83" s="183">
        <v>21539.040000000001</v>
      </c>
      <c r="M83" s="138"/>
      <c r="N83" s="190">
        <v>18324.939999999999</v>
      </c>
      <c r="O83" s="156"/>
      <c r="P83" s="153"/>
      <c r="Q83" s="135"/>
    </row>
    <row r="84" spans="1:17" x14ac:dyDescent="0.25">
      <c r="A84" s="299"/>
      <c r="B84" s="54" t="s">
        <v>3</v>
      </c>
      <c r="C84" s="86">
        <v>1601788.41</v>
      </c>
      <c r="D84" s="25">
        <f>AVERAGE(C84:C87)</f>
        <v>1589704.66</v>
      </c>
      <c r="E84" s="100">
        <f>_xlfn.STDEV.S(C84:C87)</f>
        <v>144755.69562611968</v>
      </c>
      <c r="F84" s="178">
        <v>39879.089999999997</v>
      </c>
      <c r="G84" s="57">
        <f>AVERAGE(F84:F87)</f>
        <v>40357.682499999995</v>
      </c>
      <c r="H84" s="178">
        <v>43526.45</v>
      </c>
      <c r="I84" s="57">
        <f>AVERAGE(H84:H87)</f>
        <v>44756.927499999998</v>
      </c>
      <c r="J84" s="118">
        <f>AVERAGE(F84:F87,H84:H87)</f>
        <v>42557.305</v>
      </c>
      <c r="K84" s="100">
        <f>_xlfn.STDEV.S(F84:F87,H84:H87)</f>
        <v>2882.5848542584131</v>
      </c>
      <c r="L84" s="180">
        <v>36196.47</v>
      </c>
      <c r="M84" s="137">
        <f>AVERAGE(L84:L87)</f>
        <v>32685.14</v>
      </c>
      <c r="N84" s="189">
        <v>36627.199999999997</v>
      </c>
      <c r="O84" s="127">
        <f>AVERAGE(N84:N87)</f>
        <v>34926.949999999997</v>
      </c>
      <c r="P84" s="159">
        <f>AVERAGE(L84:L87,N84:N87)</f>
        <v>33806.045000000006</v>
      </c>
      <c r="Q84" s="100">
        <f>_xlfn.STDEV.S(L84:L87,N84:N87)</f>
        <v>2500.2982600139076</v>
      </c>
    </row>
    <row r="85" spans="1:17" x14ac:dyDescent="0.25">
      <c r="A85" s="299"/>
      <c r="B85" s="8" t="s">
        <v>3</v>
      </c>
      <c r="C85" s="86">
        <v>1507413.1</v>
      </c>
      <c r="D85" s="9"/>
      <c r="E85" s="87"/>
      <c r="F85" s="178">
        <v>41070.53</v>
      </c>
      <c r="G85" s="63"/>
      <c r="H85" s="178">
        <v>42226.7</v>
      </c>
      <c r="I85" s="63"/>
      <c r="J85" s="114"/>
      <c r="K85" s="109"/>
      <c r="L85" s="182">
        <v>33622.17</v>
      </c>
      <c r="M85" s="136"/>
      <c r="N85" s="189">
        <v>35488.660000000003</v>
      </c>
      <c r="O85" s="155"/>
      <c r="P85" s="152"/>
      <c r="Q85" s="146"/>
    </row>
    <row r="86" spans="1:17" x14ac:dyDescent="0.25">
      <c r="A86" s="299"/>
      <c r="B86" s="8" t="s">
        <v>3</v>
      </c>
      <c r="C86" s="86">
        <v>1788332.49</v>
      </c>
      <c r="D86" s="9"/>
      <c r="E86" s="87"/>
      <c r="F86" s="178">
        <v>39987.410000000003</v>
      </c>
      <c r="G86" s="63"/>
      <c r="H86" s="178">
        <v>45299.75</v>
      </c>
      <c r="I86" s="63"/>
      <c r="J86" s="114"/>
      <c r="K86" s="115"/>
      <c r="L86" s="182">
        <v>30775.82</v>
      </c>
      <c r="M86" s="136"/>
      <c r="N86" s="189">
        <v>32272.04</v>
      </c>
      <c r="O86" s="155"/>
      <c r="P86" s="152"/>
      <c r="Q86" s="131"/>
    </row>
    <row r="87" spans="1:17" x14ac:dyDescent="0.25">
      <c r="A87" s="300"/>
      <c r="B87" s="55" t="s">
        <v>3</v>
      </c>
      <c r="C87" s="88">
        <v>1461284.64</v>
      </c>
      <c r="D87" s="5"/>
      <c r="E87" s="89"/>
      <c r="F87" s="177">
        <v>40493.699999999997</v>
      </c>
      <c r="G87" s="62"/>
      <c r="H87" s="177">
        <v>47974.81</v>
      </c>
      <c r="I87" s="62"/>
      <c r="J87" s="116"/>
      <c r="K87" s="117"/>
      <c r="L87" s="183">
        <v>30146.1</v>
      </c>
      <c r="M87" s="138"/>
      <c r="N87" s="190">
        <v>35319.9</v>
      </c>
      <c r="O87" s="156"/>
      <c r="P87" s="153"/>
      <c r="Q87" s="135"/>
    </row>
    <row r="88" spans="1:17" x14ac:dyDescent="0.25">
      <c r="A88" s="298">
        <v>8</v>
      </c>
      <c r="B88" s="101" t="s">
        <v>9</v>
      </c>
      <c r="C88" s="86">
        <v>2197521.41</v>
      </c>
      <c r="D88" s="24">
        <f>AVERAGE(C88:C91)</f>
        <v>2075680.1025</v>
      </c>
      <c r="E88" s="96">
        <f>_xlfn.STDEV.S(C88:C91)</f>
        <v>153607.10266124515</v>
      </c>
      <c r="F88" s="176">
        <v>21843.83</v>
      </c>
      <c r="G88" s="61">
        <f>AVERAGE(F88:F91)</f>
        <v>22976.072499999998</v>
      </c>
      <c r="H88" s="176">
        <v>29193.95</v>
      </c>
      <c r="I88" s="61">
        <f>AVERAGE(H88:H91)</f>
        <v>27719.772499999999</v>
      </c>
      <c r="J88" s="107">
        <f>AVERAGE(F88:F91,H88:H91)</f>
        <v>25347.922500000001</v>
      </c>
      <c r="K88" s="96">
        <f>_xlfn.STDEV.S(F88:F91,H88:H91)</f>
        <v>4693.9964314331437</v>
      </c>
      <c r="L88" s="180">
        <v>20664.990000000002</v>
      </c>
      <c r="M88" s="137">
        <f>AVERAGE(L88:L91)</f>
        <v>20430.732500000002</v>
      </c>
      <c r="N88" s="189">
        <v>19818.64</v>
      </c>
      <c r="O88" s="146">
        <f>AVERAGE(N88:N91)</f>
        <v>21924.432500000003</v>
      </c>
      <c r="P88" s="158">
        <f>AVERAGE(L88:L91,N88:N91)</f>
        <v>21177.5825</v>
      </c>
      <c r="Q88" s="144">
        <f>_xlfn.STDEV.S(L88:L91,N88:N91)</f>
        <v>3598.6540721130364</v>
      </c>
    </row>
    <row r="89" spans="1:17" x14ac:dyDescent="0.25">
      <c r="A89" s="299"/>
      <c r="B89" s="102" t="s">
        <v>9</v>
      </c>
      <c r="C89" s="86">
        <v>1852226.7</v>
      </c>
      <c r="D89" s="9"/>
      <c r="E89" s="87"/>
      <c r="F89" s="178">
        <v>21624.69</v>
      </c>
      <c r="G89" s="63"/>
      <c r="H89" s="178">
        <v>19614.61</v>
      </c>
      <c r="I89" s="63"/>
      <c r="J89" s="114"/>
      <c r="K89" s="109"/>
      <c r="L89" s="182">
        <v>14093.2</v>
      </c>
      <c r="M89" s="136"/>
      <c r="N89" s="189">
        <v>19531.490000000002</v>
      </c>
      <c r="O89" s="155"/>
      <c r="P89" s="152"/>
      <c r="Q89" s="146"/>
    </row>
    <row r="90" spans="1:17" x14ac:dyDescent="0.25">
      <c r="A90" s="299"/>
      <c r="B90" s="102" t="s">
        <v>9</v>
      </c>
      <c r="C90" s="86">
        <v>2105916.88</v>
      </c>
      <c r="D90" s="9"/>
      <c r="E90" s="87"/>
      <c r="F90" s="178">
        <v>26534.01</v>
      </c>
      <c r="G90" s="63"/>
      <c r="H90" s="178">
        <v>29926.95</v>
      </c>
      <c r="I90" s="63"/>
      <c r="J90" s="114"/>
      <c r="K90" s="115"/>
      <c r="L90" s="182">
        <v>21823.68</v>
      </c>
      <c r="M90" s="136"/>
      <c r="N90" s="189">
        <v>23289.67</v>
      </c>
      <c r="O90" s="155"/>
      <c r="P90" s="152"/>
      <c r="Q90" s="131"/>
    </row>
    <row r="91" spans="1:17" x14ac:dyDescent="0.25">
      <c r="A91" s="299"/>
      <c r="B91" s="103" t="s">
        <v>9</v>
      </c>
      <c r="C91" s="88">
        <v>2147055.42</v>
      </c>
      <c r="D91" s="5"/>
      <c r="E91" s="89"/>
      <c r="F91" s="177">
        <v>21901.759999999998</v>
      </c>
      <c r="G91" s="62"/>
      <c r="H91" s="177">
        <v>32143.58</v>
      </c>
      <c r="I91" s="62"/>
      <c r="J91" s="116"/>
      <c r="K91" s="117"/>
      <c r="L91" s="183">
        <v>25141.06</v>
      </c>
      <c r="M91" s="138"/>
      <c r="N91" s="190">
        <v>25057.93</v>
      </c>
      <c r="O91" s="156"/>
      <c r="P91" s="153"/>
      <c r="Q91" s="135"/>
    </row>
    <row r="92" spans="1:17" hidden="1" x14ac:dyDescent="0.25">
      <c r="A92" s="299"/>
      <c r="B92" s="54" t="s">
        <v>4</v>
      </c>
      <c r="C92" s="86">
        <v>1488549.12</v>
      </c>
      <c r="D92" s="6">
        <f>AVERAGE(C92:C95)</f>
        <v>1500333.7550000001</v>
      </c>
      <c r="E92" s="85">
        <f>_xlfn.STDEV.P(C92:C95)</f>
        <v>119430.36634136447</v>
      </c>
      <c r="F92" s="178">
        <v>25148.61</v>
      </c>
      <c r="G92" s="57">
        <f>AVERAGE(F92:F95)</f>
        <v>27731.107500000002</v>
      </c>
      <c r="H92" s="178">
        <v>30853.9</v>
      </c>
      <c r="I92" s="57">
        <f>AVERAGE(H92:H95)</f>
        <v>27580.605</v>
      </c>
      <c r="J92" s="112">
        <f>AVERAGE(F92:F95,H92:H95)</f>
        <v>27655.856250000004</v>
      </c>
      <c r="K92" s="113">
        <f>_xlfn.STDEV.P(F92:F95,H92:H95)</f>
        <v>3207.2512483742489</v>
      </c>
      <c r="L92" s="180">
        <v>25362.720000000001</v>
      </c>
      <c r="M92" s="137">
        <f>AVERAGE(L92:L95)</f>
        <v>23884.76</v>
      </c>
      <c r="N92" s="189">
        <v>25987.41</v>
      </c>
      <c r="O92" s="127">
        <f>AVERAGE(N92:N95)</f>
        <v>25219.145</v>
      </c>
      <c r="P92" s="152">
        <f>AVERAGE(L92:L95,N92:N95)</f>
        <v>24551.952499999999</v>
      </c>
      <c r="Q92" s="127">
        <f>_xlfn.STDEV.P(L92:L95,N92:N95)</f>
        <v>2586.7713156836721</v>
      </c>
    </row>
    <row r="93" spans="1:17" hidden="1" x14ac:dyDescent="0.25">
      <c r="A93" s="299"/>
      <c r="B93" s="8" t="s">
        <v>4</v>
      </c>
      <c r="C93" s="86">
        <v>1432236.78</v>
      </c>
      <c r="D93" s="9"/>
      <c r="E93" s="87"/>
      <c r="F93" s="178">
        <v>26015.11</v>
      </c>
      <c r="G93" s="63"/>
      <c r="H93" s="178">
        <v>27670.03</v>
      </c>
      <c r="I93" s="63"/>
      <c r="J93" s="114"/>
      <c r="K93" s="115"/>
      <c r="L93" s="182">
        <v>24382.87</v>
      </c>
      <c r="M93" s="136"/>
      <c r="N93" s="189">
        <v>24166.25</v>
      </c>
      <c r="O93" s="155"/>
      <c r="P93" s="152"/>
      <c r="Q93" s="131"/>
    </row>
    <row r="94" spans="1:17" hidden="1" x14ac:dyDescent="0.25">
      <c r="A94" s="299"/>
      <c r="B94" s="8" t="s">
        <v>4</v>
      </c>
      <c r="C94" s="86">
        <v>1696939.55</v>
      </c>
      <c r="D94" s="9"/>
      <c r="E94" s="87"/>
      <c r="F94" s="178">
        <v>33571.79</v>
      </c>
      <c r="G94" s="63"/>
      <c r="H94" s="178">
        <v>29042.82</v>
      </c>
      <c r="I94" s="63"/>
      <c r="J94" s="114"/>
      <c r="K94" s="115"/>
      <c r="L94" s="182">
        <v>23130.98</v>
      </c>
      <c r="M94" s="136"/>
      <c r="N94" s="189">
        <v>30037.78</v>
      </c>
      <c r="O94" s="155"/>
      <c r="P94" s="152"/>
      <c r="Q94" s="131"/>
    </row>
    <row r="95" spans="1:17" hidden="1" x14ac:dyDescent="0.25">
      <c r="A95" s="299"/>
      <c r="B95" s="55" t="s">
        <v>4</v>
      </c>
      <c r="C95" s="88">
        <v>1383609.57</v>
      </c>
      <c r="D95" s="5"/>
      <c r="E95" s="89"/>
      <c r="F95" s="177">
        <v>26188.92</v>
      </c>
      <c r="G95" s="62"/>
      <c r="H95" s="177">
        <v>22755.67</v>
      </c>
      <c r="I95" s="62"/>
      <c r="J95" s="116"/>
      <c r="K95" s="117"/>
      <c r="L95" s="183">
        <v>22662.47</v>
      </c>
      <c r="M95" s="138"/>
      <c r="N95" s="190">
        <v>20685.14</v>
      </c>
      <c r="O95" s="156"/>
      <c r="P95" s="153"/>
      <c r="Q95" s="135"/>
    </row>
    <row r="96" spans="1:17" x14ac:dyDescent="0.25">
      <c r="A96" s="299"/>
      <c r="B96" s="54" t="s">
        <v>3</v>
      </c>
      <c r="C96" s="86">
        <v>1317984.8899999999</v>
      </c>
      <c r="D96" s="25">
        <f>AVERAGE(C96:C99)</f>
        <v>1408577.8975</v>
      </c>
      <c r="E96" s="100">
        <f>_xlfn.STDEV.S(C96:C99)</f>
        <v>75716.409339430757</v>
      </c>
      <c r="F96" s="178">
        <v>28544.080000000002</v>
      </c>
      <c r="G96" s="57">
        <f>AVERAGE(F96:F99)</f>
        <v>35318.639999999999</v>
      </c>
      <c r="H96" s="178">
        <v>27080.6</v>
      </c>
      <c r="I96" s="57">
        <f>AVERAGE(H96:H99)</f>
        <v>33544.080000000002</v>
      </c>
      <c r="J96" s="118">
        <f>AVERAGE(F96:F99,H96:H99)</f>
        <v>34431.360000000001</v>
      </c>
      <c r="K96" s="100">
        <f>_xlfn.STDEV.S(F96:F99,H96:H99)</f>
        <v>5009.0511138309821</v>
      </c>
      <c r="L96" s="180">
        <v>26969.77</v>
      </c>
      <c r="M96" s="137">
        <f>AVERAGE(L96:L99)</f>
        <v>27242.442499999997</v>
      </c>
      <c r="N96" s="189">
        <v>32219.14</v>
      </c>
      <c r="O96" s="127">
        <f>AVERAGE(N96:N99)</f>
        <v>30499.37</v>
      </c>
      <c r="P96" s="159">
        <f>AVERAGE(L96:L99,N96:N99)</f>
        <v>28870.90625</v>
      </c>
      <c r="Q96" s="100">
        <f>_xlfn.STDEV.S(L96:L99,N96:N99)</f>
        <v>2211.3798394017476</v>
      </c>
    </row>
    <row r="97" spans="1:17" x14ac:dyDescent="0.25">
      <c r="A97" s="299"/>
      <c r="B97" s="8" t="s">
        <v>3</v>
      </c>
      <c r="C97" s="86">
        <v>1374367.76</v>
      </c>
      <c r="D97" s="9"/>
      <c r="E97" s="87"/>
      <c r="F97" s="178">
        <v>41614.61</v>
      </c>
      <c r="G97" s="63"/>
      <c r="H97" s="178">
        <v>34075.57</v>
      </c>
      <c r="I97" s="63"/>
      <c r="J97" s="114"/>
      <c r="K97" s="109"/>
      <c r="L97" s="182">
        <v>27647.360000000001</v>
      </c>
      <c r="M97" s="136"/>
      <c r="N97" s="189">
        <v>31113.35</v>
      </c>
      <c r="O97" s="155"/>
      <c r="P97" s="152"/>
      <c r="Q97" s="146"/>
    </row>
    <row r="98" spans="1:17" x14ac:dyDescent="0.25">
      <c r="A98" s="299"/>
      <c r="B98" s="8" t="s">
        <v>3</v>
      </c>
      <c r="C98" s="86">
        <v>1466881.61</v>
      </c>
      <c r="D98" s="9"/>
      <c r="E98" s="87"/>
      <c r="F98" s="178">
        <v>32405.54</v>
      </c>
      <c r="G98" s="63"/>
      <c r="H98" s="178">
        <v>35068.01</v>
      </c>
      <c r="I98" s="63"/>
      <c r="J98" s="114"/>
      <c r="K98" s="115"/>
      <c r="L98" s="182">
        <v>27224.18</v>
      </c>
      <c r="M98" s="136"/>
      <c r="N98" s="189">
        <v>27501.26</v>
      </c>
      <c r="O98" s="155"/>
      <c r="P98" s="152"/>
      <c r="Q98" s="131"/>
    </row>
    <row r="99" spans="1:17" x14ac:dyDescent="0.25">
      <c r="A99" s="300"/>
      <c r="B99" s="55" t="s">
        <v>3</v>
      </c>
      <c r="C99" s="88">
        <v>1475077.33</v>
      </c>
      <c r="D99" s="5"/>
      <c r="E99" s="89"/>
      <c r="F99" s="177">
        <v>38710.33</v>
      </c>
      <c r="G99" s="62"/>
      <c r="H99" s="177">
        <v>37952.14</v>
      </c>
      <c r="I99" s="62"/>
      <c r="J99" s="116"/>
      <c r="K99" s="117"/>
      <c r="L99" s="183">
        <v>27128.46</v>
      </c>
      <c r="M99" s="138"/>
      <c r="N99" s="190">
        <v>31163.73</v>
      </c>
      <c r="O99" s="156"/>
      <c r="P99" s="153"/>
      <c r="Q99" s="135"/>
    </row>
    <row r="101" spans="1:17" x14ac:dyDescent="0.25">
      <c r="A101" s="165" t="s">
        <v>37</v>
      </c>
      <c r="B101" s="216" t="s">
        <v>9</v>
      </c>
      <c r="D101" s="26">
        <f>AVERAGE(C4:C7,C16:C19,C28:C31,C40:C43,C52:C55,C64:C67,C76:C79,C88:C91)</f>
        <v>1710184.9028124998</v>
      </c>
      <c r="E101" s="26">
        <f>_xlfn.STDEV.S(C4:C7,C16:C19,C28:C31,C40:C43,C52:C55,C64:C67,C76:C79,C88:C91)</f>
        <v>358818.7166952992</v>
      </c>
      <c r="H101" s="70" t="s">
        <v>37</v>
      </c>
      <c r="I101" s="217" t="s">
        <v>9</v>
      </c>
      <c r="J101" s="29">
        <f>AVERAGE(F16:F19,F28:F31,F40:F43,F52:F55,F64:F67,F76:F79,F88:F91,H16:H19,H28:H31,H40:H43,H52:H55,H64:H67,H76:H79,H88:H91,F4:F7,H4:H7)</f>
        <v>27525.818750000002</v>
      </c>
      <c r="K101" s="29">
        <f>_xlfn.STDEV.S(F16:F19,F28:F31,F40:F43,F52:F55,F64:F67,F76:F79,F88:F91,H16:H19,H28:H31,H40:H43,H52:H55,H64:H67,H76:H79,H88:H91,F4:F7,H4:H7)</f>
        <v>13997.023456360175</v>
      </c>
      <c r="L101" s="185"/>
      <c r="M101" s="149"/>
      <c r="N101" s="71" t="s">
        <v>37</v>
      </c>
      <c r="O101" s="71" t="s">
        <v>9</v>
      </c>
      <c r="P101" s="26">
        <f>AVERAGE(L16:L19,L28:L31,L40:L43,L52:L55,L64:L67,L76:L79,L88:L91,N16:N19,N28:N31,N40:N43,N52:N55,N64:N67,N76:N79,N88:N91,L4:L7,N4:N7)</f>
        <v>24804.561406249995</v>
      </c>
      <c r="Q101" s="26">
        <f>_xlfn.STDEV.S(L16:L19,L28:L31,L40:L43,L52:L55,L64:L67,L76:L79,L88:L91,N16:N19,N28:N31,N40:N43,N52:N55,N64:N67,N76:N79,N88:N91,L4:L7,N4:N7)</f>
        <v>10170.048147735917</v>
      </c>
    </row>
    <row r="102" spans="1:17" x14ac:dyDescent="0.25">
      <c r="B102" s="216" t="s">
        <v>3</v>
      </c>
      <c r="D102" s="27">
        <f>AVERAGE(C12:C15,C24:C27,C36:C39,C48:C51,C60:C63,C72:C75,C84:C87,C96:C99)</f>
        <v>1423955.400625</v>
      </c>
      <c r="E102" s="27">
        <f>_xlfn.STDEV.S(C12:C15,C24:C27,C36:C39,C48:C51,C60:C63,C72:C75,C84:C87,C96:C99)</f>
        <v>185400.12399610857</v>
      </c>
      <c r="I102" s="70" t="s">
        <v>3</v>
      </c>
      <c r="J102" s="30">
        <f>AVERAGE(F24:F27,F36:F39,F48:F51,F60:F63,F72:F75,F84:F87,F96:F99,H24:H27,H36:H39,H48:H51,H60:H63,H72:H75,H84:H87,H96:H99,F12:F15,H12:H15)</f>
        <v>36523.339687499989</v>
      </c>
      <c r="K102" s="30">
        <f>_xlfn.STDEV.S(F24:F27,F36:F39,F48:F51,F60:F63,F72:F75,F84:F87,F96:F99,H24:H27,H36:H39,H48:H51,H60:H63,H72:H75,H84:H87,H96:H99,F12:F15,H12:H15)</f>
        <v>6658.0940967136521</v>
      </c>
      <c r="L102" s="185"/>
      <c r="M102" s="149"/>
      <c r="O102" s="71" t="s">
        <v>3</v>
      </c>
      <c r="P102" s="27">
        <f>AVERAGE(L24:L27,L36:L39,L48:L51,L60:L63,L72:L75,L84:L87,L96:L99,N24:N27,N36:N39,N48:N51,N60:N63,N72:N75,N84:N87,N96:N99,L12:L15,N12:N15)</f>
        <v>31361.93328125</v>
      </c>
      <c r="Q102" s="20">
        <f>_xlfn.STDEV.S(L24:L27,L36:L39,L48:L51,L60:L63,L72:L75,L84:L87,L96:L99,N24:N27,N36:N39,N48:N51,N60:N63,N72:N75,N84:N87,N96:N99,L12:L15,N12:N15)</f>
        <v>6018.0151570886937</v>
      </c>
    </row>
  </sheetData>
  <mergeCells count="11">
    <mergeCell ref="L2:Q2"/>
    <mergeCell ref="F2:K2"/>
    <mergeCell ref="C2:E2"/>
    <mergeCell ref="A4:A15"/>
    <mergeCell ref="A16:A27"/>
    <mergeCell ref="A88:A99"/>
    <mergeCell ref="A28:A39"/>
    <mergeCell ref="A40:A51"/>
    <mergeCell ref="A52:A63"/>
    <mergeCell ref="A64:A75"/>
    <mergeCell ref="A76:A87"/>
  </mergeCells>
  <pageMargins left="0.25" right="0.25" top="0.75" bottom="0.75" header="0.3" footer="0.3"/>
  <pageSetup paperSize="9" scale="72" fitToHeight="0" orientation="landscape" horizontalDpi="0" verticalDpi="0" r:id="rId1"/>
  <headerFooter>
    <oddHeader>&amp;C&amp;"Arial,Standard"&amp;14measurement male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0.39997558519241921"/>
  </sheetPr>
  <dimension ref="A1:Y60"/>
  <sheetViews>
    <sheetView zoomScale="60" zoomScaleNormal="60" workbookViewId="0">
      <selection activeCell="J5" activeCellId="1" sqref="B5:D5 J5:L5"/>
    </sheetView>
  </sheetViews>
  <sheetFormatPr baseColWidth="10" defaultRowHeight="15" x14ac:dyDescent="0.25"/>
  <cols>
    <col min="1" max="1" width="18.5703125" customWidth="1"/>
    <col min="6" max="8" width="0" hidden="1" customWidth="1"/>
    <col min="19" max="21" width="0" hidden="1" customWidth="1"/>
  </cols>
  <sheetData>
    <row r="1" spans="1:16" ht="21" x14ac:dyDescent="0.35">
      <c r="A1" s="164" t="s">
        <v>75</v>
      </c>
    </row>
    <row r="2" spans="1:16" ht="21" x14ac:dyDescent="0.35">
      <c r="A2" s="164" t="s">
        <v>37</v>
      </c>
    </row>
    <row r="3" spans="1:16" x14ac:dyDescent="0.25">
      <c r="A3" s="18"/>
      <c r="B3" t="s">
        <v>17</v>
      </c>
      <c r="J3" t="s">
        <v>17</v>
      </c>
    </row>
    <row r="4" spans="1:16" s="33" customFormat="1" x14ac:dyDescent="0.25">
      <c r="A4" s="14" t="s">
        <v>39</v>
      </c>
      <c r="B4" s="215" t="s">
        <v>21</v>
      </c>
      <c r="C4" s="200" t="s">
        <v>1</v>
      </c>
      <c r="D4" s="201" t="s">
        <v>2</v>
      </c>
      <c r="F4" s="215" t="s">
        <v>0</v>
      </c>
      <c r="G4" s="200" t="s">
        <v>1</v>
      </c>
      <c r="H4" s="201" t="s">
        <v>2</v>
      </c>
      <c r="J4" s="215" t="s">
        <v>21</v>
      </c>
      <c r="K4" s="200" t="s">
        <v>1</v>
      </c>
      <c r="L4" s="201" t="s">
        <v>2</v>
      </c>
    </row>
    <row r="5" spans="1:16" x14ac:dyDescent="0.25">
      <c r="A5" t="s">
        <v>40</v>
      </c>
      <c r="B5" s="2" t="s">
        <v>9</v>
      </c>
      <c r="C5" s="2" t="s">
        <v>9</v>
      </c>
      <c r="D5" s="2" t="s">
        <v>9</v>
      </c>
      <c r="E5" s="8"/>
      <c r="F5" s="8"/>
      <c r="G5" s="8" t="s">
        <v>4</v>
      </c>
      <c r="H5" s="8"/>
      <c r="I5" s="8"/>
      <c r="J5" s="2" t="s">
        <v>3</v>
      </c>
      <c r="K5" s="2" t="s">
        <v>3</v>
      </c>
      <c r="L5" s="2" t="s">
        <v>3</v>
      </c>
      <c r="M5" s="1"/>
      <c r="N5" s="1"/>
      <c r="O5" s="1"/>
      <c r="P5" s="1"/>
    </row>
    <row r="6" spans="1:16" x14ac:dyDescent="0.25">
      <c r="A6" s="33">
        <v>1</v>
      </c>
      <c r="B6" s="213">
        <f>'atoke area'!D4</f>
        <v>1174502.52</v>
      </c>
      <c r="C6" s="213">
        <f>'area female'!D4</f>
        <v>1109316.5549999999</v>
      </c>
      <c r="D6" s="213">
        <f>'area male'!D4</f>
        <v>1361662.47</v>
      </c>
      <c r="E6" s="3"/>
      <c r="F6" s="3">
        <f>'atoke area'!D8</f>
        <v>1177234.2575000001</v>
      </c>
      <c r="G6" s="3">
        <f>'area female'!D8</f>
        <v>980615.86750000005</v>
      </c>
      <c r="H6" s="3">
        <f>'area male'!D8</f>
        <v>1496251.8900000001</v>
      </c>
      <c r="I6" s="3"/>
      <c r="J6" s="213">
        <f>'atoke area'!D12</f>
        <v>861891.6875</v>
      </c>
      <c r="K6" s="213">
        <f>'area female'!D12</f>
        <v>830638.53999999992</v>
      </c>
      <c r="L6" s="213">
        <f>'area male'!D12</f>
        <v>1669426.135</v>
      </c>
      <c r="M6" s="3"/>
      <c r="N6" s="3"/>
      <c r="O6" s="1"/>
      <c r="P6" s="1"/>
    </row>
    <row r="7" spans="1:16" x14ac:dyDescent="0.25">
      <c r="A7" s="33">
        <v>2</v>
      </c>
      <c r="B7" s="213">
        <f>'atoke area'!D16</f>
        <v>1318671.9125000001</v>
      </c>
      <c r="C7" s="213">
        <f>'area female'!D16</f>
        <v>1853721.6625000001</v>
      </c>
      <c r="D7" s="213">
        <f>'area male'!D16</f>
        <v>1422861.46</v>
      </c>
      <c r="E7" s="3"/>
      <c r="F7" s="3">
        <f>'atoke area'!D20</f>
        <v>1024568.6375</v>
      </c>
      <c r="G7" s="3">
        <f>'area female'!D20</f>
        <v>1648008.1875</v>
      </c>
      <c r="H7" s="3">
        <f>'area male'!D20</f>
        <v>935271.41</v>
      </c>
      <c r="I7" s="3"/>
      <c r="J7" s="213">
        <f>'atoke area'!D24</f>
        <v>1142945.845</v>
      </c>
      <c r="K7" s="213">
        <f>'area female'!D24</f>
        <v>1496426.3225</v>
      </c>
      <c r="L7" s="213">
        <f>'area male'!D24</f>
        <v>1294620.9075</v>
      </c>
      <c r="M7" s="3"/>
      <c r="N7" s="3"/>
      <c r="O7" s="1"/>
      <c r="P7" s="1"/>
    </row>
    <row r="8" spans="1:16" x14ac:dyDescent="0.25">
      <c r="A8" s="33">
        <v>3</v>
      </c>
      <c r="B8" s="213">
        <f>'atoke area'!D28</f>
        <v>673938.91749999998</v>
      </c>
      <c r="C8" s="213">
        <f>'area female'!D28</f>
        <v>2265208.4375</v>
      </c>
      <c r="D8" s="213">
        <f>'area male'!D28</f>
        <v>1595780.2250000001</v>
      </c>
      <c r="E8" s="10"/>
      <c r="F8" s="3">
        <f>'atoke area'!D32</f>
        <v>824065.49</v>
      </c>
      <c r="G8" s="3">
        <f>'area female'!D32</f>
        <v>2270734.8875000002</v>
      </c>
      <c r="H8" s="3">
        <f>'area male'!D32</f>
        <v>979828.08499999996</v>
      </c>
      <c r="I8" s="10"/>
      <c r="J8" s="213">
        <f>'atoke area'!D36</f>
        <v>515599.495</v>
      </c>
      <c r="K8" s="213">
        <f>'area female'!D36</f>
        <v>1748065.49</v>
      </c>
      <c r="L8" s="213">
        <f>'area male'!D36</f>
        <v>1147338.7925</v>
      </c>
      <c r="M8" s="10"/>
      <c r="N8" s="10"/>
      <c r="O8" s="1"/>
      <c r="P8" s="1"/>
    </row>
    <row r="9" spans="1:16" x14ac:dyDescent="0.25">
      <c r="A9" s="33">
        <v>4</v>
      </c>
      <c r="B9" s="213">
        <f>'atoke area'!D40</f>
        <v>1433884.1325000003</v>
      </c>
      <c r="C9" s="213">
        <f>'area female'!D40</f>
        <v>3029956.5500000003</v>
      </c>
      <c r="D9" s="213">
        <f>'area male'!D40</f>
        <v>2389049.75</v>
      </c>
      <c r="E9" s="10"/>
      <c r="F9" s="3">
        <f>'atoke area'!D44</f>
        <v>1240295.9700000002</v>
      </c>
      <c r="G9" s="3">
        <f>'area female'!D44</f>
        <v>2731193.3250000002</v>
      </c>
      <c r="H9" s="3">
        <f>'area male'!D44</f>
        <v>2021329.3474999999</v>
      </c>
      <c r="I9" s="10"/>
      <c r="J9" s="213">
        <f>'atoke area'!D48</f>
        <v>1364230.4775</v>
      </c>
      <c r="K9" s="213">
        <f>'area female'!D48</f>
        <v>1510869.0175000001</v>
      </c>
      <c r="L9" s="213">
        <f>'area male'!D48</f>
        <v>1577668.1349999998</v>
      </c>
      <c r="M9" s="10"/>
      <c r="N9" s="10"/>
      <c r="O9" s="1"/>
      <c r="P9" s="1"/>
    </row>
    <row r="10" spans="1:16" x14ac:dyDescent="0.25">
      <c r="A10" s="33">
        <v>5</v>
      </c>
      <c r="B10" s="213">
        <f>'atoke area'!D52</f>
        <v>1580659.9524999999</v>
      </c>
      <c r="C10" s="213">
        <f>'area female'!D52</f>
        <v>1486408.69</v>
      </c>
      <c r="D10" s="213">
        <f>'area male'!D52</f>
        <v>1810141.6899999997</v>
      </c>
      <c r="E10" s="10"/>
      <c r="F10" s="3">
        <f>'atoke area'!D56</f>
        <v>1455322.42</v>
      </c>
      <c r="G10" s="3">
        <f>'area female'!D56</f>
        <v>1537367.7575000001</v>
      </c>
      <c r="H10" s="3">
        <f>'area male'!D56</f>
        <v>1758559.1924999999</v>
      </c>
      <c r="I10" s="10"/>
      <c r="J10" s="213">
        <f>'atoke area'!D60</f>
        <v>1013707.18</v>
      </c>
      <c r="K10" s="213">
        <f>'area female'!D60</f>
        <v>1118265.7424999999</v>
      </c>
      <c r="L10" s="213">
        <f>'area male'!D60</f>
        <v>1381646.7275</v>
      </c>
      <c r="M10" s="10"/>
      <c r="N10" s="10"/>
      <c r="O10" s="1"/>
      <c r="P10" s="1"/>
    </row>
    <row r="11" spans="1:16" x14ac:dyDescent="0.25">
      <c r="A11" s="33">
        <v>6</v>
      </c>
      <c r="B11" s="213">
        <f>'atoke area'!D64</f>
        <v>1513104.5350000001</v>
      </c>
      <c r="C11" s="213">
        <f>'area female'!D64</f>
        <v>2005352.0125000002</v>
      </c>
      <c r="D11" s="213">
        <f>'area male'!D64</f>
        <v>1584326.1975</v>
      </c>
      <c r="E11" s="10"/>
      <c r="F11" s="3">
        <f>'atoke area'!D68</f>
        <v>1476093.825</v>
      </c>
      <c r="G11" s="3">
        <f>'area female'!D68</f>
        <v>1733521.41</v>
      </c>
      <c r="H11" s="3">
        <f>'area male'!D68</f>
        <v>937501.25999999989</v>
      </c>
      <c r="I11" s="10"/>
      <c r="J11" s="213">
        <f>'atoke area'!D72</f>
        <v>633876.57499999995</v>
      </c>
      <c r="K11" s="213">
        <f>'area female'!D72</f>
        <v>2008027.075</v>
      </c>
      <c r="L11" s="213">
        <f>'area male'!D72</f>
        <v>1322659.9500000002</v>
      </c>
      <c r="M11" s="10"/>
      <c r="N11" s="10"/>
    </row>
    <row r="12" spans="1:16" x14ac:dyDescent="0.25">
      <c r="A12" s="33">
        <v>7</v>
      </c>
      <c r="B12" s="213">
        <f>'atoke area'!D76</f>
        <v>1850523.9275</v>
      </c>
      <c r="C12" s="213">
        <f>'area female'!D76</f>
        <v>1491610.2025000001</v>
      </c>
      <c r="D12" s="213">
        <f>'area male'!D76</f>
        <v>1441977.3274999999</v>
      </c>
      <c r="E12" s="10"/>
      <c r="F12" s="3">
        <f>'atoke area'!D80</f>
        <v>1578223.5525</v>
      </c>
      <c r="G12" s="3">
        <f>'area female'!D80</f>
        <v>1453224.1825000001</v>
      </c>
      <c r="H12" s="3">
        <f>'area male'!D80</f>
        <v>1157125.3174999999</v>
      </c>
      <c r="I12" s="10"/>
      <c r="J12" s="213">
        <f>'atoke area'!D84</f>
        <v>1565904.28</v>
      </c>
      <c r="K12" s="213">
        <f>'area female'!D84</f>
        <v>1196085.0125</v>
      </c>
      <c r="L12" s="213">
        <f>'area male'!D84</f>
        <v>1589704.66</v>
      </c>
      <c r="M12" s="10"/>
      <c r="N12" s="10"/>
    </row>
    <row r="13" spans="1:16" x14ac:dyDescent="0.25">
      <c r="A13" s="33">
        <v>8</v>
      </c>
      <c r="B13" s="213"/>
      <c r="C13" s="213">
        <f>'area female'!D88</f>
        <v>1587376.575</v>
      </c>
      <c r="D13" s="213">
        <f>'area male'!D88</f>
        <v>2075680.1025</v>
      </c>
      <c r="E13" s="10"/>
      <c r="F13" s="3"/>
      <c r="G13" s="3">
        <f>'area female'!D92</f>
        <v>1339151.7650000001</v>
      </c>
      <c r="H13" s="3">
        <f>'area male'!D92</f>
        <v>1500333.7550000001</v>
      </c>
      <c r="I13" s="10"/>
      <c r="J13" s="213"/>
      <c r="K13" s="213">
        <f>'area female'!D96</f>
        <v>1339576.825</v>
      </c>
      <c r="L13" s="213">
        <f>'area male'!D96</f>
        <v>1408577.8975</v>
      </c>
      <c r="M13" s="10"/>
      <c r="N13" s="10"/>
    </row>
    <row r="14" spans="1:16" x14ac:dyDescent="0.25">
      <c r="A14" s="165" t="s">
        <v>17</v>
      </c>
      <c r="B14" s="214">
        <f>AVERAGE(B6:B12)</f>
        <v>1363612.2710714284</v>
      </c>
      <c r="C14" s="214">
        <f>AVERAGE(C6:C13)</f>
        <v>1853618.8356249998</v>
      </c>
      <c r="D14" s="214">
        <f>AVERAGE(D6:D13)</f>
        <v>1710184.9028125</v>
      </c>
      <c r="E14" s="166"/>
      <c r="F14" s="166">
        <f>AVERAGE(F6:F12)</f>
        <v>1253686.3074999999</v>
      </c>
      <c r="G14" s="166">
        <f>AVERAGE(G6:G13)</f>
        <v>1711727.1728125</v>
      </c>
      <c r="H14" s="166">
        <f>AVERAGE(H6:H13)</f>
        <v>1348275.0321875</v>
      </c>
      <c r="I14" s="166"/>
      <c r="J14" s="214">
        <f>AVERAGE(J6:J12)</f>
        <v>1014022.22</v>
      </c>
      <c r="K14" s="214">
        <f>AVERAGE(K6:K13)</f>
        <v>1405994.2531249998</v>
      </c>
      <c r="L14" s="214">
        <f>AVERAGE(L6:L13)</f>
        <v>1423955.4006250002</v>
      </c>
      <c r="M14" s="3"/>
      <c r="N14" s="3"/>
    </row>
    <row r="16" spans="1:16" ht="15.75" x14ac:dyDescent="0.25">
      <c r="A16" s="161" t="s">
        <v>36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25" x14ac:dyDescent="0.25">
      <c r="A17" s="162" t="s">
        <v>43</v>
      </c>
      <c r="B17" s="64" t="s">
        <v>41</v>
      </c>
      <c r="C17" t="s">
        <v>17</v>
      </c>
      <c r="F17" t="s">
        <v>41</v>
      </c>
      <c r="J17" s="64" t="s">
        <v>41</v>
      </c>
      <c r="K17" t="s">
        <v>17</v>
      </c>
      <c r="O17" s="193" t="s">
        <v>42</v>
      </c>
      <c r="P17" t="s">
        <v>17</v>
      </c>
      <c r="S17" t="s">
        <v>5</v>
      </c>
      <c r="W17" s="64" t="s">
        <v>42</v>
      </c>
      <c r="X17" t="s">
        <v>17</v>
      </c>
    </row>
    <row r="18" spans="1:25" s="33" customFormat="1" x14ac:dyDescent="0.25">
      <c r="A18" s="14" t="s">
        <v>39</v>
      </c>
      <c r="B18" s="215" t="s">
        <v>21</v>
      </c>
      <c r="C18" s="200" t="s">
        <v>1</v>
      </c>
      <c r="D18" s="201" t="s">
        <v>2</v>
      </c>
      <c r="F18" s="215" t="s">
        <v>0</v>
      </c>
      <c r="G18" s="200" t="s">
        <v>1</v>
      </c>
      <c r="H18" s="201" t="s">
        <v>2</v>
      </c>
      <c r="J18" s="215" t="s">
        <v>21</v>
      </c>
      <c r="K18" s="200" t="s">
        <v>1</v>
      </c>
      <c r="L18" s="201" t="s">
        <v>2</v>
      </c>
      <c r="O18" s="215" t="s">
        <v>21</v>
      </c>
      <c r="P18" s="200" t="s">
        <v>1</v>
      </c>
      <c r="Q18" s="201" t="s">
        <v>2</v>
      </c>
      <c r="S18" s="215" t="s">
        <v>0</v>
      </c>
      <c r="T18" s="200" t="s">
        <v>1</v>
      </c>
      <c r="U18" s="201" t="s">
        <v>2</v>
      </c>
      <c r="W18" s="215" t="s">
        <v>21</v>
      </c>
      <c r="X18" s="200" t="s">
        <v>1</v>
      </c>
      <c r="Y18" s="201" t="s">
        <v>2</v>
      </c>
    </row>
    <row r="19" spans="1:25" x14ac:dyDescent="0.25">
      <c r="A19" t="s">
        <v>40</v>
      </c>
      <c r="B19" s="2" t="s">
        <v>9</v>
      </c>
      <c r="C19" s="2" t="s">
        <v>9</v>
      </c>
      <c r="D19" s="2" t="s">
        <v>9</v>
      </c>
      <c r="E19" s="8"/>
      <c r="F19" s="8"/>
      <c r="G19" s="8" t="s">
        <v>4</v>
      </c>
      <c r="H19" s="8"/>
      <c r="I19" s="8"/>
      <c r="J19" s="2" t="s">
        <v>3</v>
      </c>
      <c r="K19" s="2" t="s">
        <v>3</v>
      </c>
      <c r="L19" s="2" t="s">
        <v>3</v>
      </c>
      <c r="M19" s="8"/>
      <c r="N19" s="8"/>
      <c r="O19" s="2" t="s">
        <v>9</v>
      </c>
      <c r="P19" s="2" t="s">
        <v>9</v>
      </c>
      <c r="Q19" s="2" t="s">
        <v>9</v>
      </c>
      <c r="R19" s="8"/>
      <c r="S19" s="8"/>
      <c r="T19" s="8" t="s">
        <v>4</v>
      </c>
      <c r="U19" s="8"/>
      <c r="V19" s="8"/>
      <c r="W19" s="2" t="s">
        <v>3</v>
      </c>
      <c r="X19" s="2" t="s">
        <v>3</v>
      </c>
      <c r="Y19" s="2" t="s">
        <v>3</v>
      </c>
    </row>
    <row r="20" spans="1:25" x14ac:dyDescent="0.25">
      <c r="A20" s="33">
        <v>1</v>
      </c>
      <c r="B20" s="213">
        <f>'atoke area'!G4</f>
        <v>52332.4925</v>
      </c>
      <c r="C20" s="213">
        <f>'area female'!G4</f>
        <v>18362.092499999999</v>
      </c>
      <c r="D20" s="213">
        <f>'area male'!G4</f>
        <v>14695.215</v>
      </c>
      <c r="E20" s="3"/>
      <c r="F20" s="3">
        <f>'atoke area'!G8</f>
        <v>59067.380000000005</v>
      </c>
      <c r="G20" s="3">
        <f>'area female'!G8</f>
        <v>25791.435999999998</v>
      </c>
      <c r="H20" s="3">
        <f>'area male'!G8</f>
        <v>28489.166000000005</v>
      </c>
      <c r="I20" s="3"/>
      <c r="J20" s="213">
        <f>'atoke area'!G12</f>
        <v>38295.97</v>
      </c>
      <c r="K20" s="213">
        <f>'area female'!G12</f>
        <v>24698.9925</v>
      </c>
      <c r="L20" s="213">
        <f>'area male'!G12</f>
        <v>29266.372500000001</v>
      </c>
      <c r="O20" s="213">
        <f>'atoke area'!I4</f>
        <v>52066.75</v>
      </c>
      <c r="P20" s="213">
        <f>'area female'!I4</f>
        <v>18022.04</v>
      </c>
      <c r="Q20" s="213">
        <f>'area male'!I4</f>
        <v>12806.672500000001</v>
      </c>
      <c r="R20" s="3"/>
      <c r="S20" s="3">
        <f>'atoke area'!I8</f>
        <v>55651.1325</v>
      </c>
      <c r="T20" s="3">
        <f>'area female'!I8</f>
        <v>24032.241999999998</v>
      </c>
      <c r="U20" s="3">
        <f>'area male'!I8</f>
        <v>28076.574000000001</v>
      </c>
      <c r="V20" s="3"/>
      <c r="W20" s="213">
        <f>'atoke area'!I12</f>
        <v>35005.037499999999</v>
      </c>
      <c r="X20" s="213">
        <f>'area female'!I12</f>
        <v>24386.02</v>
      </c>
      <c r="Y20" s="213">
        <f>'area male'!I12</f>
        <v>31472.922500000001</v>
      </c>
    </row>
    <row r="21" spans="1:25" x14ac:dyDescent="0.25">
      <c r="A21" s="33">
        <v>2</v>
      </c>
      <c r="B21" s="213">
        <f>'atoke area'!G16</f>
        <v>81988.037499999991</v>
      </c>
      <c r="C21" s="213">
        <f>'area female'!G16</f>
        <v>16477.957499999997</v>
      </c>
      <c r="D21" s="213">
        <f>'area male'!G16</f>
        <v>10380.985000000001</v>
      </c>
      <c r="E21" s="3"/>
      <c r="F21" s="3">
        <f>'atoke area'!G20</f>
        <v>55358.942500000005</v>
      </c>
      <c r="G21" s="3">
        <f>'area female'!G20</f>
        <v>19569.177499999998</v>
      </c>
      <c r="H21" s="3">
        <f>'area male'!G20</f>
        <v>11814.862499999999</v>
      </c>
      <c r="I21" s="3"/>
      <c r="J21" s="213">
        <f>'atoke area'!G24</f>
        <v>77267.002500000002</v>
      </c>
      <c r="K21" s="213">
        <f>'area female'!G24</f>
        <v>26416.877499999999</v>
      </c>
      <c r="L21" s="213">
        <f>'area male'!G24</f>
        <v>26181.987499999999</v>
      </c>
      <c r="O21" s="213">
        <f>'atoke area'!I16</f>
        <v>86267.632499999992</v>
      </c>
      <c r="P21" s="213">
        <f>'area female'!I16</f>
        <v>15676.324999999999</v>
      </c>
      <c r="Q21" s="213">
        <f>'area male'!I16</f>
        <v>10252.52</v>
      </c>
      <c r="R21" s="3"/>
      <c r="S21" s="3">
        <f>'atoke area'!I20</f>
        <v>50619.647500000006</v>
      </c>
      <c r="T21" s="3">
        <f>'area female'!I20</f>
        <v>19274.5625</v>
      </c>
      <c r="U21" s="3">
        <f>'area male'!I20</f>
        <v>12929.47</v>
      </c>
      <c r="V21" s="3"/>
      <c r="W21" s="213">
        <f>'atoke area'!I24</f>
        <v>74158.6875</v>
      </c>
      <c r="X21" s="213">
        <f>'area female'!I24</f>
        <v>24554.787499999999</v>
      </c>
      <c r="Y21" s="213">
        <f>'area male'!I24</f>
        <v>28376.575000000001</v>
      </c>
    </row>
    <row r="22" spans="1:25" x14ac:dyDescent="0.25">
      <c r="A22" s="33">
        <v>3</v>
      </c>
      <c r="B22" s="213">
        <f>'atoke area'!G28</f>
        <v>35946.474999999999</v>
      </c>
      <c r="C22" s="213">
        <f>'area female'!G28</f>
        <v>16929.47</v>
      </c>
      <c r="D22" s="213">
        <f>'area male'!G28</f>
        <v>20880.352500000001</v>
      </c>
      <c r="E22" s="3"/>
      <c r="F22" s="3">
        <f>'atoke area'!G32</f>
        <v>38221.032500000001</v>
      </c>
      <c r="G22" s="3">
        <f>'area female'!G32</f>
        <v>15008.1875</v>
      </c>
      <c r="H22" s="3">
        <f>'area male'!G32</f>
        <v>18244.962500000001</v>
      </c>
      <c r="I22" s="3"/>
      <c r="J22" s="213">
        <f>'atoke area'!G36</f>
        <v>26585.642499999998</v>
      </c>
      <c r="K22" s="213">
        <f>'area female'!G36</f>
        <v>16656.172500000001</v>
      </c>
      <c r="L22" s="213">
        <f>'area male'!G36</f>
        <v>35671.915000000001</v>
      </c>
      <c r="O22" s="213">
        <f>'atoke area'!I28</f>
        <v>34414.3825</v>
      </c>
      <c r="P22" s="213">
        <f>'area female'!I28</f>
        <v>13558.585499999999</v>
      </c>
      <c r="Q22" s="213">
        <f>'area male'!I28</f>
        <v>16870.905000000002</v>
      </c>
      <c r="R22" s="3"/>
      <c r="S22" s="3">
        <f>'atoke area'!I32</f>
        <v>33819.267500000002</v>
      </c>
      <c r="T22" s="3">
        <f>'area female'!I32</f>
        <v>12699.622499999999</v>
      </c>
      <c r="U22" s="3">
        <f>'area male'!I32</f>
        <v>16316.119999999999</v>
      </c>
      <c r="V22" s="3"/>
      <c r="W22" s="213">
        <f>'atoke area'!I36</f>
        <v>25265.6675</v>
      </c>
      <c r="X22" s="213">
        <f>'area female'!I36</f>
        <v>16263.855</v>
      </c>
      <c r="Y22" s="213">
        <f>'area male'!I36</f>
        <v>36815.4925</v>
      </c>
    </row>
    <row r="23" spans="1:25" x14ac:dyDescent="0.25">
      <c r="A23" s="33">
        <v>4</v>
      </c>
      <c r="B23" s="213">
        <f>'atoke area'!G40</f>
        <v>41355.162499999999</v>
      </c>
      <c r="C23" s="213">
        <f>'area female'!G40</f>
        <v>26386.647499999999</v>
      </c>
      <c r="D23" s="213">
        <f>'area male'!G40</f>
        <v>33725.440000000002</v>
      </c>
      <c r="E23" s="3"/>
      <c r="F23" s="3">
        <f>'atoke area'!G44</f>
        <v>39091.94</v>
      </c>
      <c r="G23" s="3">
        <f>'area female'!G56</f>
        <v>16881.61</v>
      </c>
      <c r="H23" s="3">
        <f>'area male'!G44</f>
        <v>29874.685000000001</v>
      </c>
      <c r="I23" s="3"/>
      <c r="J23" s="213">
        <f>'atoke area'!G48</f>
        <v>47232.997500000005</v>
      </c>
      <c r="K23" s="213">
        <f>'area female'!G48</f>
        <v>27120.907500000001</v>
      </c>
      <c r="L23" s="213">
        <f>'area male'!G48</f>
        <v>46930.732499999998</v>
      </c>
      <c r="O23" s="213">
        <f>'atoke area'!H40</f>
        <v>48637.279999999999</v>
      </c>
      <c r="P23" s="213">
        <f>'area female'!I40</f>
        <v>19069.267499999998</v>
      </c>
      <c r="Q23" s="213">
        <f>'area male'!I40</f>
        <v>31971.662499999999</v>
      </c>
      <c r="R23" s="3"/>
      <c r="S23" s="3">
        <f>'atoke area'!I44</f>
        <v>40464.735000000001</v>
      </c>
      <c r="T23" s="3">
        <f>'area female'!I44</f>
        <v>19059.192500000001</v>
      </c>
      <c r="U23" s="3">
        <f>'area male'!I44</f>
        <v>28454.66</v>
      </c>
      <c r="V23" s="3"/>
      <c r="W23" s="213">
        <f>'atoke area'!I48</f>
        <v>46142.317499999997</v>
      </c>
      <c r="X23" s="213">
        <f>'area female'!I48</f>
        <v>24452.14</v>
      </c>
      <c r="Y23" s="213">
        <f>'area male'!I48</f>
        <v>44490.557499999995</v>
      </c>
    </row>
    <row r="24" spans="1:25" x14ac:dyDescent="0.25">
      <c r="A24" s="33">
        <v>5</v>
      </c>
      <c r="B24" s="213">
        <f>'atoke area'!G52</f>
        <v>88819.267500000002</v>
      </c>
      <c r="C24" s="213">
        <f>'area female'!G52</f>
        <v>12508.817500000001</v>
      </c>
      <c r="D24" s="213">
        <f>'area male'!G52</f>
        <v>51048.49</v>
      </c>
      <c r="E24" s="3"/>
      <c r="F24" s="3">
        <f>'atoke area'!G56</f>
        <v>82267.005000000005</v>
      </c>
      <c r="G24" s="3">
        <f>'area female'!G56</f>
        <v>16881.61</v>
      </c>
      <c r="H24" s="3">
        <f>'area male'!G56</f>
        <v>34868.39</v>
      </c>
      <c r="I24" s="3"/>
      <c r="J24" s="213">
        <f>'atoke area'!G60</f>
        <v>47642.317500000005</v>
      </c>
      <c r="K24" s="213">
        <f>'area female'!G60</f>
        <v>17476.699999999997</v>
      </c>
      <c r="L24" s="213">
        <f>'area male'!G60</f>
        <v>40586.904999999999</v>
      </c>
      <c r="O24" s="213">
        <f>'atoke area'!I52</f>
        <v>80349.494999999995</v>
      </c>
      <c r="P24" s="213">
        <f>'area female'!I52</f>
        <v>10517.002499999999</v>
      </c>
      <c r="Q24" s="213">
        <f>'area male'!I52</f>
        <v>53963.477500000001</v>
      </c>
      <c r="R24" s="3"/>
      <c r="S24" s="3">
        <f>'atoke area'!I56</f>
        <v>86226.697500000009</v>
      </c>
      <c r="T24" s="3">
        <f>'area female'!I56</f>
        <v>14239.297500000001</v>
      </c>
      <c r="U24" s="3">
        <f>'area male'!I56</f>
        <v>42417.504999999997</v>
      </c>
      <c r="V24" s="3"/>
      <c r="W24" s="213">
        <f>'atoke area'!I60</f>
        <v>40378.462499999994</v>
      </c>
      <c r="X24" s="213">
        <f>'area female'!I60</f>
        <v>16297.859999999999</v>
      </c>
      <c r="Y24" s="213">
        <f>'area male'!I60</f>
        <v>38629.095000000001</v>
      </c>
    </row>
    <row r="25" spans="1:25" x14ac:dyDescent="0.25">
      <c r="A25" s="33">
        <v>6</v>
      </c>
      <c r="B25" s="213">
        <f>'atoke area'!G64</f>
        <v>77839.422500000001</v>
      </c>
      <c r="C25" s="213">
        <f>'area female'!G64</f>
        <v>21865.237499999999</v>
      </c>
      <c r="D25" s="213">
        <f>'area male'!G64</f>
        <v>39720.402499999997</v>
      </c>
      <c r="E25" s="3"/>
      <c r="F25" s="3">
        <f>'atoke area'!G68</f>
        <v>65761.337499999994</v>
      </c>
      <c r="G25" s="3">
        <f>'area female'!G68</f>
        <v>26379.724999999999</v>
      </c>
      <c r="H25" s="3">
        <f>'area male'!G68</f>
        <v>22096.3475</v>
      </c>
      <c r="I25" s="3"/>
      <c r="J25" s="213">
        <f>'atoke area'!G72</f>
        <v>21806.044999999998</v>
      </c>
      <c r="K25" s="213">
        <f>'area female'!G72</f>
        <v>23844.4575</v>
      </c>
      <c r="L25" s="213">
        <f>'area male'!G72</f>
        <v>35307.302499999998</v>
      </c>
      <c r="O25" s="213">
        <f>'atoke area'!I64</f>
        <v>73340.679999999993</v>
      </c>
      <c r="P25" s="213">
        <f>'area female'!I64</f>
        <v>21491.8125</v>
      </c>
      <c r="Q25" s="213">
        <f>'area male'!I64</f>
        <v>42226.072500000002</v>
      </c>
      <c r="R25" s="3"/>
      <c r="S25" s="3">
        <f>'atoke area'!I68</f>
        <v>65873.425000000003</v>
      </c>
      <c r="T25" s="3">
        <f>'area female'!I68</f>
        <v>24778.967499999999</v>
      </c>
      <c r="U25" s="3">
        <f>'area male'!I68</f>
        <v>21948.9925</v>
      </c>
      <c r="V25" s="3"/>
      <c r="W25" s="213">
        <f>'atoke area'!I72</f>
        <v>22183.879999999997</v>
      </c>
      <c r="X25" s="213">
        <f>'area female'!I72</f>
        <v>23609.572500000002</v>
      </c>
      <c r="Y25" s="213">
        <f>'area male'!I72</f>
        <v>36666.247499999998</v>
      </c>
    </row>
    <row r="26" spans="1:25" x14ac:dyDescent="0.25">
      <c r="A26" s="33">
        <v>7</v>
      </c>
      <c r="B26" s="213">
        <f>'atoke area'!G76</f>
        <v>92671.282500000001</v>
      </c>
      <c r="C26" s="213">
        <f>'area female'!G76</f>
        <v>9460.9575000000004</v>
      </c>
      <c r="D26" s="213">
        <f>'area male'!G76</f>
        <v>25481.107499999998</v>
      </c>
      <c r="E26" s="3"/>
      <c r="F26" s="3">
        <f>'atoke area'!G80</f>
        <v>75078.085000000006</v>
      </c>
      <c r="G26" s="3">
        <f>'area female'!G80</f>
        <v>15906.170000000002</v>
      </c>
      <c r="H26" s="3">
        <f>'area male'!G80</f>
        <v>24190.425000000003</v>
      </c>
      <c r="I26" s="3"/>
      <c r="J26" s="213">
        <f>'atoke area'!G84</f>
        <v>68840.679999999993</v>
      </c>
      <c r="K26" s="213">
        <f>'area female'!G84</f>
        <v>15524.560000000001</v>
      </c>
      <c r="L26" s="213">
        <f>'area male'!G84</f>
        <v>40357.682499999995</v>
      </c>
      <c r="O26" s="213">
        <f>'atoke area'!I76</f>
        <v>91811.084999999992</v>
      </c>
      <c r="P26" s="213">
        <f>'area female'!I76</f>
        <v>9249.3725000000013</v>
      </c>
      <c r="Q26" s="213">
        <f>'area male'!I76</f>
        <v>25693.952499999999</v>
      </c>
      <c r="R26" s="3"/>
      <c r="S26" s="3">
        <f>'atoke area'!I80</f>
        <v>78359.572499999995</v>
      </c>
      <c r="T26" s="3">
        <f>'area female'!I80</f>
        <v>17541.559999999998</v>
      </c>
      <c r="U26" s="3">
        <f>'area male'!I80</f>
        <v>19287.784999999996</v>
      </c>
      <c r="V26" s="3"/>
      <c r="W26" s="213">
        <f>'atoke area'!I84</f>
        <v>63046.6</v>
      </c>
      <c r="X26" s="213">
        <f>'area female'!I84</f>
        <v>14552.267500000002</v>
      </c>
      <c r="Y26" s="213">
        <f>'area male'!I84</f>
        <v>44756.927499999998</v>
      </c>
    </row>
    <row r="27" spans="1:25" x14ac:dyDescent="0.25">
      <c r="A27" s="33">
        <v>8</v>
      </c>
      <c r="B27" s="213"/>
      <c r="C27" s="213">
        <f>'area female'!G88</f>
        <v>16977.96</v>
      </c>
      <c r="D27" s="213">
        <f>'area male'!G88</f>
        <v>22976.072499999998</v>
      </c>
      <c r="E27" s="3"/>
      <c r="F27" s="3"/>
      <c r="G27" s="3">
        <f>'area female'!G92</f>
        <v>11424.434999999999</v>
      </c>
      <c r="H27" s="3">
        <f>'area male'!G92</f>
        <v>27731.107500000002</v>
      </c>
      <c r="I27" s="3"/>
      <c r="J27" s="213"/>
      <c r="K27" s="213">
        <f>'area female'!G96</f>
        <v>18693.952499999999</v>
      </c>
      <c r="L27" s="213">
        <f>'area male'!G96</f>
        <v>35318.639999999999</v>
      </c>
      <c r="O27" s="213"/>
      <c r="P27" s="213">
        <f>'area female'!I88</f>
        <v>17312.97</v>
      </c>
      <c r="Q27" s="213">
        <f>'area male'!I88</f>
        <v>27719.772499999999</v>
      </c>
      <c r="R27" s="3"/>
      <c r="S27" s="3"/>
      <c r="T27" s="3">
        <f>'area female'!I92</f>
        <v>9670.0249999999996</v>
      </c>
      <c r="U27" s="3">
        <f>'area male'!I92</f>
        <v>27580.605</v>
      </c>
      <c r="V27" s="3"/>
      <c r="W27" s="213"/>
      <c r="X27" s="213">
        <f>'area female'!I96</f>
        <v>18961.584999999999</v>
      </c>
      <c r="Y27" s="213">
        <f>'area male'!I96</f>
        <v>33544.080000000002</v>
      </c>
    </row>
    <row r="28" spans="1:25" x14ac:dyDescent="0.25">
      <c r="A28" s="165" t="s">
        <v>17</v>
      </c>
      <c r="B28" s="214">
        <f>AVERAGE(B20:B26)</f>
        <v>67278.877142857149</v>
      </c>
      <c r="C28" s="214">
        <f>AVERAGE(C20:C27)</f>
        <v>17371.142500000002</v>
      </c>
      <c r="D28" s="214">
        <f>AVERAGE(D20:D27)</f>
        <v>27363.508125</v>
      </c>
      <c r="E28" s="166"/>
      <c r="F28" s="166">
        <f>AVERAGE(F20:F26)</f>
        <v>59263.674642857157</v>
      </c>
      <c r="G28" s="166">
        <f>AVERAGE(G20:G27)</f>
        <v>18480.293874999999</v>
      </c>
      <c r="H28" s="166">
        <f>AVERAGE(H20:H27)</f>
        <v>24663.743250000003</v>
      </c>
      <c r="I28" s="166"/>
      <c r="J28" s="214">
        <f>AVERAGE(J20:J26)</f>
        <v>46810.093571428566</v>
      </c>
      <c r="K28" s="214">
        <f>AVERAGE(K20:K27)</f>
        <v>21304.077499999999</v>
      </c>
      <c r="L28" s="214">
        <f>AVERAGE(L20:L27)</f>
        <v>36202.692187499997</v>
      </c>
      <c r="M28" s="166"/>
      <c r="N28" s="166"/>
      <c r="O28" s="214">
        <f>AVERAGE(O20:O26)</f>
        <v>66698.18642857144</v>
      </c>
      <c r="P28" s="214">
        <f>AVERAGE(P20:P27)</f>
        <v>15612.171937499999</v>
      </c>
      <c r="Q28" s="214">
        <f>AVERAGE(Q20:Q27)</f>
        <v>27688.129375</v>
      </c>
      <c r="R28" s="166"/>
      <c r="S28" s="166">
        <f>AVERAGE(S20:S26)</f>
        <v>58716.353928571429</v>
      </c>
      <c r="T28" s="166">
        <f>AVERAGE(T20:T27)</f>
        <v>17661.933687499997</v>
      </c>
      <c r="U28" s="166">
        <f>AVERAGE(U20:U27)</f>
        <v>24626.463937500001</v>
      </c>
      <c r="V28" s="166"/>
      <c r="W28" s="214">
        <f>AVERAGE(W20:W26)</f>
        <v>43740.09321428572</v>
      </c>
      <c r="X28" s="214">
        <f>AVERAGE(X20:X27)</f>
        <v>20384.760937499999</v>
      </c>
      <c r="Y28" s="214">
        <f>AVERAGE(Y20:Y27)</f>
        <v>36843.987187499995</v>
      </c>
    </row>
    <row r="29" spans="1:25" x14ac:dyDescent="0.25">
      <c r="A29" s="31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  <c r="S29" s="167"/>
      <c r="T29" s="167"/>
      <c r="U29" s="167"/>
      <c r="V29" s="167"/>
      <c r="W29" s="167"/>
      <c r="X29" s="167"/>
      <c r="Y29" s="167"/>
    </row>
    <row r="30" spans="1:25" x14ac:dyDescent="0.25">
      <c r="A30" s="163" t="s">
        <v>36</v>
      </c>
      <c r="O30" s="142"/>
    </row>
    <row r="31" spans="1:25" x14ac:dyDescent="0.25">
      <c r="A31" s="163" t="s">
        <v>44</v>
      </c>
      <c r="B31" s="121" t="s">
        <v>58</v>
      </c>
      <c r="C31" t="s">
        <v>17</v>
      </c>
      <c r="F31" t="s">
        <v>6</v>
      </c>
      <c r="J31" s="121" t="s">
        <v>58</v>
      </c>
      <c r="K31" t="s">
        <v>17</v>
      </c>
      <c r="O31" s="157" t="s">
        <v>59</v>
      </c>
      <c r="P31" t="s">
        <v>17</v>
      </c>
      <c r="S31" t="s">
        <v>7</v>
      </c>
      <c r="W31" s="157" t="s">
        <v>59</v>
      </c>
      <c r="X31" t="s">
        <v>17</v>
      </c>
    </row>
    <row r="32" spans="1:25" s="33" customFormat="1" x14ac:dyDescent="0.25">
      <c r="A32" s="14" t="s">
        <v>39</v>
      </c>
      <c r="B32" s="215" t="s">
        <v>21</v>
      </c>
      <c r="C32" s="200" t="s">
        <v>1</v>
      </c>
      <c r="D32" s="201" t="s">
        <v>2</v>
      </c>
      <c r="F32" s="215" t="s">
        <v>0</v>
      </c>
      <c r="G32" s="200" t="s">
        <v>1</v>
      </c>
      <c r="H32" s="201" t="s">
        <v>2</v>
      </c>
      <c r="J32" s="215" t="s">
        <v>21</v>
      </c>
      <c r="K32" s="200" t="s">
        <v>1</v>
      </c>
      <c r="L32" s="201" t="s">
        <v>2</v>
      </c>
      <c r="O32" s="215" t="s">
        <v>21</v>
      </c>
      <c r="P32" s="200" t="s">
        <v>1</v>
      </c>
      <c r="Q32" s="201" t="s">
        <v>2</v>
      </c>
      <c r="S32" s="215" t="s">
        <v>0</v>
      </c>
      <c r="T32" s="200" t="s">
        <v>1</v>
      </c>
      <c r="U32" s="201" t="s">
        <v>2</v>
      </c>
      <c r="W32" s="215" t="s">
        <v>21</v>
      </c>
      <c r="X32" s="200" t="s">
        <v>1</v>
      </c>
      <c r="Y32" s="201" t="s">
        <v>2</v>
      </c>
    </row>
    <row r="33" spans="1:25" x14ac:dyDescent="0.25">
      <c r="A33" t="s">
        <v>40</v>
      </c>
      <c r="B33" s="2" t="s">
        <v>9</v>
      </c>
      <c r="C33" s="2" t="s">
        <v>9</v>
      </c>
      <c r="D33" s="2" t="s">
        <v>9</v>
      </c>
      <c r="E33" s="8"/>
      <c r="F33" s="8"/>
      <c r="G33" s="8" t="s">
        <v>4</v>
      </c>
      <c r="H33" s="8"/>
      <c r="I33" s="8"/>
      <c r="J33" s="2" t="s">
        <v>3</v>
      </c>
      <c r="K33" s="2" t="s">
        <v>3</v>
      </c>
      <c r="L33" s="2" t="s">
        <v>3</v>
      </c>
      <c r="M33" s="8"/>
      <c r="N33" s="8"/>
      <c r="O33" s="2" t="s">
        <v>9</v>
      </c>
      <c r="P33" s="2" t="s">
        <v>9</v>
      </c>
      <c r="Q33" s="2" t="s">
        <v>9</v>
      </c>
      <c r="R33" s="8"/>
      <c r="S33" s="8"/>
      <c r="T33" s="8" t="s">
        <v>4</v>
      </c>
      <c r="U33" s="8"/>
      <c r="V33" s="8"/>
      <c r="W33" s="2" t="s">
        <v>3</v>
      </c>
      <c r="X33" s="2" t="s">
        <v>3</v>
      </c>
      <c r="Y33" s="2" t="s">
        <v>3</v>
      </c>
    </row>
    <row r="34" spans="1:25" x14ac:dyDescent="0.25">
      <c r="A34">
        <v>1</v>
      </c>
      <c r="B34" s="3">
        <f>'atoke area'!M4</f>
        <v>47720.402500000004</v>
      </c>
      <c r="C34" s="3">
        <f>'area female'!M4</f>
        <v>22706.55</v>
      </c>
      <c r="D34" s="3">
        <f>'area male'!M4</f>
        <v>14339.4175</v>
      </c>
      <c r="E34" s="3"/>
      <c r="F34" s="3">
        <f>'atoke area'!M8</f>
        <v>53955.472500000003</v>
      </c>
      <c r="G34" s="3">
        <f>'area female'!M8</f>
        <v>26461.966000000004</v>
      </c>
      <c r="H34" s="3">
        <f>'area male'!M8</f>
        <v>21171.286</v>
      </c>
      <c r="I34" s="3"/>
      <c r="J34" s="3">
        <f>'atoke area'!M12</f>
        <v>40846.977499999994</v>
      </c>
      <c r="K34" s="3">
        <f>'area female'!M12</f>
        <v>26186.397499999999</v>
      </c>
      <c r="L34" s="3">
        <f>'area male'!M12</f>
        <v>23545.9725</v>
      </c>
      <c r="O34" s="3">
        <f>'atoke area'!O4</f>
        <v>47998.112499999996</v>
      </c>
      <c r="P34" s="3">
        <f>'area female'!O4</f>
        <v>24930.73</v>
      </c>
      <c r="Q34" s="3">
        <f>'area male'!O4</f>
        <v>12529.785</v>
      </c>
      <c r="R34" s="3"/>
      <c r="S34" s="3">
        <f>'atoke area'!O8</f>
        <v>55427.582500000004</v>
      </c>
      <c r="T34" s="3">
        <f>'area female'!O8</f>
        <v>28069.016000000003</v>
      </c>
      <c r="U34" s="3">
        <f>'area male'!O8</f>
        <v>21700.25</v>
      </c>
      <c r="V34" s="3"/>
      <c r="W34" s="3">
        <f>'atoke area'!O12</f>
        <v>40938.287499999999</v>
      </c>
      <c r="X34" s="3">
        <f>'area female'!O12</f>
        <v>27342.57</v>
      </c>
      <c r="Y34" s="3">
        <f>'area male'!O12</f>
        <v>24883.5</v>
      </c>
    </row>
    <row r="35" spans="1:25" x14ac:dyDescent="0.25">
      <c r="A35">
        <v>2</v>
      </c>
      <c r="B35" s="3">
        <f>'atoke area'!M16</f>
        <v>52279.595000000001</v>
      </c>
      <c r="C35" s="3">
        <f>'area female'!M16</f>
        <v>17136.022499999999</v>
      </c>
      <c r="D35" s="3">
        <f>'area male'!M16</f>
        <v>9005.0375000000004</v>
      </c>
      <c r="E35" s="3"/>
      <c r="F35" s="3">
        <f>'atoke area'!M20</f>
        <v>52682.6175</v>
      </c>
      <c r="G35" s="3">
        <f>'area female'!M20</f>
        <v>24860.83</v>
      </c>
      <c r="H35" s="3">
        <f>'area male'!M20</f>
        <v>16932.620000000003</v>
      </c>
      <c r="I35" s="3"/>
      <c r="J35" s="3">
        <f>'atoke area'!M24</f>
        <v>60498.7425</v>
      </c>
      <c r="K35" s="3">
        <f>'area female'!M24</f>
        <v>26576.827499999999</v>
      </c>
      <c r="L35" s="3">
        <f>'area male'!M24</f>
        <v>27703.4</v>
      </c>
      <c r="O35" s="3">
        <f>'atoke area'!O16</f>
        <v>57814.229999999996</v>
      </c>
      <c r="P35" s="3">
        <f>'area female'!O16</f>
        <v>21160.5825</v>
      </c>
      <c r="Q35" s="3">
        <f>'area male'!O16</f>
        <v>10600.127499999999</v>
      </c>
      <c r="R35" s="3"/>
      <c r="S35" s="3">
        <f>'atoke area'!O20</f>
        <v>51684.509999999995</v>
      </c>
      <c r="T35" s="3">
        <f>'area female'!O20</f>
        <v>22452.77</v>
      </c>
      <c r="U35" s="3">
        <f>'area male'!O20</f>
        <v>14768.89</v>
      </c>
      <c r="V35" s="3"/>
      <c r="W35" s="3">
        <f>'atoke area'!O24</f>
        <v>60314.232500000006</v>
      </c>
      <c r="X35" s="3">
        <f>'area female'!O24</f>
        <v>25129.7225</v>
      </c>
      <c r="Y35" s="3">
        <f>'area male'!O24</f>
        <v>28156.800000000003</v>
      </c>
    </row>
    <row r="36" spans="1:25" x14ac:dyDescent="0.25">
      <c r="A36">
        <v>3</v>
      </c>
      <c r="B36" s="3">
        <f>'atoke area'!M28</f>
        <v>31416.2425</v>
      </c>
      <c r="C36" s="3">
        <f>'area female'!M28</f>
        <v>20232.997500000001</v>
      </c>
      <c r="D36" s="3">
        <f>'area male'!M28</f>
        <v>22346.347500000003</v>
      </c>
      <c r="E36" s="3"/>
      <c r="F36" s="3">
        <f>'atoke area'!M32</f>
        <v>35918.134999999995</v>
      </c>
      <c r="G36" s="3">
        <f>'area female'!M32</f>
        <v>15271.41</v>
      </c>
      <c r="H36" s="3">
        <f>'area male'!M32</f>
        <v>16964.105</v>
      </c>
      <c r="I36" s="3"/>
      <c r="J36" s="3">
        <f>'atoke area'!M36</f>
        <v>24112.089999999997</v>
      </c>
      <c r="K36" s="3">
        <f>'area female'!M36</f>
        <v>20336.9025</v>
      </c>
      <c r="L36" s="3">
        <f>'area male'!M36</f>
        <v>32729.847500000003</v>
      </c>
      <c r="O36" s="3">
        <f>'atoke area'!O28</f>
        <v>30639.17</v>
      </c>
      <c r="P36" s="3">
        <f>'area female'!O28</f>
        <v>17921.282500000001</v>
      </c>
      <c r="Q36" s="3">
        <f>'area male'!O28</f>
        <v>21448.9925</v>
      </c>
      <c r="R36" s="3"/>
      <c r="S36" s="3">
        <f>'atoke area'!O32</f>
        <v>30506.297500000001</v>
      </c>
      <c r="T36" s="3">
        <f>'area female'!O32</f>
        <v>17392.947500000002</v>
      </c>
      <c r="U36" s="3">
        <f>'area male'!O32</f>
        <v>19380.985000000001</v>
      </c>
      <c r="V36" s="3"/>
      <c r="W36" s="3">
        <f>'atoke area'!O36</f>
        <v>22581.862500000003</v>
      </c>
      <c r="X36" s="3">
        <f>'area female'!O36</f>
        <v>23841.94</v>
      </c>
      <c r="Y36" s="3">
        <f>'area male'!O36</f>
        <v>32725.442500000001</v>
      </c>
    </row>
    <row r="37" spans="1:25" x14ac:dyDescent="0.25">
      <c r="A37">
        <v>4</v>
      </c>
      <c r="B37" s="3">
        <f>'atoke area'!M40</f>
        <v>47382.872499999998</v>
      </c>
      <c r="C37" s="3">
        <f>'area female'!M40</f>
        <v>19431.992499999997</v>
      </c>
      <c r="D37" s="3">
        <f>'area male'!M40</f>
        <v>29616.5</v>
      </c>
      <c r="E37" s="3"/>
      <c r="F37" s="3">
        <f>'atoke area'!M44</f>
        <v>37064.862499999996</v>
      </c>
      <c r="G37" s="3">
        <f>'area female'!M44</f>
        <v>38057.932499999995</v>
      </c>
      <c r="H37" s="3">
        <f>'area male'!M44</f>
        <v>23092.57</v>
      </c>
      <c r="I37" s="3"/>
      <c r="J37" s="3">
        <f>'atoke area'!M48</f>
        <v>48472.292499999996</v>
      </c>
      <c r="K37" s="3">
        <f>'area female'!M48</f>
        <v>36231.107499999998</v>
      </c>
      <c r="L37" s="3">
        <f>'area male'!M48</f>
        <v>41667.504999999997</v>
      </c>
      <c r="O37" s="3">
        <f>'atoke area'!O40</f>
        <v>50515.114999999998</v>
      </c>
      <c r="P37" s="3">
        <f>'area female'!O40</f>
        <v>23834.3825</v>
      </c>
      <c r="Q37" s="3">
        <f>'area male'!O40</f>
        <v>33892.317500000005</v>
      </c>
      <c r="R37" s="3"/>
      <c r="S37" s="3">
        <f>'atoke area'!O44</f>
        <v>38034.002500000002</v>
      </c>
      <c r="T37" s="3">
        <f>'area female'!O44</f>
        <v>26681.360000000001</v>
      </c>
      <c r="U37" s="3">
        <f>'area male'!O44</f>
        <v>27955.287499999999</v>
      </c>
      <c r="V37" s="3"/>
      <c r="W37" s="3">
        <f>'atoke area'!O48</f>
        <v>45521.197500000002</v>
      </c>
      <c r="X37" s="3">
        <f>'area female'!O48</f>
        <v>34981.740000000005</v>
      </c>
      <c r="Y37" s="3">
        <f>'area male'!O48</f>
        <v>38826.827499999999</v>
      </c>
    </row>
    <row r="38" spans="1:25" x14ac:dyDescent="0.25">
      <c r="A38">
        <v>5</v>
      </c>
      <c r="B38" s="3">
        <f>'atoke area'!M52</f>
        <v>63099.552500000005</v>
      </c>
      <c r="C38" s="3">
        <f>'area female'!M52</f>
        <v>13916.875</v>
      </c>
      <c r="D38" s="3">
        <f>'area male'!M52</f>
        <v>40632.2425</v>
      </c>
      <c r="E38" s="3"/>
      <c r="F38" s="3">
        <f>'atoke area'!M56</f>
        <v>72646.725000000006</v>
      </c>
      <c r="G38" s="3">
        <f>'area female'!M56</f>
        <v>15896.724999999999</v>
      </c>
      <c r="H38" s="3">
        <f>'area male'!M56</f>
        <v>29619.017500000002</v>
      </c>
      <c r="I38" s="3"/>
      <c r="J38" s="3">
        <f>'atoke area'!M60</f>
        <v>49399.2425</v>
      </c>
      <c r="K38" s="3">
        <f>'area female'!M60</f>
        <v>18903.022499999999</v>
      </c>
      <c r="L38" s="3">
        <f>'area male'!M60</f>
        <v>36694.585000000006</v>
      </c>
      <c r="O38" s="3">
        <f>'atoke area'!O52</f>
        <v>57391.6875</v>
      </c>
      <c r="P38" s="3">
        <f>'area female'!O52</f>
        <v>15147.985000000001</v>
      </c>
      <c r="Q38" s="3">
        <f>'area male'!O52</f>
        <v>35013.852500000001</v>
      </c>
      <c r="R38" s="3"/>
      <c r="S38" s="3">
        <f>'atoke area'!O56</f>
        <v>75883.232499999998</v>
      </c>
      <c r="T38" s="3">
        <f>'area female'!O56</f>
        <v>15916.877500000001</v>
      </c>
      <c r="U38" s="3">
        <f>'area male'!O56</f>
        <v>30465.364999999998</v>
      </c>
      <c r="V38" s="3"/>
      <c r="W38" s="3">
        <f>'atoke area'!O60</f>
        <v>42653.025000000001</v>
      </c>
      <c r="X38" s="3">
        <f>'area female'!O60</f>
        <v>18328.715</v>
      </c>
      <c r="Y38" s="3">
        <f>'area male'!O60</f>
        <v>37019.522499999999</v>
      </c>
    </row>
    <row r="39" spans="1:25" x14ac:dyDescent="0.25">
      <c r="A39">
        <v>6</v>
      </c>
      <c r="B39" s="3">
        <f>'atoke area'!M64</f>
        <v>49904.282500000001</v>
      </c>
      <c r="C39" s="3">
        <f>'area female'!M64</f>
        <v>25625.945</v>
      </c>
      <c r="D39" s="3">
        <f>'area male'!M64</f>
        <v>37871.537499999999</v>
      </c>
      <c r="E39" s="3"/>
      <c r="F39" s="3">
        <f>'atoke area'!M68</f>
        <v>55618.387499999997</v>
      </c>
      <c r="G39" s="3">
        <f>'area female'!M68</f>
        <v>26210.327499999999</v>
      </c>
      <c r="H39" s="3">
        <f>'area male'!M68</f>
        <v>18268.259999999998</v>
      </c>
      <c r="I39" s="3"/>
      <c r="J39" s="3">
        <f>'atoke area'!M72</f>
        <v>25292.19</v>
      </c>
      <c r="K39" s="3">
        <f>'area female'!M72</f>
        <v>21812.972750000001</v>
      </c>
      <c r="L39" s="3">
        <f>'area male'!M72</f>
        <v>25810.455000000002</v>
      </c>
      <c r="O39" s="3">
        <f>'atoke area'!O64</f>
        <v>51003.777499999997</v>
      </c>
      <c r="P39" s="3">
        <f>'area female'!O64</f>
        <v>27539.672500000004</v>
      </c>
      <c r="Q39" s="3">
        <f>'area male'!O64</f>
        <v>37284.002500000002</v>
      </c>
      <c r="R39" s="3"/>
      <c r="S39" s="3">
        <f>'atoke area'!O68</f>
        <v>53280.857499999998</v>
      </c>
      <c r="T39" s="3">
        <f>'area female'!O68</f>
        <v>25510.705000000002</v>
      </c>
      <c r="U39" s="3">
        <f>'area male'!O68</f>
        <v>20330.607500000002</v>
      </c>
      <c r="V39" s="3"/>
      <c r="W39" s="3">
        <f>'atoke area'!O72</f>
        <v>23799.119999999999</v>
      </c>
      <c r="X39" s="3">
        <f>'area female'!O72</f>
        <v>20418.767500000002</v>
      </c>
      <c r="Y39" s="3">
        <f>'area male'!O72</f>
        <v>26673.172499999997</v>
      </c>
    </row>
    <row r="40" spans="1:25" x14ac:dyDescent="0.25">
      <c r="A40">
        <v>7</v>
      </c>
      <c r="B40" s="3">
        <f>'atoke area'!M76</f>
        <v>63522.04</v>
      </c>
      <c r="C40" s="3">
        <f>'area female'!M76</f>
        <v>11471.6625</v>
      </c>
      <c r="D40" s="3">
        <f>'area male'!M76</f>
        <v>24200.8825</v>
      </c>
      <c r="E40" s="3"/>
      <c r="F40" s="3">
        <f>'atoke area'!M80</f>
        <v>58592.567500000005</v>
      </c>
      <c r="G40" s="3">
        <f>'area female'!M80</f>
        <v>14019.522499999999</v>
      </c>
      <c r="H40" s="3">
        <f>'area male'!M80</f>
        <v>19908.059999999998</v>
      </c>
      <c r="I40" s="3"/>
      <c r="J40" s="3">
        <f>'atoke area'!M84</f>
        <v>52204.03</v>
      </c>
      <c r="K40" s="3">
        <f>'area female'!M84</f>
        <v>19114.61</v>
      </c>
      <c r="L40" s="3">
        <f>'area male'!M84</f>
        <v>32685.14</v>
      </c>
      <c r="O40" s="3">
        <f>'atoke area'!O76</f>
        <v>68187.024999999994</v>
      </c>
      <c r="P40" s="3">
        <f>'area female'!O76</f>
        <v>10678.199999999999</v>
      </c>
      <c r="Q40" s="3">
        <f>'area male'!O76</f>
        <v>25736.774999999998</v>
      </c>
      <c r="R40" s="3"/>
      <c r="S40" s="3">
        <f>'atoke area'!O80</f>
        <v>57722.920000000006</v>
      </c>
      <c r="T40" s="3">
        <f>'area female'!O80</f>
        <v>14743.075000000001</v>
      </c>
      <c r="U40" s="3">
        <f>'area male'!O80</f>
        <v>23098.237499999999</v>
      </c>
      <c r="V40" s="3"/>
      <c r="W40" s="3">
        <f>'atoke area'!O84</f>
        <v>53234.2575</v>
      </c>
      <c r="X40" s="3">
        <f>'area female'!O84</f>
        <v>18673.174999999999</v>
      </c>
      <c r="Y40" s="3">
        <f>'area male'!O84</f>
        <v>34926.949999999997</v>
      </c>
    </row>
    <row r="41" spans="1:25" x14ac:dyDescent="0.25">
      <c r="A41">
        <v>8</v>
      </c>
      <c r="B41" s="3"/>
      <c r="C41" s="3">
        <f>'area female'!M88</f>
        <v>15760.705</v>
      </c>
      <c r="D41" s="3">
        <f>'area male'!M88</f>
        <v>20430.732500000002</v>
      </c>
      <c r="E41" s="3"/>
      <c r="F41" s="3"/>
      <c r="G41" s="3">
        <f>'area female'!M92</f>
        <v>15244.3325</v>
      </c>
      <c r="H41" s="3">
        <f>'area male'!M92</f>
        <v>23884.76</v>
      </c>
      <c r="I41" s="3"/>
      <c r="J41" s="3"/>
      <c r="K41" s="3">
        <f>'area female'!M96</f>
        <v>18080.605</v>
      </c>
      <c r="L41" s="3">
        <f>'area male'!M96</f>
        <v>27242.442499999997</v>
      </c>
      <c r="O41" s="3"/>
      <c r="P41" s="3">
        <f>'area female'!O88</f>
        <v>14529.5975</v>
      </c>
      <c r="Q41" s="3">
        <f>'area male'!O88</f>
        <v>21924.432500000003</v>
      </c>
      <c r="R41" s="3"/>
      <c r="S41" s="3"/>
      <c r="T41" s="3">
        <f>'area female'!O92</f>
        <v>14359.57</v>
      </c>
      <c r="U41" s="3">
        <f>'area male'!O92</f>
        <v>25219.145</v>
      </c>
      <c r="V41" s="3"/>
      <c r="W41" s="3"/>
      <c r="X41" s="3">
        <f>'area female'!O96</f>
        <v>20573.674999999999</v>
      </c>
      <c r="Y41" s="3">
        <f>'area male'!O96</f>
        <v>30499.37</v>
      </c>
    </row>
    <row r="42" spans="1:25" x14ac:dyDescent="0.25">
      <c r="A42" s="165" t="s">
        <v>17</v>
      </c>
      <c r="B42" s="166">
        <f>AVERAGE(B34:B40)</f>
        <v>50760.712500000001</v>
      </c>
      <c r="C42" s="166">
        <f>AVERAGE(C34:C41)</f>
        <v>18285.343749999996</v>
      </c>
      <c r="D42" s="166">
        <f>AVERAGE(D34:D41)</f>
        <v>24805.337187500005</v>
      </c>
      <c r="E42" s="166"/>
      <c r="F42" s="166">
        <f>AVERAGE(F34:F40)</f>
        <v>52354.10964285714</v>
      </c>
      <c r="G42" s="166">
        <f>AVERAGE(G34:G41)</f>
        <v>22002.880749999997</v>
      </c>
      <c r="H42" s="166">
        <f>AVERAGE(H34:H41)</f>
        <v>21230.084812500001</v>
      </c>
      <c r="I42" s="166"/>
      <c r="J42" s="166">
        <f>AVERAGE(J34:J40)</f>
        <v>42975.080714285708</v>
      </c>
      <c r="K42" s="166">
        <f>AVERAGE(K34:K41)</f>
        <v>23405.305656250002</v>
      </c>
      <c r="L42" s="166">
        <f>AVERAGE(L34:L41)</f>
        <v>31009.918437500004</v>
      </c>
      <c r="M42" s="166"/>
      <c r="N42" s="166"/>
      <c r="O42" s="166">
        <f>AVERAGE(O34:O40)</f>
        <v>51935.588214285723</v>
      </c>
      <c r="P42" s="166">
        <f>AVERAGE(P34:P41)</f>
        <v>19467.804062500003</v>
      </c>
      <c r="Q42" s="166">
        <f>AVERAGE(Q34:Q41)</f>
        <v>24803.785625</v>
      </c>
      <c r="R42" s="166"/>
      <c r="S42" s="166">
        <f>AVERAGE(S34:S40)</f>
        <v>51791.343214285713</v>
      </c>
      <c r="T42" s="166">
        <f>AVERAGE(T34:T41)</f>
        <v>20640.790125000003</v>
      </c>
      <c r="U42" s="166">
        <f>AVERAGE(U34:U41)</f>
        <v>22864.845937499998</v>
      </c>
      <c r="V42" s="166"/>
      <c r="W42" s="166">
        <f>AVERAGE(W34:W40)</f>
        <v>41291.71178571428</v>
      </c>
      <c r="X42" s="166">
        <f>AVERAGE(X34:X41)</f>
        <v>23661.288124999999</v>
      </c>
      <c r="Y42" s="166">
        <f>AVERAGE(Y34:Y41)</f>
        <v>31713.948124999995</v>
      </c>
    </row>
    <row r="43" spans="1:25" x14ac:dyDescent="0.25">
      <c r="B43" s="11" t="s">
        <v>21</v>
      </c>
      <c r="C43" s="12" t="s">
        <v>1</v>
      </c>
      <c r="D43" s="13" t="s">
        <v>2</v>
      </c>
      <c r="E43" s="17"/>
      <c r="F43" s="17"/>
      <c r="G43" s="17"/>
      <c r="H43" s="17"/>
      <c r="I43" s="17"/>
      <c r="J43" s="11" t="s">
        <v>21</v>
      </c>
      <c r="K43" s="12" t="s">
        <v>1</v>
      </c>
      <c r="L43" s="13" t="s">
        <v>2</v>
      </c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x14ac:dyDescent="0.25">
      <c r="A44" s="64" t="s">
        <v>45</v>
      </c>
      <c r="B44" s="34">
        <f>AVERAGE(B20:B26,O20:O26)</f>
        <v>66988.53178571428</v>
      </c>
      <c r="C44" s="34">
        <f>AVERAGE(C20:C27,P20:P27)</f>
        <v>16491.657218749999</v>
      </c>
      <c r="D44" s="34">
        <f>AVERAGE(D20:D27,Q20:Q27)</f>
        <v>27525.818749999999</v>
      </c>
      <c r="E44" s="22"/>
      <c r="F44" s="22">
        <f>AVERAGE(F20:F26,S20:S26)</f>
        <v>58990.0142857143</v>
      </c>
      <c r="G44" s="22">
        <f>AVERAGE(G20:G27,T20:T27)</f>
        <v>18071.113781250002</v>
      </c>
      <c r="H44" s="22">
        <f>AVERAGE(H20:H27,U20:U27)</f>
        <v>24645.103593749998</v>
      </c>
      <c r="I44" s="22"/>
      <c r="J44" s="34">
        <f>AVERAGE(J20:J26,W20:W26)</f>
        <v>45275.093392857132</v>
      </c>
      <c r="K44" s="34">
        <f>AVERAGE(K20:K27,X20:X27)</f>
        <v>20844.419218750001</v>
      </c>
      <c r="L44" s="34">
        <f>AVERAGE(L20:L27,Y20:Y27)</f>
        <v>36523.339687499996</v>
      </c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1:25" x14ac:dyDescent="0.25">
      <c r="A45" s="121" t="s">
        <v>46</v>
      </c>
      <c r="B45" s="34">
        <f>AVERAGE(B34:B40,O34:O40)</f>
        <v>51348.150357142855</v>
      </c>
      <c r="C45" s="34">
        <f>AVERAGE(C34:C42,P34:P41)</f>
        <v>18841.795661764703</v>
      </c>
      <c r="D45" s="34">
        <f>AVERAGE(D34:D41,Q34:Q41)</f>
        <v>24804.561406250003</v>
      </c>
      <c r="E45" s="22"/>
      <c r="F45" s="22">
        <f>AVERAGE(F34:F40,S34:S40)</f>
        <v>52072.726428571434</v>
      </c>
      <c r="G45" s="22">
        <f>AVERAGE(G34:G42,T34:T41)</f>
        <v>21361.896926470588</v>
      </c>
      <c r="H45" s="22">
        <f>AVERAGE(H34:H41,U34:U41)</f>
        <v>22047.465375</v>
      </c>
      <c r="I45" s="22"/>
      <c r="J45" s="34">
        <f>AVERAGE(J34:J40,W34:W40)</f>
        <v>42133.396249999991</v>
      </c>
      <c r="K45" s="34">
        <f>AVERAGE(K34:K42,X34:X41)</f>
        <v>23525.767994485297</v>
      </c>
      <c r="L45" s="34">
        <f>AVERAGE(L34:L41,Y34:Y41)</f>
        <v>31361.933281250003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  <row r="46" spans="1:25" x14ac:dyDescent="0.25">
      <c r="A46" t="s">
        <v>22</v>
      </c>
      <c r="B46" s="2" t="s">
        <v>9</v>
      </c>
      <c r="C46" s="2" t="s">
        <v>9</v>
      </c>
      <c r="D46" s="2" t="s">
        <v>9</v>
      </c>
      <c r="J46" s="2" t="s">
        <v>3</v>
      </c>
      <c r="K46" s="277" t="s">
        <v>3</v>
      </c>
      <c r="L46" s="2" t="s">
        <v>3</v>
      </c>
      <c r="O46" s="142"/>
    </row>
    <row r="47" spans="1:25" x14ac:dyDescent="0.25">
      <c r="N47" s="142"/>
      <c r="O47" s="142"/>
    </row>
    <row r="48" spans="1:25" x14ac:dyDescent="0.25">
      <c r="N48" s="142"/>
      <c r="O48" s="142"/>
    </row>
    <row r="49" spans="14:15" x14ac:dyDescent="0.25">
      <c r="N49" s="142"/>
      <c r="O49" s="142"/>
    </row>
    <row r="50" spans="14:15" x14ac:dyDescent="0.25">
      <c r="N50" s="142"/>
      <c r="O50" s="142"/>
    </row>
    <row r="51" spans="14:15" x14ac:dyDescent="0.25">
      <c r="N51" s="142"/>
      <c r="O51" s="142"/>
    </row>
    <row r="52" spans="14:15" x14ac:dyDescent="0.25">
      <c r="N52" s="142"/>
      <c r="O52" s="142"/>
    </row>
    <row r="53" spans="14:15" x14ac:dyDescent="0.25">
      <c r="N53" s="142"/>
      <c r="O53" s="142"/>
    </row>
    <row r="54" spans="14:15" x14ac:dyDescent="0.25">
      <c r="N54" s="142"/>
      <c r="O54" s="142"/>
    </row>
    <row r="55" spans="14:15" x14ac:dyDescent="0.25">
      <c r="N55" s="142"/>
      <c r="O55" s="142"/>
    </row>
    <row r="56" spans="14:15" x14ac:dyDescent="0.25">
      <c r="N56" s="142"/>
      <c r="O56" s="142"/>
    </row>
    <row r="57" spans="14:15" x14ac:dyDescent="0.25">
      <c r="N57" s="142"/>
      <c r="O57" s="142"/>
    </row>
    <row r="58" spans="14:15" x14ac:dyDescent="0.25">
      <c r="N58" s="142"/>
      <c r="O58" s="142"/>
    </row>
    <row r="59" spans="14:15" x14ac:dyDescent="0.25">
      <c r="N59" s="142"/>
      <c r="O59" s="142"/>
    </row>
    <row r="60" spans="14:15" x14ac:dyDescent="0.25">
      <c r="N60" s="142"/>
    </row>
  </sheetData>
  <dataConsolidate/>
  <conditionalFormatting sqref="V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 tint="0.39997558519241921"/>
  </sheetPr>
  <dimension ref="A1:AM62"/>
  <sheetViews>
    <sheetView zoomScale="80" zoomScaleNormal="80" workbookViewId="0">
      <selection activeCell="K5" sqref="K5:K25"/>
    </sheetView>
  </sheetViews>
  <sheetFormatPr baseColWidth="10" defaultRowHeight="15" x14ac:dyDescent="0.25"/>
  <cols>
    <col min="3" max="4" width="10.7109375" customWidth="1"/>
    <col min="5" max="5" width="12" customWidth="1"/>
    <col min="6" max="7" width="12.85546875" customWidth="1"/>
    <col min="8" max="8" width="10.7109375" customWidth="1"/>
    <col min="10" max="10" width="11.42578125" style="253"/>
    <col min="11" max="11" width="17.85546875" customWidth="1"/>
    <col min="12" max="12" width="11.42578125" style="253"/>
    <col min="14" max="14" width="14.140625" customWidth="1"/>
    <col min="16" max="21" width="10.7109375" customWidth="1"/>
    <col min="23" max="23" width="11.42578125" style="253"/>
    <col min="25" max="25" width="11.42578125" style="253"/>
    <col min="26" max="26" width="11.42578125" style="14"/>
    <col min="29" max="34" width="10.7109375" customWidth="1"/>
    <col min="36" max="36" width="11.42578125" style="253"/>
    <col min="38" max="38" width="11.42578125" style="253"/>
  </cols>
  <sheetData>
    <row r="1" spans="1:39" x14ac:dyDescent="0.25">
      <c r="Z1"/>
    </row>
    <row r="2" spans="1:39" ht="17.25" x14ac:dyDescent="0.25">
      <c r="A2" s="20" t="s">
        <v>21</v>
      </c>
      <c r="C2" s="23"/>
      <c r="D2" s="23"/>
      <c r="E2" s="23"/>
      <c r="F2" s="23"/>
      <c r="G2" s="23"/>
      <c r="H2" s="23"/>
      <c r="I2" s="23" t="s">
        <v>10</v>
      </c>
      <c r="J2" s="33"/>
      <c r="K2" s="23" t="s">
        <v>10</v>
      </c>
      <c r="L2" s="33"/>
      <c r="N2" s="20" t="s">
        <v>12</v>
      </c>
      <c r="P2" s="23"/>
      <c r="Q2" s="23"/>
      <c r="R2" s="23"/>
      <c r="S2" s="23"/>
      <c r="T2" s="23"/>
      <c r="U2" s="23"/>
      <c r="V2" s="23"/>
      <c r="W2" s="33"/>
      <c r="X2" s="23"/>
      <c r="Y2" s="33"/>
      <c r="Z2"/>
      <c r="AA2" s="21" t="s">
        <v>13</v>
      </c>
      <c r="AC2" s="23"/>
      <c r="AD2" s="23"/>
      <c r="AE2" s="23"/>
      <c r="AF2" s="23"/>
      <c r="AG2" s="23"/>
      <c r="AH2" s="23"/>
      <c r="AI2" s="23"/>
      <c r="AJ2" s="33"/>
      <c r="AK2" s="23"/>
      <c r="AL2" s="33"/>
    </row>
    <row r="3" spans="1:39" ht="75" customHeight="1" x14ac:dyDescent="0.25">
      <c r="C3" s="307" t="s">
        <v>15</v>
      </c>
      <c r="D3" s="307"/>
      <c r="E3" s="309" t="s">
        <v>49</v>
      </c>
      <c r="F3" s="309"/>
      <c r="G3" s="308" t="s">
        <v>50</v>
      </c>
      <c r="H3" s="308"/>
      <c r="I3" s="307" t="s">
        <v>51</v>
      </c>
      <c r="J3" s="229"/>
      <c r="K3" s="307" t="s">
        <v>52</v>
      </c>
      <c r="L3" s="229"/>
      <c r="M3" s="84" t="s">
        <v>53</v>
      </c>
      <c r="P3" s="307" t="s">
        <v>15</v>
      </c>
      <c r="Q3" s="307"/>
      <c r="R3" s="309" t="s">
        <v>49</v>
      </c>
      <c r="S3" s="309"/>
      <c r="T3" s="308" t="s">
        <v>50</v>
      </c>
      <c r="U3" s="308"/>
      <c r="V3" s="307" t="s">
        <v>51</v>
      </c>
      <c r="W3" s="229"/>
      <c r="X3" s="307" t="s">
        <v>52</v>
      </c>
      <c r="Y3" s="229"/>
      <c r="Z3" s="19" t="s">
        <v>53</v>
      </c>
      <c r="AC3" s="307" t="s">
        <v>15</v>
      </c>
      <c r="AD3" s="307"/>
      <c r="AE3" s="309" t="s">
        <v>49</v>
      </c>
      <c r="AF3" s="309"/>
      <c r="AG3" s="308" t="s">
        <v>50</v>
      </c>
      <c r="AH3" s="308"/>
      <c r="AI3" s="307" t="s">
        <v>51</v>
      </c>
      <c r="AJ3" s="229"/>
      <c r="AK3" s="307" t="s">
        <v>52</v>
      </c>
      <c r="AL3" s="229"/>
      <c r="AM3" s="84" t="s">
        <v>53</v>
      </c>
    </row>
    <row r="4" spans="1:39" s="67" customFormat="1" ht="30" x14ac:dyDescent="0.25">
      <c r="A4" s="84" t="s">
        <v>16</v>
      </c>
      <c r="B4" s="81" t="s">
        <v>22</v>
      </c>
      <c r="C4" s="81" t="s">
        <v>17</v>
      </c>
      <c r="D4" s="81" t="s">
        <v>104</v>
      </c>
      <c r="E4" s="80" t="s">
        <v>17</v>
      </c>
      <c r="F4" s="80" t="s">
        <v>23</v>
      </c>
      <c r="G4" s="79" t="s">
        <v>17</v>
      </c>
      <c r="H4" s="79" t="s">
        <v>23</v>
      </c>
      <c r="I4" s="307"/>
      <c r="J4" s="229"/>
      <c r="K4" s="307"/>
      <c r="L4" s="229"/>
      <c r="N4" s="229" t="s">
        <v>16</v>
      </c>
      <c r="O4" s="229" t="s">
        <v>22</v>
      </c>
      <c r="P4" s="229" t="s">
        <v>17</v>
      </c>
      <c r="Q4" s="229" t="s">
        <v>104</v>
      </c>
      <c r="R4" s="231" t="s">
        <v>17</v>
      </c>
      <c r="S4" s="231" t="s">
        <v>23</v>
      </c>
      <c r="T4" s="230" t="s">
        <v>17</v>
      </c>
      <c r="U4" s="230" t="s">
        <v>23</v>
      </c>
      <c r="V4" s="307"/>
      <c r="W4" s="229"/>
      <c r="X4" s="307"/>
      <c r="Y4" s="229"/>
      <c r="AA4" s="229" t="s">
        <v>16</v>
      </c>
      <c r="AB4" s="229" t="s">
        <v>22</v>
      </c>
      <c r="AC4" s="229" t="s">
        <v>17</v>
      </c>
      <c r="AD4" s="229" t="s">
        <v>104</v>
      </c>
      <c r="AE4" s="231" t="s">
        <v>17</v>
      </c>
      <c r="AF4" s="231" t="s">
        <v>23</v>
      </c>
      <c r="AG4" s="230" t="s">
        <v>17</v>
      </c>
      <c r="AH4" s="230" t="s">
        <v>23</v>
      </c>
      <c r="AI4" s="307"/>
      <c r="AJ4" s="229"/>
      <c r="AK4" s="307"/>
      <c r="AL4" s="229"/>
    </row>
    <row r="5" spans="1:39" x14ac:dyDescent="0.25">
      <c r="A5" s="306">
        <v>1</v>
      </c>
      <c r="B5" s="211" t="s">
        <v>9</v>
      </c>
      <c r="C5" s="53">
        <f>'atoke area'!D4</f>
        <v>1174502.52</v>
      </c>
      <c r="D5" s="53">
        <f>'atoke area'!E4</f>
        <v>48762.479788201927</v>
      </c>
      <c r="E5" s="72">
        <f>'atoke area'!J4</f>
        <v>52199.621249999997</v>
      </c>
      <c r="F5" s="72">
        <f>'atoke area'!K4</f>
        <v>6581.9169830039373</v>
      </c>
      <c r="G5" s="73">
        <f>'atoke area'!P4</f>
        <v>47859.2575</v>
      </c>
      <c r="H5" s="73">
        <f>'atoke area'!Q4</f>
        <v>3700.8501842482083</v>
      </c>
      <c r="I5" s="268">
        <f>E5/C5</f>
        <v>4.4444026607963344E-2</v>
      </c>
      <c r="J5" s="274"/>
      <c r="K5" s="319">
        <f t="shared" ref="K5:K25" si="0">G5/C5</f>
        <v>4.074853538841279E-2</v>
      </c>
      <c r="L5" s="274"/>
      <c r="M5" s="34">
        <f t="shared" ref="M5:M25" si="1">I5/K5</f>
        <v>1.0906901606235742</v>
      </c>
      <c r="N5" s="306">
        <v>1</v>
      </c>
      <c r="O5" s="211" t="s">
        <v>9</v>
      </c>
      <c r="P5" s="53">
        <f>'area female'!D4</f>
        <v>1109316.5549999999</v>
      </c>
      <c r="Q5" s="53">
        <f>'area female'!E4</f>
        <v>34380.7345344594</v>
      </c>
      <c r="R5" s="72">
        <f>'area female'!J4</f>
        <v>18192.06625</v>
      </c>
      <c r="S5" s="72">
        <f>'area female'!K4</f>
        <v>1816.3791976027273</v>
      </c>
      <c r="T5" s="73">
        <f>'area female'!P4</f>
        <v>23818.639999999999</v>
      </c>
      <c r="U5" s="73">
        <f>'area female'!Q4</f>
        <v>3368.6289688027682</v>
      </c>
      <c r="V5" s="268">
        <f>R5/P5</f>
        <v>1.6399346217275197E-2</v>
      </c>
      <c r="W5" s="274"/>
      <c r="X5" s="268">
        <f t="shared" ref="X5:X28" si="2">T5/P5</f>
        <v>2.1471454556990725E-2</v>
      </c>
      <c r="Y5" s="274"/>
      <c r="Z5" s="34">
        <f t="shared" ref="Z5:Z28" si="3">V5/X5</f>
        <v>0.76377434857741666</v>
      </c>
      <c r="AA5" s="306">
        <v>1</v>
      </c>
      <c r="AB5" s="211" t="s">
        <v>9</v>
      </c>
      <c r="AC5" s="205">
        <f>'area male'!D4</f>
        <v>1361662.47</v>
      </c>
      <c r="AD5" s="205">
        <f>'area male'!E4</f>
        <v>117623.06665241838</v>
      </c>
      <c r="AE5" s="72">
        <f>'area male'!J4</f>
        <v>13750.943749999999</v>
      </c>
      <c r="AF5" s="72">
        <f>'area male'!K4</f>
        <v>2842.17811636448</v>
      </c>
      <c r="AG5" s="73">
        <f>'area male'!P4</f>
        <v>13434.60125</v>
      </c>
      <c r="AH5" s="73">
        <f>'area male'!Q4</f>
        <v>1927.8458993723473</v>
      </c>
      <c r="AI5" s="265">
        <f>AE5/AC5</f>
        <v>1.009864342519479E-2</v>
      </c>
      <c r="AJ5" s="276"/>
      <c r="AK5" s="265">
        <f>AG5/AC5</f>
        <v>9.8663226357410001E-3</v>
      </c>
      <c r="AL5" s="276"/>
      <c r="AM5" s="34">
        <f t="shared" ref="AM5:AM28" si="4">AI5/AK5</f>
        <v>1.023546846989597</v>
      </c>
    </row>
    <row r="6" spans="1:39" ht="15" hidden="1" customHeight="1" x14ac:dyDescent="0.25">
      <c r="A6" s="306"/>
      <c r="B6" s="36" t="s">
        <v>4</v>
      </c>
      <c r="C6" s="53">
        <f>'atoke area'!D8</f>
        <v>1177234.2575000001</v>
      </c>
      <c r="D6" s="53">
        <f>'atoke area'!E8</f>
        <v>78237.258825519748</v>
      </c>
      <c r="E6" s="72">
        <f>'atoke area'!J8</f>
        <v>57359.256249999991</v>
      </c>
      <c r="F6" s="72">
        <f>'atoke area'!K8</f>
        <v>5933.5715056468689</v>
      </c>
      <c r="G6" s="73">
        <f>'atoke area'!P8</f>
        <v>54691.527499999997</v>
      </c>
      <c r="H6" s="73">
        <f>'atoke area'!Q8</f>
        <v>6050.5832914434486</v>
      </c>
      <c r="I6" s="262">
        <f>E6/C6</f>
        <v>4.8723740313002223E-2</v>
      </c>
      <c r="J6" s="274"/>
      <c r="K6" s="34">
        <f t="shared" si="0"/>
        <v>4.6457641842791851E-2</v>
      </c>
      <c r="L6" s="274"/>
      <c r="M6" s="34">
        <f t="shared" si="1"/>
        <v>1.0487777334432649</v>
      </c>
      <c r="N6" s="306"/>
      <c r="O6" s="36" t="s">
        <v>4</v>
      </c>
      <c r="P6" s="53">
        <f>'area female'!D8</f>
        <v>980615.86750000005</v>
      </c>
      <c r="Q6" s="53">
        <f>'area female'!E8</f>
        <v>57318.41454761826</v>
      </c>
      <c r="R6" s="72">
        <f>'area female'!J8</f>
        <v>24833.123749999999</v>
      </c>
      <c r="S6" s="72">
        <f>'area female'!K8</f>
        <v>1100.4847150794228</v>
      </c>
      <c r="T6" s="73">
        <f>'area female'!P8</f>
        <v>27511.334999999999</v>
      </c>
      <c r="U6" s="73">
        <f>'area female'!Q8</f>
        <v>3339.3674051682492</v>
      </c>
      <c r="V6" s="262">
        <f t="shared" ref="V6:V28" si="5">R6/P6</f>
        <v>2.5324007670108395E-2</v>
      </c>
      <c r="W6" s="274"/>
      <c r="X6" s="262">
        <f t="shared" si="2"/>
        <v>2.8055159937537925E-2</v>
      </c>
      <c r="Y6" s="274"/>
      <c r="Z6" s="34">
        <f t="shared" si="3"/>
        <v>0.90265062564212162</v>
      </c>
      <c r="AA6" s="306"/>
      <c r="AB6" s="36" t="s">
        <v>4</v>
      </c>
      <c r="AC6" s="205">
        <f>'area male'!D8</f>
        <v>1496251.8900000001</v>
      </c>
      <c r="AD6" s="205">
        <f>'area male'!E8</f>
        <v>48011.462953695758</v>
      </c>
      <c r="AE6" s="72">
        <f>'area male'!J8</f>
        <v>28011.963749999999</v>
      </c>
      <c r="AF6" s="72">
        <f>'area male'!K8</f>
        <v>3041.2318861521294</v>
      </c>
      <c r="AG6" s="73">
        <f>'area male'!P8</f>
        <v>20959.697500000002</v>
      </c>
      <c r="AH6" s="73">
        <f>'area male'!Q8</f>
        <v>2180.4369866654329</v>
      </c>
      <c r="AI6" s="266">
        <f t="shared" ref="AI6:AI28" si="6">AE6/AC6</f>
        <v>1.8721422467175629E-2</v>
      </c>
      <c r="AJ6" s="276"/>
      <c r="AK6" s="266">
        <f t="shared" ref="AK6:AK28" si="7">AG6/AC6</f>
        <v>1.4008134352298128E-2</v>
      </c>
      <c r="AL6" s="276"/>
      <c r="AM6" s="34">
        <f t="shared" si="4"/>
        <v>1.3364679404366402</v>
      </c>
    </row>
    <row r="7" spans="1:39" x14ac:dyDescent="0.25">
      <c r="A7" s="306"/>
      <c r="B7" s="212" t="s">
        <v>11</v>
      </c>
      <c r="C7" s="53">
        <f>'atoke area'!D12</f>
        <v>861891.6875</v>
      </c>
      <c r="D7" s="53">
        <f>'atoke area'!E12</f>
        <v>41845.800808616674</v>
      </c>
      <c r="E7" s="72">
        <f>'atoke area'!J12</f>
        <v>36650.503750000003</v>
      </c>
      <c r="F7" s="72">
        <f>'atoke area'!K12</f>
        <v>5122.6754498766968</v>
      </c>
      <c r="G7" s="73">
        <f>'atoke area'!P12</f>
        <v>40892.632499999992</v>
      </c>
      <c r="H7" s="73">
        <f>'atoke area'!Q12</f>
        <v>2744.661914718667</v>
      </c>
      <c r="I7" s="269">
        <f>E7/C7</f>
        <v>4.2523328953674361E-2</v>
      </c>
      <c r="J7" s="274"/>
      <c r="K7" s="320">
        <f t="shared" si="0"/>
        <v>4.7445210451690305E-2</v>
      </c>
      <c r="L7" s="274"/>
      <c r="M7" s="34">
        <f t="shared" si="1"/>
        <v>0.89626178383110966</v>
      </c>
      <c r="N7" s="306"/>
      <c r="O7" s="212" t="s">
        <v>11</v>
      </c>
      <c r="P7" s="53">
        <f>'area female'!D12</f>
        <v>830638.53999999992</v>
      </c>
      <c r="Q7" s="53">
        <f>'area female'!E12</f>
        <v>55082.383643964335</v>
      </c>
      <c r="R7" s="72">
        <f>'area female'!J12</f>
        <v>24542.506249999999</v>
      </c>
      <c r="S7" s="72">
        <f>'area female'!K12</f>
        <v>6272.9887783688218</v>
      </c>
      <c r="T7" s="73">
        <f>'area female'!P12</f>
        <v>26764.483749999999</v>
      </c>
      <c r="U7" s="73">
        <f>'area female'!Q12</f>
        <v>2436.7787953475299</v>
      </c>
      <c r="V7" s="269">
        <f t="shared" si="5"/>
        <v>2.954655372720847E-2</v>
      </c>
      <c r="W7" s="274"/>
      <c r="X7" s="269">
        <f t="shared" si="2"/>
        <v>3.2221577089355864E-2</v>
      </c>
      <c r="Y7" s="274"/>
      <c r="Z7" s="34">
        <f t="shared" si="3"/>
        <v>0.9169803714222583</v>
      </c>
      <c r="AA7" s="306"/>
      <c r="AB7" s="212" t="s">
        <v>11</v>
      </c>
      <c r="AC7" s="206">
        <f>'area male'!D12</f>
        <v>1669426.135</v>
      </c>
      <c r="AD7" s="206">
        <f>'area male'!E12</f>
        <v>42240.701555068503</v>
      </c>
      <c r="AE7" s="72">
        <f>'area male'!J12</f>
        <v>30369.647500000003</v>
      </c>
      <c r="AF7" s="72">
        <f>'area male'!K12</f>
        <v>2233.7230503466631</v>
      </c>
      <c r="AG7" s="73">
        <f>'area male'!P12</f>
        <v>24214.736250000002</v>
      </c>
      <c r="AH7" s="73">
        <f>'area male'!Q12</f>
        <v>1373.0778845346738</v>
      </c>
      <c r="AI7" s="267">
        <f t="shared" si="6"/>
        <v>1.8191668899444898E-2</v>
      </c>
      <c r="AJ7" s="276"/>
      <c r="AK7" s="267">
        <f t="shared" si="7"/>
        <v>1.4504826384546808E-2</v>
      </c>
      <c r="AL7" s="276"/>
      <c r="AM7" s="34">
        <f t="shared" si="4"/>
        <v>1.2541803960387963</v>
      </c>
    </row>
    <row r="8" spans="1:39" x14ac:dyDescent="0.25">
      <c r="A8" s="306">
        <v>2</v>
      </c>
      <c r="B8" s="211" t="s">
        <v>9</v>
      </c>
      <c r="C8" s="53">
        <f>'atoke area'!D16</f>
        <v>1318671.9125000001</v>
      </c>
      <c r="D8" s="53">
        <f>'atoke area'!E16</f>
        <v>187435.16434903338</v>
      </c>
      <c r="E8" s="72">
        <f>'atoke area'!J16</f>
        <v>84127.834999999992</v>
      </c>
      <c r="F8" s="72">
        <f>'atoke area'!K16</f>
        <v>13246.35498415109</v>
      </c>
      <c r="G8" s="73">
        <f>'atoke area'!P16</f>
        <v>55046.912500000006</v>
      </c>
      <c r="H8" s="73">
        <f>'atoke area'!Q16</f>
        <v>4934.162883560608</v>
      </c>
      <c r="I8" s="268">
        <f>E8/C8</f>
        <v>6.3797396609825779E-2</v>
      </c>
      <c r="J8" s="274"/>
      <c r="K8" s="319">
        <f t="shared" si="0"/>
        <v>4.1744206408127316E-2</v>
      </c>
      <c r="L8" s="274"/>
      <c r="M8" s="34">
        <f t="shared" si="1"/>
        <v>1.5282934351676849</v>
      </c>
      <c r="N8" s="306">
        <v>2</v>
      </c>
      <c r="O8" s="211" t="s">
        <v>9</v>
      </c>
      <c r="P8" s="53">
        <f>'area female'!D16</f>
        <v>1853721.6625000001</v>
      </c>
      <c r="Q8" s="53">
        <f>'area female'!E16</f>
        <v>76025.535987697513</v>
      </c>
      <c r="R8" s="72">
        <f>'area female'!J16</f>
        <v>16077.141249999997</v>
      </c>
      <c r="S8" s="72">
        <f>'area female'!K16</f>
        <v>1764.3515546790236</v>
      </c>
      <c r="T8" s="73">
        <f>'area female'!P16</f>
        <v>19148.302499999998</v>
      </c>
      <c r="U8" s="73">
        <f>'area female'!Q16</f>
        <v>3786.2851694155042</v>
      </c>
      <c r="V8" s="268">
        <f t="shared" si="5"/>
        <v>8.6728992681229973E-3</v>
      </c>
      <c r="W8" s="274"/>
      <c r="X8" s="268">
        <f t="shared" si="2"/>
        <v>1.0329653522080474E-2</v>
      </c>
      <c r="Y8" s="274"/>
      <c r="Z8" s="34">
        <f t="shared" si="3"/>
        <v>0.83961182721027094</v>
      </c>
      <c r="AA8" s="306">
        <v>2</v>
      </c>
      <c r="AB8" s="211" t="s">
        <v>9</v>
      </c>
      <c r="AC8" s="206">
        <f>'area male'!D16</f>
        <v>1422861.46</v>
      </c>
      <c r="AD8" s="206">
        <f>'area male'!E16</f>
        <v>58893.901458101718</v>
      </c>
      <c r="AE8" s="72">
        <f>'area male'!J16</f>
        <v>10316.752500000001</v>
      </c>
      <c r="AF8" s="72">
        <f>'area male'!K16</f>
        <v>2210.2791849625173</v>
      </c>
      <c r="AG8" s="73">
        <f>'area male'!P16</f>
        <v>9802.5825000000004</v>
      </c>
      <c r="AH8" s="73">
        <f>'area male'!Q16</f>
        <v>1190.75130317855</v>
      </c>
      <c r="AI8" s="265">
        <f t="shared" si="6"/>
        <v>7.2507076690375748E-3</v>
      </c>
      <c r="AJ8" s="276"/>
      <c r="AK8" s="265">
        <f t="shared" si="7"/>
        <v>6.8893443076320313E-3</v>
      </c>
      <c r="AL8" s="276"/>
      <c r="AM8" s="34">
        <f t="shared" si="4"/>
        <v>1.0524525042252895</v>
      </c>
    </row>
    <row r="9" spans="1:39" ht="15" hidden="1" customHeight="1" x14ac:dyDescent="0.25">
      <c r="A9" s="306"/>
      <c r="B9" s="36" t="s">
        <v>4</v>
      </c>
      <c r="C9" s="53">
        <f>'atoke area'!D20</f>
        <v>1024568.6375</v>
      </c>
      <c r="D9" s="53">
        <f>'atoke area'!E20</f>
        <v>41412.763330381837</v>
      </c>
      <c r="E9" s="72">
        <f>'atoke area'!J20</f>
        <v>52989.294999999998</v>
      </c>
      <c r="F9" s="72">
        <f>'atoke area'!K20</f>
        <v>4380.8166667129553</v>
      </c>
      <c r="G9" s="73">
        <f>'atoke area'!P20</f>
        <v>52183.563750000001</v>
      </c>
      <c r="H9" s="73">
        <f>'atoke area'!Q20</f>
        <v>4227.7478305089871</v>
      </c>
      <c r="I9" s="262">
        <f t="shared" ref="I9:I25" si="8">E9/C9</f>
        <v>5.1718638518251543E-2</v>
      </c>
      <c r="J9" s="274"/>
      <c r="K9" s="34">
        <f t="shared" si="0"/>
        <v>5.0932228295930054E-2</v>
      </c>
      <c r="L9" s="274"/>
      <c r="M9" s="34">
        <f t="shared" si="1"/>
        <v>1.0154403262655667</v>
      </c>
      <c r="N9" s="306"/>
      <c r="O9" s="36" t="s">
        <v>4</v>
      </c>
      <c r="P9" s="53">
        <f>'area female'!D20</f>
        <v>1648008.1875</v>
      </c>
      <c r="Q9" s="53">
        <f>'area female'!E20</f>
        <v>179705.14859022261</v>
      </c>
      <c r="R9" s="72">
        <f>'area female'!J20</f>
        <v>19421.87</v>
      </c>
      <c r="S9" s="72">
        <f>'area female'!K20</f>
        <v>2196.13117810618</v>
      </c>
      <c r="T9" s="73">
        <f>'area female'!P20</f>
        <v>23656.800000000003</v>
      </c>
      <c r="U9" s="73">
        <f>'area female'!Q20</f>
        <v>2803.9818946856317</v>
      </c>
      <c r="V9" s="262">
        <f t="shared" si="5"/>
        <v>1.1785056741412578E-2</v>
      </c>
      <c r="W9" s="274"/>
      <c r="X9" s="262">
        <f t="shared" si="2"/>
        <v>1.4354783052314177E-2</v>
      </c>
      <c r="Y9" s="274"/>
      <c r="Z9" s="34">
        <f t="shared" si="3"/>
        <v>0.8209846640289471</v>
      </c>
      <c r="AA9" s="306"/>
      <c r="AB9" s="36" t="s">
        <v>4</v>
      </c>
      <c r="AC9" s="206">
        <f>'area male'!D20</f>
        <v>935271.41</v>
      </c>
      <c r="AD9" s="206">
        <f>'area male'!E20</f>
        <v>21888.483532739283</v>
      </c>
      <c r="AE9" s="72">
        <f>'area male'!J20</f>
        <v>12372.16625</v>
      </c>
      <c r="AF9" s="72">
        <f>'area male'!K20</f>
        <v>1160.3110040516888</v>
      </c>
      <c r="AG9" s="73">
        <f>'area male'!P20</f>
        <v>15850.755000000001</v>
      </c>
      <c r="AH9" s="73">
        <f>'area male'!Q20</f>
        <v>1228.5326388521391</v>
      </c>
      <c r="AI9" s="266">
        <f t="shared" si="6"/>
        <v>1.3228423447692044E-2</v>
      </c>
      <c r="AJ9" s="276"/>
      <c r="AK9" s="266">
        <f t="shared" si="7"/>
        <v>1.6947759581360453E-2</v>
      </c>
      <c r="AL9" s="276"/>
      <c r="AM9" s="34">
        <f t="shared" si="4"/>
        <v>0.78054113195238961</v>
      </c>
    </row>
    <row r="10" spans="1:39" x14ac:dyDescent="0.25">
      <c r="A10" s="306"/>
      <c r="B10" s="212" t="s">
        <v>11</v>
      </c>
      <c r="C10" s="53">
        <f>'atoke area'!D24</f>
        <v>1142945.845</v>
      </c>
      <c r="D10" s="53">
        <f>'atoke area'!E24</f>
        <v>129988.40429747097</v>
      </c>
      <c r="E10" s="72">
        <f>'atoke area'!J24</f>
        <v>75712.845000000001</v>
      </c>
      <c r="F10" s="72">
        <f>'atoke area'!K24</f>
        <v>10848.974229761496</v>
      </c>
      <c r="G10" s="73">
        <f>'atoke area'!P24</f>
        <v>60406.487500000003</v>
      </c>
      <c r="H10" s="73">
        <f>'atoke area'!Q24</f>
        <v>5852.7591314347519</v>
      </c>
      <c r="I10" s="269">
        <f t="shared" si="8"/>
        <v>6.6243597919549729E-2</v>
      </c>
      <c r="J10" s="274"/>
      <c r="K10" s="320">
        <f t="shared" si="0"/>
        <v>5.2851574520575824E-2</v>
      </c>
      <c r="L10" s="274"/>
      <c r="M10" s="34">
        <f t="shared" si="1"/>
        <v>1.2533892986245889</v>
      </c>
      <c r="N10" s="306"/>
      <c r="O10" s="212" t="s">
        <v>11</v>
      </c>
      <c r="P10" s="53">
        <f>'area female'!D24</f>
        <v>1496426.3225</v>
      </c>
      <c r="Q10" s="53">
        <f>'area female'!E24</f>
        <v>34282.418732366204</v>
      </c>
      <c r="R10" s="72">
        <f>'area female'!J24</f>
        <v>25485.8325</v>
      </c>
      <c r="S10" s="72">
        <f>'area female'!K24</f>
        <v>1863.2732567006149</v>
      </c>
      <c r="T10" s="73">
        <f>'area female'!P24</f>
        <v>25853.275000000001</v>
      </c>
      <c r="U10" s="73">
        <f>'area female'!Q24</f>
        <v>1269.3876583725607</v>
      </c>
      <c r="V10" s="269">
        <f t="shared" si="5"/>
        <v>1.7031130846069435E-2</v>
      </c>
      <c r="W10" s="274"/>
      <c r="X10" s="269">
        <f t="shared" si="2"/>
        <v>1.7276677515808667E-2</v>
      </c>
      <c r="Y10" s="274"/>
      <c r="Z10" s="34">
        <f t="shared" si="3"/>
        <v>0.9857873905723743</v>
      </c>
      <c r="AA10" s="306"/>
      <c r="AB10" s="212" t="s">
        <v>11</v>
      </c>
      <c r="AC10" s="206">
        <f>'area male'!D24</f>
        <v>1294620.9075</v>
      </c>
      <c r="AD10" s="206">
        <f>'area male'!E24</f>
        <v>79105.350601059545</v>
      </c>
      <c r="AE10" s="72">
        <f>'area male'!J24</f>
        <v>27279.28125</v>
      </c>
      <c r="AF10" s="72">
        <f>'area male'!K24</f>
        <v>2542.9299649163841</v>
      </c>
      <c r="AG10" s="73">
        <f>'area male'!P24</f>
        <v>27930.100000000002</v>
      </c>
      <c r="AH10" s="73">
        <f>'area male'!Q24</f>
        <v>2096.9773923231237</v>
      </c>
      <c r="AI10" s="267">
        <f t="shared" si="6"/>
        <v>2.1071250349786276E-2</v>
      </c>
      <c r="AJ10" s="276"/>
      <c r="AK10" s="267">
        <f t="shared" si="7"/>
        <v>2.1573960252144316E-2</v>
      </c>
      <c r="AL10" s="276"/>
      <c r="AM10" s="34">
        <f t="shared" si="4"/>
        <v>0.97669830219011022</v>
      </c>
    </row>
    <row r="11" spans="1:39" x14ac:dyDescent="0.25">
      <c r="A11" s="306">
        <v>3</v>
      </c>
      <c r="B11" s="211" t="s">
        <v>9</v>
      </c>
      <c r="C11" s="53">
        <f>'atoke area'!D28</f>
        <v>673938.91749999998</v>
      </c>
      <c r="D11" s="53">
        <f>'atoke area'!E28</f>
        <v>16782.145421372428</v>
      </c>
      <c r="E11" s="72">
        <f>'atoke area'!J28</f>
        <v>35180.428749999999</v>
      </c>
      <c r="F11" s="72">
        <f>'atoke area'!K28</f>
        <v>3475.1928846342475</v>
      </c>
      <c r="G11" s="73">
        <f>'atoke area'!P28</f>
        <v>31027.706249999999</v>
      </c>
      <c r="H11" s="73">
        <f>'atoke area'!Q28</f>
        <v>2072.3397731062864</v>
      </c>
      <c r="I11" s="268">
        <f t="shared" si="8"/>
        <v>5.220121265663516E-2</v>
      </c>
      <c r="J11" s="274"/>
      <c r="K11" s="319">
        <f t="shared" si="0"/>
        <v>4.6039344878758985E-2</v>
      </c>
      <c r="L11" s="274"/>
      <c r="M11" s="34">
        <f t="shared" si="1"/>
        <v>1.1338391715629963</v>
      </c>
      <c r="N11" s="306">
        <v>3</v>
      </c>
      <c r="O11" s="211" t="s">
        <v>9</v>
      </c>
      <c r="P11" s="53">
        <f>'area female'!D28</f>
        <v>2265208.4375</v>
      </c>
      <c r="Q11" s="53">
        <f>'area female'!E28</f>
        <v>67304.236919358154</v>
      </c>
      <c r="R11" s="72">
        <f>'area female'!J28</f>
        <v>15244.027750000001</v>
      </c>
      <c r="S11" s="72">
        <f>'area female'!K28</f>
        <v>2308.1131920127591</v>
      </c>
      <c r="T11" s="73">
        <f>'area female'!P28</f>
        <v>19077.14</v>
      </c>
      <c r="U11" s="73">
        <f>'area female'!Q28</f>
        <v>3209.9010979467917</v>
      </c>
      <c r="V11" s="268">
        <f t="shared" si="5"/>
        <v>6.7296357799302969E-3</v>
      </c>
      <c r="W11" s="274"/>
      <c r="X11" s="268">
        <f t="shared" si="2"/>
        <v>8.4218033467394759E-3</v>
      </c>
      <c r="Y11" s="274"/>
      <c r="Z11" s="34">
        <f t="shared" si="3"/>
        <v>0.79907301356492655</v>
      </c>
      <c r="AA11" s="306">
        <v>3</v>
      </c>
      <c r="AB11" s="211" t="s">
        <v>9</v>
      </c>
      <c r="AC11" s="206">
        <f>'area male'!D28</f>
        <v>1595780.2250000001</v>
      </c>
      <c r="AD11" s="206">
        <f>'area male'!E28</f>
        <v>121114.31780861955</v>
      </c>
      <c r="AE11" s="72">
        <f>'area male'!J28</f>
        <v>18875.628749999996</v>
      </c>
      <c r="AF11" s="72">
        <f>'area male'!K28</f>
        <v>3507.6668974586187</v>
      </c>
      <c r="AG11" s="73">
        <f>'area male'!P28</f>
        <v>21897.670000000006</v>
      </c>
      <c r="AH11" s="73">
        <f>'area male'!Q28</f>
        <v>4188.9131282367262</v>
      </c>
      <c r="AI11" s="265">
        <f t="shared" si="6"/>
        <v>1.1828463878852738E-2</v>
      </c>
      <c r="AJ11" s="276"/>
      <c r="AK11" s="265">
        <f t="shared" si="7"/>
        <v>1.372223421304773E-2</v>
      </c>
      <c r="AL11" s="276"/>
      <c r="AM11" s="34">
        <f t="shared" si="4"/>
        <v>0.8619925658757297</v>
      </c>
    </row>
    <row r="12" spans="1:39" ht="15" hidden="1" customHeight="1" x14ac:dyDescent="0.25">
      <c r="A12" s="306"/>
      <c r="B12" s="36" t="s">
        <v>4</v>
      </c>
      <c r="C12" s="53">
        <f>'atoke area'!D32</f>
        <v>824065.49</v>
      </c>
      <c r="D12" s="53">
        <f>'atoke area'!E32</f>
        <v>30560.249309878869</v>
      </c>
      <c r="E12" s="72">
        <f>'atoke area'!J32</f>
        <v>36020.15</v>
      </c>
      <c r="F12" s="72">
        <f>'atoke area'!K32</f>
        <v>5174.2213397065861</v>
      </c>
      <c r="G12" s="73">
        <f>'atoke area'!P32</f>
        <v>33212.216249999998</v>
      </c>
      <c r="H12" s="73">
        <f>'atoke area'!Q32</f>
        <v>6580.4654953657009</v>
      </c>
      <c r="I12" s="262">
        <f t="shared" si="8"/>
        <v>4.3710300257810822E-2</v>
      </c>
      <c r="J12" s="274"/>
      <c r="K12" s="34">
        <f t="shared" si="0"/>
        <v>4.0302884483125238E-2</v>
      </c>
      <c r="L12" s="274"/>
      <c r="M12" s="34">
        <f t="shared" si="1"/>
        <v>1.0845452085721623</v>
      </c>
      <c r="N12" s="306"/>
      <c r="O12" s="36" t="s">
        <v>4</v>
      </c>
      <c r="P12" s="53">
        <f>'area female'!D32</f>
        <v>2270734.8875000002</v>
      </c>
      <c r="Q12" s="53">
        <f>'area female'!E32</f>
        <v>80192.355537922791</v>
      </c>
      <c r="R12" s="72">
        <f>'area female'!J32</f>
        <v>13853.905000000001</v>
      </c>
      <c r="S12" s="72">
        <f>'area female'!K32</f>
        <v>1975.9709398166769</v>
      </c>
      <c r="T12" s="73">
        <f>'area female'!P32</f>
        <v>16332.178749999999</v>
      </c>
      <c r="U12" s="73">
        <f>'area female'!Q32</f>
        <v>2280.5183916515339</v>
      </c>
      <c r="V12" s="262">
        <f t="shared" si="5"/>
        <v>6.1010666970694521E-3</v>
      </c>
      <c r="W12" s="274"/>
      <c r="X12" s="262">
        <f t="shared" si="2"/>
        <v>7.1924639198991469E-3</v>
      </c>
      <c r="Y12" s="274"/>
      <c r="Z12" s="34">
        <f t="shared" si="3"/>
        <v>0.8482582276415509</v>
      </c>
      <c r="AA12" s="306"/>
      <c r="AB12" s="36" t="s">
        <v>4</v>
      </c>
      <c r="AC12" s="206">
        <f>'area male'!D32</f>
        <v>979828.08499999996</v>
      </c>
      <c r="AD12" s="206">
        <f>'area male'!E32</f>
        <v>37541.519400321624</v>
      </c>
      <c r="AE12" s="72">
        <f>'area male'!J32</f>
        <v>17280.541250000002</v>
      </c>
      <c r="AF12" s="72">
        <f>'area male'!K32</f>
        <v>1687.3809441441899</v>
      </c>
      <c r="AG12" s="73">
        <f>'area male'!P32</f>
        <v>18172.545000000002</v>
      </c>
      <c r="AH12" s="73">
        <f>'area male'!Q32</f>
        <v>2202.8656269448215</v>
      </c>
      <c r="AI12" s="266">
        <f t="shared" si="6"/>
        <v>1.7636299177931813E-2</v>
      </c>
      <c r="AJ12" s="276"/>
      <c r="AK12" s="266">
        <f t="shared" si="7"/>
        <v>1.8546666785939293E-2</v>
      </c>
      <c r="AL12" s="276"/>
      <c r="AM12" s="34">
        <f t="shared" si="4"/>
        <v>0.95091475904998446</v>
      </c>
    </row>
    <row r="13" spans="1:39" x14ac:dyDescent="0.25">
      <c r="A13" s="306"/>
      <c r="B13" s="212" t="s">
        <v>11</v>
      </c>
      <c r="C13" s="53">
        <f>'atoke area'!D36</f>
        <v>515599.495</v>
      </c>
      <c r="D13" s="53">
        <f>'atoke area'!E36</f>
        <v>39763.018383542003</v>
      </c>
      <c r="E13" s="72">
        <f>'atoke area'!J36</f>
        <v>25925.654999999999</v>
      </c>
      <c r="F13" s="72">
        <f>'atoke area'!K36</f>
        <v>4295.5871679068041</v>
      </c>
      <c r="G13" s="73">
        <f>'atoke area'!P36</f>
        <v>23346.976249999996</v>
      </c>
      <c r="H13" s="73">
        <f>'atoke area'!Q36</f>
        <v>4571.5819319447974</v>
      </c>
      <c r="I13" s="269">
        <f t="shared" si="8"/>
        <v>5.0282545369832059E-2</v>
      </c>
      <c r="J13" s="274"/>
      <c r="K13" s="320">
        <f t="shared" si="0"/>
        <v>4.5281224043867606E-2</v>
      </c>
      <c r="L13" s="274"/>
      <c r="M13" s="34">
        <f t="shared" si="1"/>
        <v>1.1104502237200846</v>
      </c>
      <c r="N13" s="306"/>
      <c r="O13" s="212" t="s">
        <v>11</v>
      </c>
      <c r="P13" s="53">
        <f>'area female'!D36</f>
        <v>1748065.49</v>
      </c>
      <c r="Q13" s="53">
        <f>'area female'!E36</f>
        <v>70106.145851059773</v>
      </c>
      <c r="R13" s="72">
        <f>'area female'!J36</f>
        <v>16460.013750000002</v>
      </c>
      <c r="S13" s="72">
        <f>'area female'!K36</f>
        <v>2680.8395442096376</v>
      </c>
      <c r="T13" s="73">
        <f>'area female'!P36</f>
        <v>22089.421249999999</v>
      </c>
      <c r="U13" s="73">
        <f>'area female'!Q36</f>
        <v>3417.5409246350569</v>
      </c>
      <c r="V13" s="269">
        <f t="shared" si="5"/>
        <v>9.416131056966294E-3</v>
      </c>
      <c r="W13" s="274"/>
      <c r="X13" s="269">
        <f t="shared" si="2"/>
        <v>1.2636495243665041E-2</v>
      </c>
      <c r="Y13" s="274"/>
      <c r="Z13" s="34">
        <f t="shared" si="3"/>
        <v>0.74515368980072316</v>
      </c>
      <c r="AA13" s="306"/>
      <c r="AB13" s="212" t="s">
        <v>11</v>
      </c>
      <c r="AC13" s="206">
        <f>'area male'!D36</f>
        <v>1147338.7925</v>
      </c>
      <c r="AD13" s="206">
        <f>'area male'!E36</f>
        <v>84962.237442949656</v>
      </c>
      <c r="AE13" s="72">
        <f>'area male'!J36</f>
        <v>36243.703750000001</v>
      </c>
      <c r="AF13" s="72">
        <f>'area male'!K36</f>
        <v>1830.8161840473354</v>
      </c>
      <c r="AG13" s="73">
        <f>'area male'!P36</f>
        <v>32727.645</v>
      </c>
      <c r="AH13" s="73">
        <f>'area male'!Q36</f>
        <v>2602.4046810155073</v>
      </c>
      <c r="AI13" s="267">
        <f t="shared" si="6"/>
        <v>3.1589364873671352E-2</v>
      </c>
      <c r="AJ13" s="276"/>
      <c r="AK13" s="267">
        <f t="shared" si="7"/>
        <v>2.8524830864201781E-2</v>
      </c>
      <c r="AL13" s="276"/>
      <c r="AM13" s="34">
        <f t="shared" si="4"/>
        <v>1.1074339064115368</v>
      </c>
    </row>
    <row r="14" spans="1:39" x14ac:dyDescent="0.25">
      <c r="A14" s="306">
        <v>4</v>
      </c>
      <c r="B14" s="211" t="s">
        <v>9</v>
      </c>
      <c r="C14" s="53">
        <f>'atoke area'!D40</f>
        <v>1433884.1325000003</v>
      </c>
      <c r="D14" s="53">
        <f>'atoke area'!E40</f>
        <v>46098.578045814233</v>
      </c>
      <c r="E14" s="72">
        <f>'atoke area'!J40</f>
        <v>42995.90625</v>
      </c>
      <c r="F14" s="72">
        <f>'atoke area'!K40</f>
        <v>4823.9695413660029</v>
      </c>
      <c r="G14" s="73">
        <f>'atoke area'!P40</f>
        <v>48948.993749999994</v>
      </c>
      <c r="H14" s="73">
        <f>'atoke area'!Q40</f>
        <v>5752.6200436148183</v>
      </c>
      <c r="I14" s="268">
        <f t="shared" si="8"/>
        <v>2.9985621066212609E-2</v>
      </c>
      <c r="J14" s="274"/>
      <c r="K14" s="319">
        <f t="shared" si="0"/>
        <v>3.4137342509437375E-2</v>
      </c>
      <c r="L14" s="274"/>
      <c r="M14" s="34">
        <f t="shared" si="1"/>
        <v>0.87838182066817272</v>
      </c>
      <c r="N14" s="306">
        <v>4</v>
      </c>
      <c r="O14" s="211" t="s">
        <v>9</v>
      </c>
      <c r="P14" s="53">
        <f>'area female'!D40</f>
        <v>3029956.5500000003</v>
      </c>
      <c r="Q14" s="53">
        <f>'area female'!E40</f>
        <v>82560.187278422367</v>
      </c>
      <c r="R14" s="72">
        <f>'area female'!J40</f>
        <v>22727.957499999997</v>
      </c>
      <c r="S14" s="72">
        <f>'area female'!K40</f>
        <v>4361.4834339174085</v>
      </c>
      <c r="T14" s="73">
        <f>'area female'!P40</f>
        <v>21633.187499999996</v>
      </c>
      <c r="U14" s="73">
        <f>'area female'!Q40</f>
        <v>3176.9150519860996</v>
      </c>
      <c r="V14" s="268">
        <f t="shared" si="5"/>
        <v>7.5010836376515014E-3</v>
      </c>
      <c r="W14" s="274"/>
      <c r="X14" s="268">
        <f t="shared" si="2"/>
        <v>7.1397682253892371E-3</v>
      </c>
      <c r="Y14" s="274"/>
      <c r="Z14" s="34">
        <f t="shared" si="3"/>
        <v>1.0506060422210088</v>
      </c>
      <c r="AA14" s="306">
        <v>4</v>
      </c>
      <c r="AB14" s="211" t="s">
        <v>9</v>
      </c>
      <c r="AC14" s="206">
        <f>'area male'!D40</f>
        <v>2389049.75</v>
      </c>
      <c r="AD14" s="206">
        <f>'area male'!E40</f>
        <v>118873.00680533623</v>
      </c>
      <c r="AE14" s="72">
        <f>'area male'!J40</f>
        <v>32848.551250000004</v>
      </c>
      <c r="AF14" s="72">
        <f>'area male'!K40</f>
        <v>4793.0677032338999</v>
      </c>
      <c r="AG14" s="73">
        <f>'area male'!P40</f>
        <v>31754.408750000002</v>
      </c>
      <c r="AH14" s="73">
        <f>'area male'!Q40</f>
        <v>2838.1324088231859</v>
      </c>
      <c r="AI14" s="265">
        <f t="shared" si="6"/>
        <v>1.3749630475464148E-2</v>
      </c>
      <c r="AJ14" s="276"/>
      <c r="AK14" s="265">
        <f t="shared" si="7"/>
        <v>1.3291648175179275E-2</v>
      </c>
      <c r="AL14" s="276"/>
      <c r="AM14" s="34">
        <f t="shared" si="4"/>
        <v>1.0344563965468259</v>
      </c>
    </row>
    <row r="15" spans="1:39" ht="15" hidden="1" customHeight="1" x14ac:dyDescent="0.25">
      <c r="A15" s="306"/>
      <c r="B15" s="36" t="s">
        <v>4</v>
      </c>
      <c r="C15" s="53">
        <f>'atoke area'!D44</f>
        <v>1240295.9700000002</v>
      </c>
      <c r="D15" s="53">
        <f>'atoke area'!E44</f>
        <v>67848.129164311875</v>
      </c>
      <c r="E15" s="72">
        <f>'atoke area'!J44</f>
        <v>39778.337500000001</v>
      </c>
      <c r="F15" s="72">
        <f>'atoke area'!K44</f>
        <v>3009.1995051705621</v>
      </c>
      <c r="G15" s="73">
        <f>'atoke area'!P44</f>
        <v>37549.432499999995</v>
      </c>
      <c r="H15" s="73">
        <f>'atoke area'!Q44</f>
        <v>3561.1306661675226</v>
      </c>
      <c r="I15" s="262">
        <f t="shared" si="8"/>
        <v>3.207164939832869E-2</v>
      </c>
      <c r="J15" s="274"/>
      <c r="K15" s="34">
        <f t="shared" si="0"/>
        <v>3.0274574301809583E-2</v>
      </c>
      <c r="L15" s="274"/>
      <c r="M15" s="34">
        <f t="shared" si="1"/>
        <v>1.059359219343728</v>
      </c>
      <c r="N15" s="306"/>
      <c r="O15" s="36" t="s">
        <v>4</v>
      </c>
      <c r="P15" s="53">
        <f>'area female'!D44</f>
        <v>2731193.3250000002</v>
      </c>
      <c r="Q15" s="53">
        <f>'area female'!E44</f>
        <v>159077.88714132624</v>
      </c>
      <c r="R15" s="72">
        <f>'area female'!J44</f>
        <v>17968.827500000003</v>
      </c>
      <c r="S15" s="72">
        <f>'area female'!K44</f>
        <v>1796.2643307344138</v>
      </c>
      <c r="T15" s="73">
        <f>'area female'!P44</f>
        <v>32369.646249999994</v>
      </c>
      <c r="U15" s="73">
        <f>'area female'!Q44</f>
        <v>7206.6334957123972</v>
      </c>
      <c r="V15" s="262">
        <f t="shared" si="5"/>
        <v>6.5791122640503673E-3</v>
      </c>
      <c r="W15" s="274"/>
      <c r="X15" s="262">
        <f t="shared" si="2"/>
        <v>1.1851832659996705E-2</v>
      </c>
      <c r="Y15" s="274"/>
      <c r="Z15" s="34">
        <f t="shared" si="3"/>
        <v>0.55511349618162742</v>
      </c>
      <c r="AA15" s="306"/>
      <c r="AB15" s="36" t="s">
        <v>4</v>
      </c>
      <c r="AC15" s="206">
        <f>'area male'!D44</f>
        <v>2021329.3474999999</v>
      </c>
      <c r="AD15" s="206">
        <f>'area male'!E44</f>
        <v>100438.09690468882</v>
      </c>
      <c r="AE15" s="72">
        <f>'area male'!J44</f>
        <v>29164.672500000001</v>
      </c>
      <c r="AF15" s="72">
        <f>'area male'!K44</f>
        <v>3848.4517206720716</v>
      </c>
      <c r="AG15" s="73">
        <f>'area male'!P44</f>
        <v>25523.928750000003</v>
      </c>
      <c r="AH15" s="73">
        <f>'area male'!Q44</f>
        <v>2621.8696720252387</v>
      </c>
      <c r="AI15" s="266">
        <f t="shared" si="6"/>
        <v>1.4428461416280902E-2</v>
      </c>
      <c r="AJ15" s="276"/>
      <c r="AK15" s="266">
        <f t="shared" si="7"/>
        <v>1.2627298357671525E-2</v>
      </c>
      <c r="AL15" s="276"/>
      <c r="AM15" s="34">
        <f t="shared" si="4"/>
        <v>1.142640413459076</v>
      </c>
    </row>
    <row r="16" spans="1:39" x14ac:dyDescent="0.25">
      <c r="A16" s="306"/>
      <c r="B16" s="212" t="s">
        <v>11</v>
      </c>
      <c r="C16" s="53">
        <f>'atoke area'!D48</f>
        <v>1364230.4775</v>
      </c>
      <c r="D16" s="53">
        <f>'atoke area'!E48</f>
        <v>46107.588574635825</v>
      </c>
      <c r="E16" s="72">
        <f>'atoke area'!J48</f>
        <v>46687.657500000001</v>
      </c>
      <c r="F16" s="72">
        <f>'atoke area'!K48</f>
        <v>3871.2101672834256</v>
      </c>
      <c r="G16" s="272">
        <f>'atoke area'!P48</f>
        <v>46996.744999999995</v>
      </c>
      <c r="H16" s="272">
        <f>'atoke area'!Q48</f>
        <v>4912.2949735885022</v>
      </c>
      <c r="I16" s="269">
        <f t="shared" si="8"/>
        <v>3.4222705232005053E-2</v>
      </c>
      <c r="J16" s="274"/>
      <c r="K16" s="321">
        <f t="shared" si="0"/>
        <v>3.4449270687840934E-2</v>
      </c>
      <c r="L16" s="275"/>
      <c r="M16" s="34">
        <f t="shared" si="1"/>
        <v>0.99342321473540374</v>
      </c>
      <c r="N16" s="306"/>
      <c r="O16" s="212" t="s">
        <v>11</v>
      </c>
      <c r="P16" s="53">
        <f>'area female'!D48</f>
        <v>1510869.0175000001</v>
      </c>
      <c r="Q16" s="53">
        <f>'area female'!E48</f>
        <v>178904.22262321261</v>
      </c>
      <c r="R16" s="72">
        <f>'area female'!J48</f>
        <v>25786.52375</v>
      </c>
      <c r="S16" s="72">
        <f>'area female'!K48</f>
        <v>4456.8940527326768</v>
      </c>
      <c r="T16" s="73">
        <f>'area female'!P48</f>
        <v>35606.423750000002</v>
      </c>
      <c r="U16" s="73">
        <f>'area female'!Q48</f>
        <v>4417.0213372942053</v>
      </c>
      <c r="V16" s="269">
        <f t="shared" si="5"/>
        <v>1.7067345647651416E-2</v>
      </c>
      <c r="W16" s="274"/>
      <c r="X16" s="269">
        <f t="shared" si="2"/>
        <v>2.3566850162112084E-2</v>
      </c>
      <c r="Y16" s="274"/>
      <c r="Z16" s="34">
        <f t="shared" si="3"/>
        <v>0.72420987659565206</v>
      </c>
      <c r="AA16" s="306"/>
      <c r="AB16" s="212" t="s">
        <v>11</v>
      </c>
      <c r="AC16" s="206">
        <f>'area male'!D48</f>
        <v>1577668.1349999998</v>
      </c>
      <c r="AD16" s="206">
        <f>'area male'!E48</f>
        <v>135051.25631554227</v>
      </c>
      <c r="AE16" s="72">
        <f>'area male'!J48</f>
        <v>45710.645000000004</v>
      </c>
      <c r="AF16" s="72">
        <f>'area male'!K48</f>
        <v>5321.5927605719344</v>
      </c>
      <c r="AG16" s="73">
        <f>'area male'!P48</f>
        <v>40247.166249999995</v>
      </c>
      <c r="AH16" s="73">
        <f>'area male'!Q48</f>
        <v>3079.8130544792921</v>
      </c>
      <c r="AI16" s="267">
        <f t="shared" si="6"/>
        <v>2.8973548990390181E-2</v>
      </c>
      <c r="AJ16" s="276"/>
      <c r="AK16" s="267">
        <f t="shared" si="7"/>
        <v>2.5510540117488018E-2</v>
      </c>
      <c r="AL16" s="276"/>
      <c r="AM16" s="34">
        <f t="shared" si="4"/>
        <v>1.1357481596608061</v>
      </c>
    </row>
    <row r="17" spans="1:39" x14ac:dyDescent="0.25">
      <c r="A17" s="306">
        <v>5</v>
      </c>
      <c r="B17" s="211" t="s">
        <v>9</v>
      </c>
      <c r="C17" s="53">
        <f>'atoke area'!D52</f>
        <v>1580659.9524999999</v>
      </c>
      <c r="D17" s="53">
        <f>'atoke area'!E52</f>
        <v>50652.203568767858</v>
      </c>
      <c r="E17" s="72">
        <f>'atoke area'!J52</f>
        <v>84584.381250000006</v>
      </c>
      <c r="F17" s="72">
        <f>'atoke area'!K52</f>
        <v>10517.69433965646</v>
      </c>
      <c r="G17" s="73">
        <f>'atoke area'!P52</f>
        <v>60245.62</v>
      </c>
      <c r="H17" s="73">
        <f>'atoke area'!Q52</f>
        <v>6205.7203117492454</v>
      </c>
      <c r="I17" s="268">
        <f t="shared" si="8"/>
        <v>5.3512066979504253E-2</v>
      </c>
      <c r="J17" s="274"/>
      <c r="K17" s="319">
        <f t="shared" si="0"/>
        <v>3.8114219256782246E-2</v>
      </c>
      <c r="L17" s="274"/>
      <c r="M17" s="34">
        <f t="shared" si="1"/>
        <v>1.4039922113839975</v>
      </c>
      <c r="N17" s="306">
        <v>5</v>
      </c>
      <c r="O17" s="211" t="s">
        <v>9</v>
      </c>
      <c r="P17" s="53">
        <f>'area female'!D52</f>
        <v>1486408.69</v>
      </c>
      <c r="Q17" s="53">
        <f>'area female'!E52</f>
        <v>112458.85060415216</v>
      </c>
      <c r="R17" s="72">
        <f>'area female'!J52</f>
        <v>11512.91</v>
      </c>
      <c r="S17" s="72">
        <f>'area female'!K52</f>
        <v>1910.6073051855976</v>
      </c>
      <c r="T17" s="73">
        <f>'area female'!P52</f>
        <v>14532.429999999998</v>
      </c>
      <c r="U17" s="73">
        <f>'area female'!Q52</f>
        <v>2714.1932621946567</v>
      </c>
      <c r="V17" s="268">
        <f t="shared" si="5"/>
        <v>7.7454539101221211E-3</v>
      </c>
      <c r="W17" s="274"/>
      <c r="X17" s="268">
        <f t="shared" si="2"/>
        <v>9.776873680683338E-3</v>
      </c>
      <c r="Y17" s="274"/>
      <c r="Z17" s="34">
        <f t="shared" si="3"/>
        <v>0.79222194774032983</v>
      </c>
      <c r="AA17" s="306">
        <v>5</v>
      </c>
      <c r="AB17" s="211" t="s">
        <v>9</v>
      </c>
      <c r="AC17" s="206">
        <f>'area male'!D52</f>
        <v>1810141.6899999997</v>
      </c>
      <c r="AD17" s="206">
        <f>'area male'!E52</f>
        <v>127568.48245326823</v>
      </c>
      <c r="AE17" s="72">
        <f>'area male'!J52</f>
        <v>52505.983749999999</v>
      </c>
      <c r="AF17" s="72">
        <f>'area male'!K52</f>
        <v>6498.6510270164135</v>
      </c>
      <c r="AG17" s="73">
        <f>'area male'!P52</f>
        <v>37823.047500000001</v>
      </c>
      <c r="AH17" s="73">
        <f>'area male'!Q52</f>
        <v>4131.4173968842842</v>
      </c>
      <c r="AI17" s="265">
        <f t="shared" si="6"/>
        <v>2.9006560116296758E-2</v>
      </c>
      <c r="AJ17" s="276"/>
      <c r="AK17" s="265">
        <f t="shared" si="7"/>
        <v>2.0895075622505553E-2</v>
      </c>
      <c r="AL17" s="276"/>
      <c r="AM17" s="34">
        <f t="shared" si="4"/>
        <v>1.3882007722936658</v>
      </c>
    </row>
    <row r="18" spans="1:39" ht="15" hidden="1" customHeight="1" x14ac:dyDescent="0.25">
      <c r="A18" s="306"/>
      <c r="B18" s="36" t="s">
        <v>4</v>
      </c>
      <c r="C18" s="53">
        <f>'atoke area'!D56</f>
        <v>1455322.42</v>
      </c>
      <c r="D18" s="53">
        <f>'atoke area'!E56</f>
        <v>83152.990254475459</v>
      </c>
      <c r="E18" s="72">
        <f>'atoke area'!J56</f>
        <v>84246.851250000007</v>
      </c>
      <c r="F18" s="72">
        <f>'atoke area'!K56</f>
        <v>6832.6897942545975</v>
      </c>
      <c r="G18" s="73">
        <f>'atoke area'!P56</f>
        <v>74264.978750000009</v>
      </c>
      <c r="H18" s="73">
        <f>'atoke area'!Q56</f>
        <v>13365.388455555023</v>
      </c>
      <c r="I18" s="262">
        <f t="shared" si="8"/>
        <v>5.7888788142218005E-2</v>
      </c>
      <c r="J18" s="274"/>
      <c r="K18" s="34">
        <f t="shared" si="0"/>
        <v>5.1029914560101405E-2</v>
      </c>
      <c r="L18" s="274"/>
      <c r="M18" s="34">
        <f t="shared" si="1"/>
        <v>1.134408878424408</v>
      </c>
      <c r="N18" s="306"/>
      <c r="O18" s="36" t="s">
        <v>4</v>
      </c>
      <c r="P18" s="53">
        <f>'area female'!D56</f>
        <v>1537367.7575000001</v>
      </c>
      <c r="Q18" s="53">
        <f>'area female'!E56</f>
        <v>91179.018920586212</v>
      </c>
      <c r="R18" s="72">
        <f>'area female'!J56</f>
        <v>15560.453750000002</v>
      </c>
      <c r="S18" s="72">
        <f>'area female'!K56</f>
        <v>2556.0772057340869</v>
      </c>
      <c r="T18" s="73">
        <f>'area female'!P56</f>
        <v>15906.801249999999</v>
      </c>
      <c r="U18" s="73">
        <f>'area female'!Q56</f>
        <v>2354.8219589569767</v>
      </c>
      <c r="V18" s="262">
        <f t="shared" si="5"/>
        <v>1.0121490888623637E-2</v>
      </c>
      <c r="W18" s="274"/>
      <c r="X18" s="262">
        <f t="shared" si="2"/>
        <v>1.0346776932454302E-2</v>
      </c>
      <c r="Y18" s="274"/>
      <c r="Z18" s="34">
        <f t="shared" si="3"/>
        <v>0.9782264520341577</v>
      </c>
      <c r="AA18" s="306"/>
      <c r="AB18" s="36" t="s">
        <v>4</v>
      </c>
      <c r="AC18" s="206">
        <f>'area male'!D56</f>
        <v>1758559.1924999999</v>
      </c>
      <c r="AD18" s="206">
        <f>'area male'!E56</f>
        <v>139907.15030122342</v>
      </c>
      <c r="AE18" s="72">
        <f>'area male'!J56</f>
        <v>38642.947500000002</v>
      </c>
      <c r="AF18" s="72">
        <f>'area male'!K56</f>
        <v>6018.9753775574864</v>
      </c>
      <c r="AG18" s="73">
        <f>'area male'!P56</f>
        <v>30042.191250000003</v>
      </c>
      <c r="AH18" s="73">
        <f>'area male'!Q56</f>
        <v>3333.6763311073782</v>
      </c>
      <c r="AI18" s="266">
        <f t="shared" si="6"/>
        <v>2.1974209150767612E-2</v>
      </c>
      <c r="AJ18" s="276"/>
      <c r="AK18" s="266">
        <f t="shared" si="7"/>
        <v>1.7083412021685476E-2</v>
      </c>
      <c r="AL18" s="276"/>
      <c r="AM18" s="34">
        <f t="shared" si="4"/>
        <v>1.2862892449631149</v>
      </c>
    </row>
    <row r="19" spans="1:39" x14ac:dyDescent="0.25">
      <c r="A19" s="306"/>
      <c r="B19" s="212" t="s">
        <v>11</v>
      </c>
      <c r="C19" s="53">
        <f>'atoke area'!D60</f>
        <v>1013707.18</v>
      </c>
      <c r="D19" s="53">
        <f>'atoke area'!E60</f>
        <v>45245.857759875318</v>
      </c>
      <c r="E19" s="72">
        <f>'atoke area'!J60</f>
        <v>44010.39</v>
      </c>
      <c r="F19" s="72">
        <f>'atoke area'!K60</f>
        <v>8708.3643907649403</v>
      </c>
      <c r="G19" s="73">
        <f>'atoke area'!P60</f>
        <v>46026.133749999994</v>
      </c>
      <c r="H19" s="73">
        <f>'atoke area'!Q60</f>
        <v>9046.7076066662648</v>
      </c>
      <c r="I19" s="269">
        <f t="shared" si="8"/>
        <v>4.3415288821373445E-2</v>
      </c>
      <c r="J19" s="274"/>
      <c r="K19" s="320">
        <f t="shared" si="0"/>
        <v>4.5403776019422089E-2</v>
      </c>
      <c r="L19" s="274"/>
      <c r="M19" s="34">
        <f t="shared" si="1"/>
        <v>0.95620436509073514</v>
      </c>
      <c r="N19" s="306"/>
      <c r="O19" s="212" t="s">
        <v>11</v>
      </c>
      <c r="P19" s="53">
        <f>'area female'!D60</f>
        <v>1118265.7424999999</v>
      </c>
      <c r="Q19" s="53">
        <f>'area female'!E60</f>
        <v>68323.058346962862</v>
      </c>
      <c r="R19" s="72">
        <f>'area female'!J60</f>
        <v>16887.28</v>
      </c>
      <c r="S19" s="72">
        <f>'area female'!K60</f>
        <v>2022.4362332168896</v>
      </c>
      <c r="T19" s="73">
        <f>'area female'!P60</f>
        <v>18615.868750000001</v>
      </c>
      <c r="U19" s="73">
        <f>'area female'!Q60</f>
        <v>1781.8331236874126</v>
      </c>
      <c r="V19" s="269">
        <f t="shared" si="5"/>
        <v>1.5101312110524569E-2</v>
      </c>
      <c r="W19" s="274"/>
      <c r="X19" s="269">
        <f t="shared" si="2"/>
        <v>1.664708847145964E-2</v>
      </c>
      <c r="Y19" s="274"/>
      <c r="Z19" s="34">
        <f t="shared" si="3"/>
        <v>0.90714434157148838</v>
      </c>
      <c r="AA19" s="306"/>
      <c r="AB19" s="212" t="s">
        <v>11</v>
      </c>
      <c r="AC19" s="206">
        <f>'area male'!D60</f>
        <v>1381646.7275</v>
      </c>
      <c r="AD19" s="206">
        <f>'area male'!E60</f>
        <v>61907.156562867807</v>
      </c>
      <c r="AE19" s="72">
        <f>'area male'!J60</f>
        <v>39608</v>
      </c>
      <c r="AF19" s="72">
        <f>'area male'!K60</f>
        <v>4709.3198141193679</v>
      </c>
      <c r="AG19" s="73">
        <f>'area male'!P60</f>
        <v>36857.053750000006</v>
      </c>
      <c r="AH19" s="73">
        <f>'area male'!Q60</f>
        <v>6621.7897135828516</v>
      </c>
      <c r="AI19" s="267">
        <f t="shared" si="6"/>
        <v>2.866724120692422E-2</v>
      </c>
      <c r="AJ19" s="276"/>
      <c r="AK19" s="267">
        <f t="shared" si="7"/>
        <v>2.667617779306759E-2</v>
      </c>
      <c r="AL19" s="276"/>
      <c r="AM19" s="34">
        <f t="shared" si="4"/>
        <v>1.0746382569984989</v>
      </c>
    </row>
    <row r="20" spans="1:39" x14ac:dyDescent="0.25">
      <c r="A20" s="306">
        <v>6</v>
      </c>
      <c r="B20" s="211" t="s">
        <v>9</v>
      </c>
      <c r="C20" s="53">
        <f>'atoke area'!D64</f>
        <v>1513104.5350000001</v>
      </c>
      <c r="D20" s="53">
        <f>'atoke area'!E64</f>
        <v>56367.762430020535</v>
      </c>
      <c r="E20" s="72">
        <f>'atoke area'!J64</f>
        <v>75590.05124999999</v>
      </c>
      <c r="F20" s="72">
        <f>'atoke area'!K64</f>
        <v>4500.2684434548291</v>
      </c>
      <c r="G20" s="73">
        <f>'atoke area'!P64</f>
        <v>50454.03</v>
      </c>
      <c r="H20" s="73">
        <f>'atoke area'!Q64</f>
        <v>2500.4709973522977</v>
      </c>
      <c r="I20" s="268">
        <f t="shared" si="8"/>
        <v>4.9956925976697299E-2</v>
      </c>
      <c r="J20" s="274"/>
      <c r="K20" s="319">
        <f t="shared" si="0"/>
        <v>3.3344708731574843E-2</v>
      </c>
      <c r="L20" s="274"/>
      <c r="M20" s="34">
        <f t="shared" si="1"/>
        <v>1.4981965018453431</v>
      </c>
      <c r="N20" s="306">
        <v>6</v>
      </c>
      <c r="O20" s="211" t="s">
        <v>9</v>
      </c>
      <c r="P20" s="53">
        <f>'area female'!D64</f>
        <v>2005352.0125000002</v>
      </c>
      <c r="Q20" s="53">
        <f>'area female'!E64</f>
        <v>68200.237584359566</v>
      </c>
      <c r="R20" s="72">
        <f>'area female'!J64</f>
        <v>21678.525000000001</v>
      </c>
      <c r="S20" s="72">
        <f>'area female'!K64</f>
        <v>4070.0155859476886</v>
      </c>
      <c r="T20" s="73">
        <f>'area female'!P64</f>
        <v>26582.808749999997</v>
      </c>
      <c r="U20" s="73">
        <f>'area female'!Q64</f>
        <v>3164.4865026118773</v>
      </c>
      <c r="V20" s="268">
        <f t="shared" si="5"/>
        <v>1.0810333978708389E-2</v>
      </c>
      <c r="W20" s="274"/>
      <c r="X20" s="268">
        <f t="shared" si="2"/>
        <v>1.3255931419671385E-2</v>
      </c>
      <c r="Y20" s="274"/>
      <c r="Z20" s="34">
        <f t="shared" si="3"/>
        <v>0.81550919633351404</v>
      </c>
      <c r="AA20" s="306">
        <v>6</v>
      </c>
      <c r="AB20" s="211" t="s">
        <v>9</v>
      </c>
      <c r="AC20" s="206">
        <f>'area male'!D64</f>
        <v>1584326.1975</v>
      </c>
      <c r="AD20" s="206">
        <f>'area male'!E64</f>
        <v>83065.32186268839</v>
      </c>
      <c r="AE20" s="72">
        <f>'area male'!J64</f>
        <v>40973.237500000003</v>
      </c>
      <c r="AF20" s="72">
        <f>'area male'!K64</f>
        <v>6231.7370689095324</v>
      </c>
      <c r="AG20" s="73">
        <f>'area male'!P64</f>
        <v>37577.769999999997</v>
      </c>
      <c r="AH20" s="73">
        <f>'area male'!Q64</f>
        <v>1537.7264086213197</v>
      </c>
      <c r="AI20" s="265">
        <f t="shared" si="6"/>
        <v>2.5861617111838486E-2</v>
      </c>
      <c r="AJ20" s="276"/>
      <c r="AK20" s="265">
        <f t="shared" si="7"/>
        <v>2.3718455239392075E-2</v>
      </c>
      <c r="AL20" s="276"/>
      <c r="AM20" s="34">
        <f t="shared" si="4"/>
        <v>1.0903584087081273</v>
      </c>
    </row>
    <row r="21" spans="1:39" ht="15" hidden="1" customHeight="1" x14ac:dyDescent="0.25">
      <c r="A21" s="306"/>
      <c r="B21" s="36" t="s">
        <v>4</v>
      </c>
      <c r="C21" s="53">
        <f>'atoke area'!D68</f>
        <v>1476093.825</v>
      </c>
      <c r="D21" s="53">
        <f>'atoke area'!E68</f>
        <v>45387.414147626027</v>
      </c>
      <c r="E21" s="72">
        <f>'atoke area'!J68</f>
        <v>65817.381249999991</v>
      </c>
      <c r="F21" s="72">
        <f>'atoke area'!K68</f>
        <v>7480.4291202485765</v>
      </c>
      <c r="G21" s="73">
        <f>'atoke area'!P68</f>
        <v>54449.62249999999</v>
      </c>
      <c r="H21" s="73">
        <f>'atoke area'!Q68</f>
        <v>3463.9542409064456</v>
      </c>
      <c r="I21" s="262">
        <f t="shared" si="8"/>
        <v>4.4588887329028694E-2</v>
      </c>
      <c r="J21" s="274"/>
      <c r="K21" s="34">
        <f t="shared" si="0"/>
        <v>3.6887643304110422E-2</v>
      </c>
      <c r="L21" s="274"/>
      <c r="M21" s="34">
        <f t="shared" si="1"/>
        <v>1.2087757128160073</v>
      </c>
      <c r="N21" s="306"/>
      <c r="O21" s="36" t="s">
        <v>4</v>
      </c>
      <c r="P21" s="53">
        <f>'area female'!D68</f>
        <v>1733521.41</v>
      </c>
      <c r="Q21" s="53">
        <f>'area female'!E68</f>
        <v>38388.679842042671</v>
      </c>
      <c r="R21" s="72">
        <f>'area female'!J68</f>
        <v>25579.346250000002</v>
      </c>
      <c r="S21" s="72">
        <f>'area female'!K68</f>
        <v>1604.7395551142988</v>
      </c>
      <c r="T21" s="73">
        <f>'area female'!P68</f>
        <v>25860.516250000001</v>
      </c>
      <c r="U21" s="73">
        <f>'area female'!Q68</f>
        <v>2433.1483288423738</v>
      </c>
      <c r="V21" s="262">
        <f t="shared" si="5"/>
        <v>1.4755714064125694E-2</v>
      </c>
      <c r="W21" s="274"/>
      <c r="X21" s="262">
        <f t="shared" si="2"/>
        <v>1.4917909926477345E-2</v>
      </c>
      <c r="Y21" s="274"/>
      <c r="Z21" s="34">
        <f t="shared" si="3"/>
        <v>0.98912744056298574</v>
      </c>
      <c r="AA21" s="306"/>
      <c r="AB21" s="36" t="s">
        <v>4</v>
      </c>
      <c r="AC21" s="206">
        <f>'area male'!D68</f>
        <v>937501.25999999989</v>
      </c>
      <c r="AD21" s="206">
        <f>'area male'!E68</f>
        <v>56880.134331470239</v>
      </c>
      <c r="AE21" s="72">
        <f>'area male'!J68</f>
        <v>22022.670000000002</v>
      </c>
      <c r="AF21" s="72">
        <f>'area male'!K68</f>
        <v>2539.5800848959047</v>
      </c>
      <c r="AG21" s="73">
        <f>'area male'!P68</f>
        <v>19299.43375</v>
      </c>
      <c r="AH21" s="73">
        <f>'area male'!Q68</f>
        <v>2226.0825682908744</v>
      </c>
      <c r="AI21" s="266">
        <f t="shared" si="6"/>
        <v>2.3490816428342724E-2</v>
      </c>
      <c r="AJ21" s="276"/>
      <c r="AK21" s="266">
        <f t="shared" si="7"/>
        <v>2.0586034999035632E-2</v>
      </c>
      <c r="AL21" s="276"/>
      <c r="AM21" s="34">
        <f t="shared" si="4"/>
        <v>1.14110446375143</v>
      </c>
    </row>
    <row r="22" spans="1:39" x14ac:dyDescent="0.25">
      <c r="A22" s="306"/>
      <c r="B22" s="212" t="s">
        <v>11</v>
      </c>
      <c r="C22" s="53">
        <f>'atoke area'!D72</f>
        <v>633876.57499999995</v>
      </c>
      <c r="D22" s="53">
        <f>'atoke area'!E72</f>
        <v>39455.266415423321</v>
      </c>
      <c r="E22" s="72">
        <f>'atoke area'!J72</f>
        <v>21994.962499999998</v>
      </c>
      <c r="F22" s="72">
        <f>'atoke area'!K72</f>
        <v>1656.8539901335384</v>
      </c>
      <c r="G22" s="73">
        <f>'atoke area'!P72</f>
        <v>24545.654999999999</v>
      </c>
      <c r="H22" s="73">
        <f>'atoke area'!Q72</f>
        <v>2649.8921681510856</v>
      </c>
      <c r="I22" s="269">
        <f t="shared" si="8"/>
        <v>3.4699124983440188E-2</v>
      </c>
      <c r="J22" s="274"/>
      <c r="K22" s="320">
        <f t="shared" si="0"/>
        <v>3.8723082644282918E-2</v>
      </c>
      <c r="L22" s="274"/>
      <c r="M22" s="34">
        <f t="shared" si="1"/>
        <v>0.89608374679754921</v>
      </c>
      <c r="N22" s="306"/>
      <c r="O22" s="212" t="s">
        <v>11</v>
      </c>
      <c r="P22" s="53">
        <f>'area female'!D72</f>
        <v>2008027.075</v>
      </c>
      <c r="Q22" s="53">
        <f>'area female'!E72</f>
        <v>38048.538053058372</v>
      </c>
      <c r="R22" s="72">
        <f>'area female'!J72</f>
        <v>23727.015000000003</v>
      </c>
      <c r="S22" s="72">
        <f>'area female'!K72</f>
        <v>3224.2605631989327</v>
      </c>
      <c r="T22" s="73">
        <f>'area female'!P72</f>
        <v>21115.870125000001</v>
      </c>
      <c r="U22" s="73">
        <f>'area female'!Q72</f>
        <v>4850.6544573354868</v>
      </c>
      <c r="V22" s="269">
        <f t="shared" si="5"/>
        <v>1.1816083206945804E-2</v>
      </c>
      <c r="W22" s="274"/>
      <c r="X22" s="269">
        <f t="shared" si="2"/>
        <v>1.0515729786661368E-2</v>
      </c>
      <c r="Y22" s="274"/>
      <c r="Z22" s="34">
        <f t="shared" si="3"/>
        <v>1.1236579340345798</v>
      </c>
      <c r="AA22" s="306"/>
      <c r="AB22" s="212" t="s">
        <v>11</v>
      </c>
      <c r="AC22" s="205">
        <f>'area male'!D72</f>
        <v>1322659.9500000002</v>
      </c>
      <c r="AD22" s="205">
        <f>'area male'!E72</f>
        <v>44577.20117032178</v>
      </c>
      <c r="AE22" s="72">
        <f>'area male'!J72</f>
        <v>35986.775000000001</v>
      </c>
      <c r="AF22" s="72">
        <f>'area male'!K72</f>
        <v>2227.173939387249</v>
      </c>
      <c r="AG22" s="73">
        <f>'area male'!P72</f>
        <v>26241.813750000001</v>
      </c>
      <c r="AH22" s="73">
        <f>'area male'!Q72</f>
        <v>2414.8937727831394</v>
      </c>
      <c r="AI22" s="267">
        <f t="shared" si="6"/>
        <v>2.7207881360587046E-2</v>
      </c>
      <c r="AJ22" s="276"/>
      <c r="AK22" s="267">
        <f t="shared" si="7"/>
        <v>1.9840181711104202E-2</v>
      </c>
      <c r="AL22" s="276"/>
      <c r="AM22" s="34">
        <f t="shared" si="4"/>
        <v>1.371352427954794</v>
      </c>
    </row>
    <row r="23" spans="1:39" x14ac:dyDescent="0.25">
      <c r="A23" s="306">
        <v>7</v>
      </c>
      <c r="B23" s="211" t="s">
        <v>9</v>
      </c>
      <c r="C23" s="53">
        <f>'atoke area'!D76</f>
        <v>1850523.9275</v>
      </c>
      <c r="D23" s="53">
        <f>'atoke area'!E76</f>
        <v>188244.67270774781</v>
      </c>
      <c r="E23" s="72">
        <f>'atoke area'!J76</f>
        <v>92241.183749999997</v>
      </c>
      <c r="F23" s="72">
        <f>'atoke area'!K76</f>
        <v>8680.9205692927335</v>
      </c>
      <c r="G23" s="73">
        <f>'atoke area'!P76</f>
        <v>65854.532499999987</v>
      </c>
      <c r="H23" s="73">
        <f>'atoke area'!Q76</f>
        <v>4516.5669285476115</v>
      </c>
      <c r="I23" s="268">
        <f t="shared" si="8"/>
        <v>4.9845982739934062E-2</v>
      </c>
      <c r="J23" s="274"/>
      <c r="K23" s="319">
        <f t="shared" si="0"/>
        <v>3.5586966221489179E-2</v>
      </c>
      <c r="L23" s="274"/>
      <c r="M23" s="34">
        <f t="shared" si="1"/>
        <v>1.4006808680936276</v>
      </c>
      <c r="N23" s="306">
        <v>7</v>
      </c>
      <c r="O23" s="211" t="s">
        <v>9</v>
      </c>
      <c r="P23" s="53">
        <f>'area female'!D76</f>
        <v>1491610.2025000001</v>
      </c>
      <c r="Q23" s="53">
        <f>'area female'!E76</f>
        <v>86485.834372652171</v>
      </c>
      <c r="R23" s="72">
        <f>'area female'!J76</f>
        <v>9355.1650000000009</v>
      </c>
      <c r="S23" s="72">
        <f>'area female'!K76</f>
        <v>2622.8642028025092</v>
      </c>
      <c r="T23" s="73">
        <f>'area female'!P76</f>
        <v>11074.931250000001</v>
      </c>
      <c r="U23" s="73">
        <f>'area female'!Q76</f>
        <v>1306.9548276534933</v>
      </c>
      <c r="V23" s="268">
        <f t="shared" si="5"/>
        <v>6.2718564034493452E-3</v>
      </c>
      <c r="W23" s="274"/>
      <c r="X23" s="268">
        <f t="shared" si="2"/>
        <v>7.4248159682991982E-3</v>
      </c>
      <c r="Y23" s="274"/>
      <c r="Z23" s="34">
        <f t="shared" si="3"/>
        <v>0.84471540173217774</v>
      </c>
      <c r="AA23" s="306">
        <v>7</v>
      </c>
      <c r="AB23" s="211" t="s">
        <v>9</v>
      </c>
      <c r="AC23" s="205">
        <f>'area male'!D76</f>
        <v>1441977.3274999999</v>
      </c>
      <c r="AD23" s="205">
        <f>'area male'!E76</f>
        <v>158505.46720112622</v>
      </c>
      <c r="AE23" s="72">
        <f>'area male'!J76</f>
        <v>25587.53</v>
      </c>
      <c r="AF23" s="72">
        <f>'area male'!K76</f>
        <v>3027.8544834821714</v>
      </c>
      <c r="AG23" s="73">
        <f>'area male'!P76</f>
        <v>24968.828750000001</v>
      </c>
      <c r="AH23" s="73">
        <f>'area male'!Q76</f>
        <v>1648.1156096016146</v>
      </c>
      <c r="AI23" s="265">
        <f t="shared" si="6"/>
        <v>1.7744751954153037E-2</v>
      </c>
      <c r="AJ23" s="276"/>
      <c r="AK23" s="265">
        <f t="shared" si="7"/>
        <v>1.7315687475675655E-2</v>
      </c>
      <c r="AL23" s="276"/>
      <c r="AM23" s="34">
        <f t="shared" si="4"/>
        <v>1.0247789456283567</v>
      </c>
    </row>
    <row r="24" spans="1:39" ht="15" hidden="1" customHeight="1" x14ac:dyDescent="0.25">
      <c r="A24" s="306"/>
      <c r="B24" s="36" t="s">
        <v>4</v>
      </c>
      <c r="C24" s="53">
        <f>'atoke area'!D80</f>
        <v>1578223.5525</v>
      </c>
      <c r="D24" s="53">
        <f>'atoke area'!E80</f>
        <v>43119.436279695459</v>
      </c>
      <c r="E24" s="72">
        <f>'atoke area'!J80</f>
        <v>76718.828750000001</v>
      </c>
      <c r="F24" s="72">
        <f>'atoke area'!K80</f>
        <v>8188.7955702157578</v>
      </c>
      <c r="G24" s="73">
        <f>'atoke area'!P80</f>
        <v>58157.743749999994</v>
      </c>
      <c r="H24" s="73">
        <f>'atoke area'!Q80</f>
        <v>2188.7864178805653</v>
      </c>
      <c r="I24" s="262">
        <f t="shared" si="8"/>
        <v>4.8610875581265284E-2</v>
      </c>
      <c r="J24" s="274"/>
      <c r="K24" s="34">
        <f t="shared" si="0"/>
        <v>3.6850130425359999E-2</v>
      </c>
      <c r="L24" s="274"/>
      <c r="M24" s="34">
        <f t="shared" si="1"/>
        <v>1.3191507063923884</v>
      </c>
      <c r="N24" s="306"/>
      <c r="O24" s="36" t="s">
        <v>4</v>
      </c>
      <c r="P24" s="53">
        <f>'area female'!D80</f>
        <v>1453224.1825000001</v>
      </c>
      <c r="Q24" s="53">
        <f>'area female'!E80</f>
        <v>53927.936871601771</v>
      </c>
      <c r="R24" s="72">
        <f>'area female'!J80</f>
        <v>16723.865000000002</v>
      </c>
      <c r="S24" s="72">
        <f>'area female'!K80</f>
        <v>2015.4785007473831</v>
      </c>
      <c r="T24" s="73">
        <f>'area female'!P80</f>
        <v>14381.29875</v>
      </c>
      <c r="U24" s="73">
        <f>'area female'!Q80</f>
        <v>1233.1076226594896</v>
      </c>
      <c r="V24" s="262">
        <f t="shared" si="5"/>
        <v>1.1508110862310125E-2</v>
      </c>
      <c r="W24" s="274"/>
      <c r="X24" s="262">
        <f t="shared" si="2"/>
        <v>9.8961322851507105E-3</v>
      </c>
      <c r="Y24" s="274"/>
      <c r="Z24" s="34">
        <f t="shared" si="3"/>
        <v>1.1628897563928295</v>
      </c>
      <c r="AA24" s="306"/>
      <c r="AB24" s="36" t="s">
        <v>4</v>
      </c>
      <c r="AC24" s="205">
        <f>'area male'!D80</f>
        <v>1157125.3174999999</v>
      </c>
      <c r="AD24" s="205">
        <f>'area male'!E80</f>
        <v>94092.500831689133</v>
      </c>
      <c r="AE24" s="72">
        <f>'area male'!J80</f>
        <v>21739.105000000003</v>
      </c>
      <c r="AF24" s="72">
        <f>'area male'!K80</f>
        <v>4435.362569534188</v>
      </c>
      <c r="AG24" s="73">
        <f>'area male'!P80</f>
        <v>21503.14875</v>
      </c>
      <c r="AH24" s="73">
        <f>'area male'!Q80</f>
        <v>4207.7189885121779</v>
      </c>
      <c r="AI24" s="266">
        <f t="shared" si="6"/>
        <v>1.8787165634719598E-2</v>
      </c>
      <c r="AJ24" s="276"/>
      <c r="AK24" s="266">
        <f t="shared" si="7"/>
        <v>1.8583249735178317E-2</v>
      </c>
      <c r="AL24" s="276"/>
      <c r="AM24" s="34">
        <f t="shared" si="4"/>
        <v>1.0109731022532225</v>
      </c>
    </row>
    <row r="25" spans="1:39" x14ac:dyDescent="0.25">
      <c r="A25" s="306"/>
      <c r="B25" s="212" t="s">
        <v>11</v>
      </c>
      <c r="C25" s="53">
        <f>'atoke area'!D84</f>
        <v>1565904.28</v>
      </c>
      <c r="D25" s="53">
        <f>'atoke area'!E84</f>
        <v>73192.891832009191</v>
      </c>
      <c r="E25" s="72">
        <f>'atoke area'!J84</f>
        <v>65943.64</v>
      </c>
      <c r="F25" s="72">
        <f>'atoke area'!K84</f>
        <v>10825.763847475793</v>
      </c>
      <c r="G25" s="73">
        <f>'atoke area'!P84</f>
        <v>52719.143750000003</v>
      </c>
      <c r="H25" s="73">
        <f>'atoke area'!Q84</f>
        <v>3690.2828380450237</v>
      </c>
      <c r="I25" s="269">
        <f t="shared" si="8"/>
        <v>4.2112178146674457E-2</v>
      </c>
      <c r="J25" s="274"/>
      <c r="K25" s="320">
        <f t="shared" si="0"/>
        <v>3.3666900603911754E-2</v>
      </c>
      <c r="L25" s="274"/>
      <c r="M25" s="34">
        <f t="shared" si="1"/>
        <v>1.2508480849520627</v>
      </c>
      <c r="N25" s="306"/>
      <c r="O25" s="212" t="s">
        <v>11</v>
      </c>
      <c r="P25" s="53">
        <f>'area female'!D84</f>
        <v>1196085.0125</v>
      </c>
      <c r="Q25" s="53">
        <f>'area female'!E84</f>
        <v>50646.012538834293</v>
      </c>
      <c r="R25" s="72">
        <f>'area female'!J84</f>
        <v>15038.41375</v>
      </c>
      <c r="S25" s="72">
        <f>'area female'!K84</f>
        <v>2576.0479667169948</v>
      </c>
      <c r="T25" s="73">
        <f>'area female'!P84</f>
        <v>18893.892500000002</v>
      </c>
      <c r="U25" s="73">
        <f>'area female'!Q84</f>
        <v>2699.6954386414445</v>
      </c>
      <c r="V25" s="269">
        <f t="shared" si="5"/>
        <v>1.2573030840481333E-2</v>
      </c>
      <c r="W25" s="274"/>
      <c r="X25" s="269">
        <f t="shared" si="2"/>
        <v>1.5796446157709882E-2</v>
      </c>
      <c r="Y25" s="274"/>
      <c r="Z25" s="34">
        <f t="shared" si="3"/>
        <v>0.79594047388593958</v>
      </c>
      <c r="AA25" s="306"/>
      <c r="AB25" s="212" t="s">
        <v>11</v>
      </c>
      <c r="AC25" s="205">
        <f>'area male'!D84</f>
        <v>1589704.66</v>
      </c>
      <c r="AD25" s="205">
        <f>'area male'!E84</f>
        <v>144755.69562611968</v>
      </c>
      <c r="AE25" s="72">
        <f>'area male'!J84</f>
        <v>42557.305</v>
      </c>
      <c r="AF25" s="72">
        <f>'area male'!K84</f>
        <v>2882.5848542584131</v>
      </c>
      <c r="AG25" s="73">
        <f>'area male'!P84</f>
        <v>33806.045000000006</v>
      </c>
      <c r="AH25" s="73">
        <f>'area male'!Q84</f>
        <v>2500.2982600139076</v>
      </c>
      <c r="AI25" s="267">
        <f t="shared" si="6"/>
        <v>2.6770573220814491E-2</v>
      </c>
      <c r="AJ25" s="276"/>
      <c r="AK25" s="267">
        <f t="shared" si="7"/>
        <v>2.126561357629788E-2</v>
      </c>
      <c r="AL25" s="276"/>
      <c r="AM25" s="34">
        <f t="shared" si="4"/>
        <v>1.2588667204341708</v>
      </c>
    </row>
    <row r="26" spans="1:39" x14ac:dyDescent="0.25">
      <c r="A26" s="306"/>
      <c r="B26" s="8"/>
      <c r="N26" s="306">
        <v>8</v>
      </c>
      <c r="O26" s="211" t="s">
        <v>9</v>
      </c>
      <c r="P26" s="53">
        <f>'area female'!D88</f>
        <v>1587376.575</v>
      </c>
      <c r="Q26" s="53">
        <f>'area female'!E88</f>
        <v>86044.84666770052</v>
      </c>
      <c r="R26" s="74">
        <f>'area female'!J88</f>
        <v>17145.465</v>
      </c>
      <c r="S26" s="74">
        <f>'area female'!K88</f>
        <v>5046.9067588856587</v>
      </c>
      <c r="T26" s="75">
        <f>'area female'!P88</f>
        <v>15145.151249999999</v>
      </c>
      <c r="U26" s="75">
        <f>'area female'!Q88</f>
        <v>2978.6626680606614</v>
      </c>
      <c r="V26" s="268">
        <f t="shared" si="5"/>
        <v>1.080113268018964E-2</v>
      </c>
      <c r="W26" s="274"/>
      <c r="X26" s="268">
        <f t="shared" si="2"/>
        <v>9.5409945494502463E-3</v>
      </c>
      <c r="Y26" s="274"/>
      <c r="Z26" s="34">
        <f t="shared" si="3"/>
        <v>1.1320761818076925</v>
      </c>
      <c r="AA26" s="306">
        <v>8</v>
      </c>
      <c r="AB26" s="211" t="s">
        <v>9</v>
      </c>
      <c r="AC26" s="205">
        <f>'area male'!D88</f>
        <v>2075680.1025</v>
      </c>
      <c r="AD26" s="205">
        <f>'area male'!E88</f>
        <v>153607.10266124515</v>
      </c>
      <c r="AE26" s="74">
        <f>'area male'!J88</f>
        <v>25347.922500000001</v>
      </c>
      <c r="AF26" s="74">
        <f>'area male'!K88</f>
        <v>4693.9964314331437</v>
      </c>
      <c r="AG26" s="75">
        <f>'area male'!P88</f>
        <v>21177.5825</v>
      </c>
      <c r="AH26" s="75">
        <f>'area male'!Q88</f>
        <v>3598.6540721130364</v>
      </c>
      <c r="AI26" s="265">
        <f t="shared" si="6"/>
        <v>1.2211863701670763E-2</v>
      </c>
      <c r="AJ26" s="276"/>
      <c r="AK26" s="265">
        <f t="shared" si="7"/>
        <v>1.0202719809518432E-2</v>
      </c>
      <c r="AL26" s="276"/>
      <c r="AM26" s="34">
        <f t="shared" si="4"/>
        <v>1.196922382429628</v>
      </c>
    </row>
    <row r="27" spans="1:39" ht="15" hidden="1" customHeight="1" x14ac:dyDescent="0.25">
      <c r="A27" s="306"/>
      <c r="B27" s="28"/>
      <c r="N27" s="306"/>
      <c r="O27" s="36" t="s">
        <v>4</v>
      </c>
      <c r="P27" s="53">
        <f>'area female'!D92</f>
        <v>1339151.7650000001</v>
      </c>
      <c r="Q27" s="53">
        <f>'area female'!E92</f>
        <v>72810.622098993728</v>
      </c>
      <c r="R27" s="72">
        <f>'area female'!J92</f>
        <v>10547.23</v>
      </c>
      <c r="S27" s="72">
        <f>'area female'!K92</f>
        <v>2341.1846938782942</v>
      </c>
      <c r="T27" s="73">
        <f>'area female'!P92</f>
        <v>14801.95125</v>
      </c>
      <c r="U27" s="73">
        <f>'area female'!Q92</f>
        <v>2952.3419055490417</v>
      </c>
      <c r="V27" s="262">
        <f t="shared" si="5"/>
        <v>7.8760527937623247E-3</v>
      </c>
      <c r="W27" s="274"/>
      <c r="X27" s="262">
        <f t="shared" si="2"/>
        <v>1.1053229093865996E-2</v>
      </c>
      <c r="Y27" s="274"/>
      <c r="Z27" s="34">
        <f t="shared" si="3"/>
        <v>0.71255673132959407</v>
      </c>
      <c r="AA27" s="306"/>
      <c r="AB27" s="36" t="s">
        <v>4</v>
      </c>
      <c r="AC27" s="205">
        <f>'area male'!D92</f>
        <v>1500333.7550000001</v>
      </c>
      <c r="AD27" s="205">
        <f>'area male'!E92</f>
        <v>119430.36634136447</v>
      </c>
      <c r="AE27" s="72">
        <f>'area male'!J92</f>
        <v>27655.856250000004</v>
      </c>
      <c r="AF27" s="72">
        <f>'area male'!K92</f>
        <v>3207.2512483742489</v>
      </c>
      <c r="AG27" s="73">
        <f>'area male'!P92</f>
        <v>24551.952499999999</v>
      </c>
      <c r="AH27" s="73">
        <f>'area male'!Q92</f>
        <v>2586.7713156836721</v>
      </c>
      <c r="AI27" s="266">
        <f t="shared" si="6"/>
        <v>1.8433136065781577E-2</v>
      </c>
      <c r="AJ27" s="276"/>
      <c r="AK27" s="266">
        <f t="shared" si="7"/>
        <v>1.636432721598002E-2</v>
      </c>
      <c r="AL27" s="276"/>
      <c r="AM27" s="34">
        <f t="shared" si="4"/>
        <v>1.1264218701139961</v>
      </c>
    </row>
    <row r="28" spans="1:39" x14ac:dyDescent="0.25">
      <c r="A28" s="306"/>
      <c r="B28" s="33"/>
      <c r="N28" s="306"/>
      <c r="O28" s="212" t="s">
        <v>11</v>
      </c>
      <c r="P28" s="53">
        <f>'area female'!D96</f>
        <v>1339576.825</v>
      </c>
      <c r="Q28" s="53">
        <f>'area female'!E96</f>
        <v>33915.094703632531</v>
      </c>
      <c r="R28" s="72">
        <f>'area female'!J96</f>
        <v>18827.768749999999</v>
      </c>
      <c r="S28" s="72">
        <f>'area female'!K96</f>
        <v>3357.6373365569248</v>
      </c>
      <c r="T28" s="73">
        <f>'area female'!P96</f>
        <v>19327.14</v>
      </c>
      <c r="U28" s="73">
        <f>'area female'!Q96</f>
        <v>2147.1346875845138</v>
      </c>
      <c r="V28" s="269">
        <f t="shared" si="5"/>
        <v>1.4055012298380125E-2</v>
      </c>
      <c r="W28" s="274"/>
      <c r="X28" s="269">
        <f t="shared" si="2"/>
        <v>1.4427795135975124E-2</v>
      </c>
      <c r="Y28" s="274"/>
      <c r="Z28" s="34">
        <f t="shared" si="3"/>
        <v>0.97416217557279561</v>
      </c>
      <c r="AA28" s="306"/>
      <c r="AB28" s="212" t="s">
        <v>11</v>
      </c>
      <c r="AC28" s="205">
        <f>'area male'!D96</f>
        <v>1408577.8975</v>
      </c>
      <c r="AD28" s="205">
        <f>'area male'!E96</f>
        <v>75716.409339430757</v>
      </c>
      <c r="AE28" s="72">
        <f>'area male'!J96</f>
        <v>34431.360000000001</v>
      </c>
      <c r="AF28" s="72">
        <f>'area male'!K96</f>
        <v>5009.0511138309821</v>
      </c>
      <c r="AG28" s="73">
        <f>'area male'!P96</f>
        <v>28870.90625</v>
      </c>
      <c r="AH28" s="73">
        <f>'area male'!Q96</f>
        <v>2211.3798394017476</v>
      </c>
      <c r="AI28" s="267">
        <f t="shared" si="6"/>
        <v>2.4444058124942998E-2</v>
      </c>
      <c r="AJ28" s="276"/>
      <c r="AK28" s="267">
        <f t="shared" si="7"/>
        <v>2.0496492456144051E-2</v>
      </c>
      <c r="AL28" s="276"/>
      <c r="AM28" s="34">
        <f t="shared" si="4"/>
        <v>1.1925971322774116</v>
      </c>
    </row>
    <row r="29" spans="1:39" x14ac:dyDescent="0.25">
      <c r="C29" s="31"/>
      <c r="D29" s="31"/>
      <c r="V29" s="261"/>
      <c r="W29" s="261"/>
      <c r="X29" s="261"/>
      <c r="Y29" s="261"/>
      <c r="Z29"/>
    </row>
    <row r="30" spans="1:39" x14ac:dyDescent="0.25">
      <c r="A30" t="s">
        <v>14</v>
      </c>
      <c r="B30" s="211" t="s">
        <v>9</v>
      </c>
      <c r="C30" s="207">
        <f>AVERAGE(C5,C8,C11,C14,C17,C20,C23)</f>
        <v>1363612.2710714284</v>
      </c>
      <c r="D30" s="208">
        <f>_xlfn.STDEV.S(C5,C8,C11,C14,C17,C20,C23)</f>
        <v>370789.74209740286</v>
      </c>
      <c r="E30" s="294">
        <f>AVERAGE(E5,E8,E11,E14,E17,E20,E23)</f>
        <v>66702.772499999992</v>
      </c>
      <c r="F30" s="295">
        <f>_xlfn.STDEV.S(E5,E8,E11,E14,E17,E20,E23)</f>
        <v>22805.678994643149</v>
      </c>
      <c r="G30" s="296">
        <f>AVERAGE(G5,G8,G11,G14,G17,G20,G23)</f>
        <v>51348.150357142855</v>
      </c>
      <c r="H30" s="210">
        <f>_xlfn.STDEV.S(G5,G8,G11,G14,G17,G20,G23)</f>
        <v>11067.438397000429</v>
      </c>
      <c r="I30" s="268">
        <f>AVERAGE(I5,I8,I11,I14,I17,I20,I23)</f>
        <v>4.9106176090967506E-2</v>
      </c>
      <c r="J30" s="268">
        <f>_xlfn.STDEV.S(I5,I8,I11,I14,I17,I20,I23)</f>
        <v>1.0274770376190968E-2</v>
      </c>
      <c r="K30" s="268">
        <f>AVERAGE(K5,K8,K11,K14,K17,K20,K23)</f>
        <v>3.8530760484940384E-2</v>
      </c>
      <c r="L30" s="268">
        <f>_xlfn.STDEV.S(K5,K8,K11,K14,K17,K20,K23)</f>
        <v>4.5945671790923797E-3</v>
      </c>
      <c r="M30" s="4"/>
      <c r="N30" t="s">
        <v>14</v>
      </c>
      <c r="O30" s="211" t="s">
        <v>9</v>
      </c>
      <c r="P30" s="207">
        <f>AVERAGE(P5,P8,P11,P14,P17,P20,P23,P26)</f>
        <v>1853618.8356249998</v>
      </c>
      <c r="Q30" s="208">
        <f>_xlfn.STDEV.S(P5,P8,P11,P14,P17,P20,P23,P26)</f>
        <v>593652.58647074341</v>
      </c>
      <c r="R30" s="72">
        <f>AVERAGE(R5,R8,R11,R14,R17,R20,R23,R26)</f>
        <v>16491.657218749999</v>
      </c>
      <c r="S30" s="209">
        <f>_xlfn.STDEV.S(R5,R8,R11,R14,R17,R20,R23,R26)</f>
        <v>4575.7082496686517</v>
      </c>
      <c r="T30" s="73">
        <f>AVERAGE(T5,T8,T11,T14,T17,T20,T23,T26)</f>
        <v>18876.573906249996</v>
      </c>
      <c r="U30" s="210">
        <f>_xlfn.STDEV.S(T5,T8,T11,T14,T17,T20,T23,T26)</f>
        <v>5143.4255384560802</v>
      </c>
      <c r="V30" s="268">
        <f>AVERAGE(V5,V8,V11,V14,V17,V20,V23,V26)</f>
        <v>9.3664677344311876E-3</v>
      </c>
      <c r="W30" s="268">
        <f>_xlfn.STDEV.S(V5,V8,V11,V14,V17,V20,V23,V26)</f>
        <v>3.3106381754903014E-3</v>
      </c>
      <c r="X30" s="268">
        <f>_xlfn.STDEV.S(X5,X8,X11,X14,X17,X20,X23,X26)</f>
        <v>4.6766001331565799E-3</v>
      </c>
      <c r="Y30" s="268">
        <f>_xlfn.STDEV.S(X5,X8,X11,X14,X17,X20,X23,X26)</f>
        <v>4.6766001331565799E-3</v>
      </c>
      <c r="Z30" s="4"/>
      <c r="AA30" t="s">
        <v>14</v>
      </c>
      <c r="AB30" s="211" t="s">
        <v>9</v>
      </c>
      <c r="AC30" s="207">
        <f>AVERAGE(AC5,AC8,AC11,AC14,AC17,AC20,AC23,AC26)</f>
        <v>1710184.9028125</v>
      </c>
      <c r="AD30" s="208">
        <f>_xlfn.STDEV.S(AC5,AC8,AC11,AC14,AC17,AC20,AC23,AC26)</f>
        <v>360420.86023997387</v>
      </c>
      <c r="AE30" s="72">
        <f>AVERAGE(AE5,AE8,AE11,AE14,AE17,AE20,AE23,AE26)</f>
        <v>27525.818749999999</v>
      </c>
      <c r="AF30" s="209">
        <f>_xlfn.STDEV.S(AE5,AE8,AE11,AE14,AE17,AE20,AE23,AE26)</f>
        <v>14154.24378857243</v>
      </c>
      <c r="AG30" s="73">
        <f>AVERAGE(AG5,AG8,AG11,AG14,AG17,AG20,AG23,AG26)</f>
        <v>24804.561406249999</v>
      </c>
      <c r="AH30" s="210">
        <f>_xlfn.STDEV.S(AG5,AG8,AG11,AG14,AG17,AG20,AG23,AG26)</f>
        <v>10398.513345025127</v>
      </c>
      <c r="AI30" s="268">
        <f>AVERAGE(AI5,AI8,AI11,AI14,AI17,AI20,AI23,AI26)</f>
        <v>1.5969029791563536E-2</v>
      </c>
      <c r="AJ30" s="268">
        <f>_xlfn.STDEV.S(AI5,AI8,AI11,AI14,AI17,AI20,AI23,AI26)</f>
        <v>7.7242712389282006E-3</v>
      </c>
      <c r="AK30" s="268">
        <f>_xlfn.STDEV.S(AK5,AK8,AK11,AK14,AK17,AK20,AK23,AK26)</f>
        <v>5.778389405615857E-3</v>
      </c>
      <c r="AL30" s="268">
        <f>_xlfn.STDEV.S(AK5,AK8,AK11,AK14,AK17,AK20,AK23,AK26)</f>
        <v>5.778389405615857E-3</v>
      </c>
    </row>
    <row r="31" spans="1:39" x14ac:dyDescent="0.25">
      <c r="B31" s="212" t="s">
        <v>11</v>
      </c>
      <c r="C31" s="207">
        <f>AVERAGE(C7,C10,C13,C16,C19,C22,C25)</f>
        <v>1014022.22</v>
      </c>
      <c r="D31" s="208">
        <f>_xlfn.STDEV.S(C7,C10,C13,C16,C19,C22,C25)</f>
        <v>378576.42452394316</v>
      </c>
      <c r="E31" s="294">
        <f>AVERAGE(E7,E10,E13,E16,E19,E22,E25)</f>
        <v>45275.093392857139</v>
      </c>
      <c r="F31" s="209">
        <f>_xlfn.STDEV.S(E7,E10,E13,E16,E19,E22,E25)</f>
        <v>19782.101172497965</v>
      </c>
      <c r="G31" s="218">
        <f>AVERAGE(G7,G10,G13,G16,G19,G22,G25)</f>
        <v>42133.396249999998</v>
      </c>
      <c r="H31" s="210">
        <f>_xlfn.STDEV.S(G7,G10,G13,G16,G19,G22,G25)</f>
        <v>13835.745936096595</v>
      </c>
      <c r="I31" s="297">
        <f>AVERAGE(I7,I10,I13,I16,I19,I22,I25)</f>
        <v>4.4785538489507046E-2</v>
      </c>
      <c r="J31" s="297">
        <f>_xlfn.STDEV.S(I7,I10,I13,I16,I19,I22,I25)</f>
        <v>1.0940114370566124E-2</v>
      </c>
      <c r="K31" s="273">
        <f>AVERAGE(K7,K10,K13,K16,K19,K22,K25)</f>
        <v>4.2545862710227346E-2</v>
      </c>
      <c r="L31" s="273">
        <f>_xlfn.STDEV.S(K7,K10,K13,K16,K19,K22,K25)</f>
        <v>7.1281787320128702E-3</v>
      </c>
      <c r="M31" s="4"/>
      <c r="O31" s="212" t="s">
        <v>11</v>
      </c>
      <c r="P31" s="207">
        <f>AVERAGE(P7,P10,P13,P16,P19,P22,P25,P28)</f>
        <v>1405994.2531249998</v>
      </c>
      <c r="Q31" s="208">
        <f>_xlfn.STDEV.S(P7,P10,P13,P16,P19,P22,P25,P28)</f>
        <v>370506.98501159722</v>
      </c>
      <c r="R31" s="72">
        <f>AVERAGE(R7,R10,R13,R16,R19,R22,R25,R28)</f>
        <v>20844.419218750001</v>
      </c>
      <c r="S31" s="209">
        <f>_xlfn.STDEV.S(R7,R10,R13,R16,R19,R22,R25,R28)</f>
        <v>4481.8819596425228</v>
      </c>
      <c r="T31" s="73">
        <f>AVERAGE(T7,T10,T13,T16,T19,T22,T25,T28)</f>
        <v>23533.296890625003</v>
      </c>
      <c r="U31" s="210">
        <f>_xlfn.STDEV.S(T7,T10,T13,T16,T19,T22,T25,T28)</f>
        <v>5768.249506070787</v>
      </c>
      <c r="V31" s="269">
        <f>AVERAGE(V7,V10,V13,V16,V19,V22,V25,V28)</f>
        <v>1.582582496677843E-2</v>
      </c>
      <c r="W31" s="269">
        <f>_xlfn.STDEV.S(V7,V10,V13,V16,V19,V22,V25,V28)</f>
        <v>6.1255449272757945E-3</v>
      </c>
      <c r="X31" s="269">
        <f>_xlfn.STDEV.S(X7,X10,X13,X16,X19,X22,X25,X28)</f>
        <v>6.9476676868258872E-3</v>
      </c>
      <c r="Y31" s="269">
        <f>_xlfn.STDEV.S(X7,X10,X13,X16,X19,X22,X25,X28)</f>
        <v>6.9476676868258872E-3</v>
      </c>
      <c r="Z31" s="4"/>
      <c r="AB31" s="212" t="s">
        <v>11</v>
      </c>
      <c r="AC31" s="207">
        <f>AVERAGE(AC7,AC10,AC13,AC16,AC19,AC22,AC25,AC28)</f>
        <v>1423955.4006250002</v>
      </c>
      <c r="AD31" s="208">
        <f>_xlfn.STDEV.S(AC7,AC10,AC13,AC16,AC19,AC22,AC25,AC28)</f>
        <v>176022.61294291299</v>
      </c>
      <c r="AE31" s="72">
        <f>AVERAGE(AE7,AE10,AE13,AE16,AE19,AE22,AE25,AE28)</f>
        <v>36523.339687500003</v>
      </c>
      <c r="AF31" s="209">
        <f>_xlfn.STDEV.S(AE7,AE10,AE13,AE16,AE19,AE22,AE25,AE28)</f>
        <v>6075.6359621241736</v>
      </c>
      <c r="AG31" s="73">
        <f>AVERAGE(AG7,AG10,AG13,AG16,AG19,AG22,AG25,AG28)</f>
        <v>31361.933281250003</v>
      </c>
      <c r="AH31" s="210">
        <f>_xlfn.STDEV.S(AG7,AG10,AG13,AG16,AG19,AG22,AG25,AG28)</f>
        <v>5506.6623184493319</v>
      </c>
      <c r="AI31" s="269">
        <f>AVERAGE(AI7,AI10,AI13,AI16,AI19,AI22,AI25,AI28)</f>
        <v>2.5864448378320182E-2</v>
      </c>
      <c r="AJ31" s="269">
        <f>_xlfn.STDEV.S(AI7,AI10,AI13,AI16,AI19,AI22,AI25,AI28)</f>
        <v>4.4205122244712755E-3</v>
      </c>
      <c r="AK31" s="269">
        <f>_xlfn.STDEV.S(AK7,AK10,AK13,AK16,AK19,AK22,AK25,AK28)</f>
        <v>4.4700939358525704E-3</v>
      </c>
      <c r="AL31" s="269">
        <f>_xlfn.STDEV.S(AK7,AK10,AK13,AK16,AK19,AK22,AK25,AK28)</f>
        <v>4.4700939358525704E-3</v>
      </c>
    </row>
    <row r="32" spans="1:39" s="31" customFormat="1" x14ac:dyDescent="0.25">
      <c r="C32" s="32"/>
      <c r="D32" s="4"/>
      <c r="E32" s="32"/>
      <c r="F32" s="4"/>
      <c r="G32" s="32"/>
      <c r="H32" s="4"/>
      <c r="I32" s="32"/>
      <c r="J32" s="32"/>
      <c r="K32" s="32"/>
      <c r="L32" s="32"/>
      <c r="N32" s="32"/>
      <c r="O32" s="4"/>
      <c r="P32" s="32"/>
      <c r="Q32" s="4"/>
      <c r="R32" s="32"/>
      <c r="S32" s="4"/>
      <c r="T32" s="32"/>
      <c r="U32" s="4"/>
      <c r="V32" s="32"/>
      <c r="W32" s="32"/>
      <c r="Z32" s="4"/>
      <c r="AA32" s="32"/>
      <c r="AB32"/>
      <c r="AC32" s="32"/>
      <c r="AD32" s="4"/>
      <c r="AE32" s="32"/>
      <c r="AF32" s="4"/>
      <c r="AG32" s="32"/>
      <c r="AH32" s="4"/>
    </row>
    <row r="33" spans="1:26" x14ac:dyDescent="0.25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O33" s="4"/>
      <c r="Z33"/>
    </row>
    <row r="34" spans="1:26" x14ac:dyDescent="0.25"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O34" s="4"/>
      <c r="Z34"/>
    </row>
    <row r="35" spans="1:26" x14ac:dyDescent="0.25"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O35" s="4"/>
      <c r="Z35"/>
    </row>
    <row r="36" spans="1:26" x14ac:dyDescent="0.25">
      <c r="A36" s="23"/>
      <c r="B36" s="219" t="s">
        <v>55</v>
      </c>
      <c r="C36" s="220" t="s">
        <v>56</v>
      </c>
      <c r="D36" s="221" t="s">
        <v>57</v>
      </c>
      <c r="E36" s="222"/>
      <c r="F36" s="222"/>
      <c r="G36" s="222"/>
      <c r="H36" s="23"/>
      <c r="I36" s="219" t="s">
        <v>55</v>
      </c>
      <c r="J36" s="219"/>
      <c r="K36" s="220" t="s">
        <v>56</v>
      </c>
      <c r="L36" s="220"/>
      <c r="M36" s="221" t="s">
        <v>57</v>
      </c>
      <c r="Z36"/>
    </row>
    <row r="37" spans="1:26" x14ac:dyDescent="0.25">
      <c r="A37" s="69" t="s">
        <v>22</v>
      </c>
      <c r="B37" s="202" t="s">
        <v>17</v>
      </c>
      <c r="C37" s="203" t="s">
        <v>17</v>
      </c>
      <c r="D37" s="204" t="s">
        <v>17</v>
      </c>
      <c r="E37" s="223"/>
      <c r="F37" s="223"/>
      <c r="G37" s="223"/>
      <c r="H37" s="69" t="s">
        <v>22</v>
      </c>
      <c r="I37" s="202" t="s">
        <v>17</v>
      </c>
      <c r="J37" s="202"/>
      <c r="K37" s="203" t="s">
        <v>17</v>
      </c>
      <c r="L37" s="203"/>
      <c r="M37" s="204" t="s">
        <v>17</v>
      </c>
      <c r="Z37"/>
    </row>
    <row r="38" spans="1:26" x14ac:dyDescent="0.25">
      <c r="A38" s="8" t="s">
        <v>9</v>
      </c>
      <c r="B38" s="76">
        <f>AVERAGE(I5,I8,I11,I14,I17,I20,I23)</f>
        <v>4.9106176090967506E-2</v>
      </c>
      <c r="C38" s="77">
        <f>AVERAGE(V5,V8,V11,V14,V17,V20,V23,V26)</f>
        <v>9.3664677344311876E-3</v>
      </c>
      <c r="D38" s="78">
        <f>AVERAGE(AI5,AI8,AI11,AI14,AI17,AI20,AI23,AI26)</f>
        <v>1.5969029791563536E-2</v>
      </c>
      <c r="E38" s="198"/>
      <c r="F38" s="198"/>
      <c r="G38" s="198"/>
      <c r="H38" s="8" t="s">
        <v>9</v>
      </c>
      <c r="I38" s="76">
        <f>_xlfn.STDEV.P(K5,K8,K11,K14,K17,K20,K23)</f>
        <v>4.2537426441589974E-3</v>
      </c>
      <c r="J38" s="76"/>
      <c r="K38" s="77">
        <f>_xlfn.STDEV.P(X5,X8,X11,X14,X17,X20,X23,X26)</f>
        <v>4.3745588583033292E-3</v>
      </c>
      <c r="L38" s="77"/>
      <c r="M38" s="78">
        <f>AVERAGE(AK5,AK8,AK11,AK14,AK17,AK20,AK23,AK26)</f>
        <v>1.4487685934836471E-2</v>
      </c>
      <c r="Z38"/>
    </row>
    <row r="39" spans="1:26" x14ac:dyDescent="0.25">
      <c r="A39" s="23" t="s">
        <v>11</v>
      </c>
      <c r="B39" s="76">
        <f>AVERAGE(I7,I10,I13,I16,I19,I22,I25)</f>
        <v>4.4785538489507046E-2</v>
      </c>
      <c r="C39" s="77">
        <f>AVERAGE(V7,V10,V13,V16,V19,V22,V25,V28)</f>
        <v>1.582582496677843E-2</v>
      </c>
      <c r="D39" s="78">
        <f>AVERAGE(AI7,AI10,AI13,AI16,AI19,AI22,AI25,AI28)</f>
        <v>2.5864448378320182E-2</v>
      </c>
      <c r="E39" s="198"/>
      <c r="F39" s="198"/>
      <c r="G39" s="198"/>
      <c r="H39" s="23" t="s">
        <v>11</v>
      </c>
      <c r="I39" s="76">
        <f>_xlfn.STDEV.P(K7,K10,K13,K16,K19,K22,K25)</f>
        <v>6.599411144868751E-3</v>
      </c>
      <c r="J39" s="76"/>
      <c r="K39" s="77">
        <f>_xlfn.STDEV.P(X7,X10,X13,X16,X19,X22,X25,X28)</f>
        <v>6.4989480303156754E-3</v>
      </c>
      <c r="L39" s="77"/>
      <c r="M39" s="78">
        <f>AVERAGE(AK7,AK10,AK13,AK16,AK19,AK22,AK25,AK28)</f>
        <v>2.2299077894374332E-2</v>
      </c>
      <c r="Z39"/>
    </row>
    <row r="40" spans="1:26" x14ac:dyDescent="0.25">
      <c r="C40" t="s">
        <v>8</v>
      </c>
      <c r="Z40"/>
    </row>
    <row r="41" spans="1:26" x14ac:dyDescent="0.25">
      <c r="Z41"/>
    </row>
    <row r="42" spans="1:26" x14ac:dyDescent="0.25">
      <c r="Z42"/>
    </row>
    <row r="43" spans="1:26" x14ac:dyDescent="0.25">
      <c r="Z43"/>
    </row>
    <row r="44" spans="1:26" x14ac:dyDescent="0.25">
      <c r="Z44"/>
    </row>
    <row r="45" spans="1:26" x14ac:dyDescent="0.25">
      <c r="Z45"/>
    </row>
    <row r="46" spans="1:26" x14ac:dyDescent="0.25">
      <c r="B46" s="31"/>
      <c r="C46" s="31"/>
      <c r="D46" s="31"/>
      <c r="E46" s="31"/>
      <c r="Z46"/>
    </row>
    <row r="47" spans="1:26" x14ac:dyDescent="0.25">
      <c r="B47" s="31"/>
      <c r="C47" s="31"/>
      <c r="D47" s="31"/>
      <c r="E47" s="31"/>
      <c r="Z47"/>
    </row>
    <row r="48" spans="1:26" x14ac:dyDescent="0.25">
      <c r="B48" s="31"/>
      <c r="C48" s="31"/>
      <c r="D48" s="31"/>
      <c r="E48" s="31"/>
      <c r="Z48"/>
    </row>
    <row r="49" spans="1:26" x14ac:dyDescent="0.25">
      <c r="B49" s="196"/>
      <c r="C49" s="31"/>
      <c r="D49" s="31"/>
      <c r="E49" s="31"/>
      <c r="Z49"/>
    </row>
    <row r="50" spans="1:26" x14ac:dyDescent="0.25">
      <c r="B50" s="197"/>
      <c r="C50" s="198"/>
      <c r="D50" s="198"/>
      <c r="E50" s="198"/>
      <c r="Z50"/>
    </row>
    <row r="51" spans="1:26" x14ac:dyDescent="0.25">
      <c r="B51" s="196"/>
      <c r="C51" s="198"/>
      <c r="D51" s="198"/>
      <c r="E51" s="198"/>
      <c r="V51" s="14"/>
      <c r="W51" s="14"/>
      <c r="Z51"/>
    </row>
    <row r="52" spans="1:26" x14ac:dyDescent="0.25">
      <c r="V52" s="14"/>
      <c r="W52" s="14"/>
      <c r="Z52"/>
    </row>
    <row r="53" spans="1:26" x14ac:dyDescent="0.25">
      <c r="V53" s="14"/>
      <c r="W53" s="14"/>
      <c r="Z53"/>
    </row>
    <row r="58" spans="1:26" x14ac:dyDescent="0.25">
      <c r="B58" t="s">
        <v>54</v>
      </c>
      <c r="C58" s="31"/>
      <c r="D58" s="31"/>
      <c r="X58" s="14"/>
      <c r="Y58" s="14"/>
      <c r="Z58"/>
    </row>
    <row r="59" spans="1:26" x14ac:dyDescent="0.25">
      <c r="B59" s="199" t="s">
        <v>21</v>
      </c>
      <c r="C59" s="200" t="s">
        <v>12</v>
      </c>
      <c r="D59" s="201" t="s">
        <v>13</v>
      </c>
      <c r="X59" s="14"/>
      <c r="Y59" s="14"/>
      <c r="Z59"/>
    </row>
    <row r="60" spans="1:26" x14ac:dyDescent="0.25">
      <c r="A60" s="33" t="s">
        <v>22</v>
      </c>
      <c r="B60" s="199" t="s">
        <v>17</v>
      </c>
      <c r="C60" s="200" t="s">
        <v>17</v>
      </c>
      <c r="D60" s="201" t="s">
        <v>17</v>
      </c>
      <c r="X60" s="14"/>
      <c r="Y60" s="14"/>
      <c r="Z60"/>
    </row>
    <row r="61" spans="1:26" x14ac:dyDescent="0.25">
      <c r="A61" s="8" t="s">
        <v>9</v>
      </c>
      <c r="B61" s="76">
        <f>AVERAGE(M5,M8,M11,M14,M17,M20,M23)</f>
        <v>1.2762963099064852</v>
      </c>
      <c r="C61" s="77">
        <f>AVERAGE(Z5,Z8,Z11,Z14,Z17,Z20,Z44,Z42,Z23,Z26)</f>
        <v>0.87969849489841723</v>
      </c>
      <c r="D61" s="78">
        <f>AVERAGE(AM5,AM8,AM11,AM14,AM17,AM20,AM23,AM26)</f>
        <v>1.0840886028371524</v>
      </c>
      <c r="X61" s="14"/>
      <c r="Y61" s="14"/>
      <c r="Z61"/>
    </row>
    <row r="62" spans="1:26" x14ac:dyDescent="0.25">
      <c r="A62" s="33" t="s">
        <v>11</v>
      </c>
      <c r="B62" s="76">
        <f>AVERAGE(M7,M10,M13,M16,M19,M22,M25)</f>
        <v>1.0509515311073618</v>
      </c>
      <c r="C62" s="77">
        <f>AVERAGE(Z7,Z10,Z13,Z16,Z19,Z22,Z41,Z44,Z25,Z28)</f>
        <v>0.89662953168197634</v>
      </c>
      <c r="D62" s="78">
        <f>AVERAGE(AM7,AM10,AM13,AM16,AM19,AM22,AM25,AM28)</f>
        <v>1.1714394127457657</v>
      </c>
      <c r="X62" s="14"/>
      <c r="Y62" s="14"/>
      <c r="Z62"/>
    </row>
  </sheetData>
  <mergeCells count="39">
    <mergeCell ref="A26:A28"/>
    <mergeCell ref="A23:A25"/>
    <mergeCell ref="A20:A22"/>
    <mergeCell ref="A17:A19"/>
    <mergeCell ref="A14:A16"/>
    <mergeCell ref="A11:A13"/>
    <mergeCell ref="A8:A10"/>
    <mergeCell ref="A5:A7"/>
    <mergeCell ref="V3:V4"/>
    <mergeCell ref="X3:X4"/>
    <mergeCell ref="C3:D3"/>
    <mergeCell ref="E3:F3"/>
    <mergeCell ref="G3:H3"/>
    <mergeCell ref="P3:Q3"/>
    <mergeCell ref="R3:S3"/>
    <mergeCell ref="T3:U3"/>
    <mergeCell ref="I3:I4"/>
    <mergeCell ref="K3:K4"/>
    <mergeCell ref="AI3:AI4"/>
    <mergeCell ref="AK3:AK4"/>
    <mergeCell ref="N5:N7"/>
    <mergeCell ref="N8:N10"/>
    <mergeCell ref="N11:N13"/>
    <mergeCell ref="AA5:AA7"/>
    <mergeCell ref="AA8:AA10"/>
    <mergeCell ref="AA11:AA13"/>
    <mergeCell ref="AG3:AH3"/>
    <mergeCell ref="AE3:AF3"/>
    <mergeCell ref="AC3:AD3"/>
    <mergeCell ref="N14:N16"/>
    <mergeCell ref="N17:N19"/>
    <mergeCell ref="N20:N22"/>
    <mergeCell ref="N23:N25"/>
    <mergeCell ref="N26:N28"/>
    <mergeCell ref="AA14:AA16"/>
    <mergeCell ref="AA17:AA19"/>
    <mergeCell ref="AA20:AA22"/>
    <mergeCell ref="AA23:AA25"/>
    <mergeCell ref="AA26:AA28"/>
  </mergeCells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Header>&amp;C&amp;"Arial,Standard"&amp;14ratio - area vs longitudinal muscle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CA928-749C-4AF0-BC91-58D4A86B12D3}">
  <sheetPr>
    <tabColor theme="5" tint="0.39997558519241921"/>
  </sheetPr>
  <dimension ref="A1:Y108"/>
  <sheetViews>
    <sheetView tabSelected="1" topLeftCell="A65" zoomScale="90" zoomScaleNormal="90" workbookViewId="0">
      <selection activeCell="P97" sqref="P97"/>
    </sheetView>
  </sheetViews>
  <sheetFormatPr baseColWidth="10" defaultRowHeight="14.25" x14ac:dyDescent="0.2"/>
  <cols>
    <col min="1" max="2" width="10.7109375" style="40" customWidth="1"/>
    <col min="3" max="4" width="12.7109375" style="40" customWidth="1"/>
    <col min="5" max="5" width="3.7109375" style="40" customWidth="1"/>
    <col min="6" max="7" width="12.7109375" style="40" customWidth="1"/>
    <col min="8" max="9" width="9.7109375" style="40" customWidth="1"/>
    <col min="10" max="11" width="12.7109375" style="40" customWidth="1"/>
    <col min="12" max="13" width="9.7109375" style="40" customWidth="1"/>
    <col min="14" max="14" width="11.42578125" style="40"/>
    <col min="15" max="15" width="14.140625" style="40" customWidth="1"/>
    <col min="16" max="16" width="11.42578125" style="40"/>
    <col min="17" max="17" width="15.140625" style="40" customWidth="1"/>
    <col min="18" max="23" width="11.42578125" style="40"/>
    <col min="24" max="24" width="13.7109375" style="50" customWidth="1"/>
    <col min="25" max="25" width="11.42578125" style="50"/>
    <col min="26" max="16384" width="11.42578125" style="40"/>
  </cols>
  <sheetData>
    <row r="1" spans="1:25" ht="15" customHeight="1" x14ac:dyDescent="0.35">
      <c r="A1" s="49"/>
      <c r="V1" s="50"/>
      <c r="X1" s="40"/>
      <c r="Y1" s="40"/>
    </row>
    <row r="2" spans="1:25" x14ac:dyDescent="0.2"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25" ht="47.1" customHeight="1" x14ac:dyDescent="0.2">
      <c r="A3" s="313" t="s">
        <v>21</v>
      </c>
      <c r="B3" s="314"/>
      <c r="C3" s="315" t="s">
        <v>26</v>
      </c>
      <c r="D3" s="315"/>
      <c r="E3" s="291"/>
      <c r="F3" s="316" t="s">
        <v>24</v>
      </c>
      <c r="G3" s="316"/>
      <c r="H3" s="317" t="s">
        <v>19</v>
      </c>
      <c r="I3" s="233"/>
      <c r="J3" s="316" t="s">
        <v>25</v>
      </c>
      <c r="K3" s="316"/>
      <c r="L3" s="317" t="s">
        <v>20</v>
      </c>
      <c r="M3" s="287"/>
    </row>
    <row r="4" spans="1:25" s="51" customFormat="1" ht="28.5" x14ac:dyDescent="0.2">
      <c r="A4" s="42" t="s">
        <v>16</v>
      </c>
      <c r="B4" s="42" t="s">
        <v>22</v>
      </c>
      <c r="C4" s="35" t="s">
        <v>18</v>
      </c>
      <c r="D4" s="35" t="s">
        <v>23</v>
      </c>
      <c r="E4" s="291"/>
      <c r="F4" s="232" t="s">
        <v>18</v>
      </c>
      <c r="G4" s="232" t="s">
        <v>23</v>
      </c>
      <c r="H4" s="318"/>
      <c r="I4" s="233"/>
      <c r="J4" s="232" t="s">
        <v>18</v>
      </c>
      <c r="K4" s="232" t="s">
        <v>23</v>
      </c>
      <c r="L4" s="318"/>
      <c r="M4" s="287"/>
    </row>
    <row r="5" spans="1:25" x14ac:dyDescent="0.2">
      <c r="A5" s="310">
        <v>1</v>
      </c>
      <c r="B5" s="224" t="s">
        <v>9</v>
      </c>
      <c r="C5" s="43">
        <f>'atoke area'!D4</f>
        <v>1174502.52</v>
      </c>
      <c r="D5" s="43">
        <f>'atoke area'!E4</f>
        <v>48762.479788201927</v>
      </c>
      <c r="E5" s="44"/>
      <c r="F5" s="240">
        <f>'atoke area'!J4</f>
        <v>52199.621249999997</v>
      </c>
      <c r="G5" s="240">
        <f>'atoke area'!K4</f>
        <v>6581.9169830039373</v>
      </c>
      <c r="H5" s="234">
        <f>(F5*100)/$C5</f>
        <v>4.4444026607963343</v>
      </c>
      <c r="I5" s="235"/>
      <c r="J5" s="240">
        <f>'atoke area'!P4</f>
        <v>47859.2575</v>
      </c>
      <c r="K5" s="240">
        <f>'atoke area'!Q4</f>
        <v>3700.8501842482083</v>
      </c>
      <c r="L5" s="234">
        <f t="shared" ref="L5:L25" si="0">(J5*100)/$C5</f>
        <v>4.0748535388412792</v>
      </c>
      <c r="M5" s="287"/>
    </row>
    <row r="6" spans="1:25" ht="15" hidden="1" customHeight="1" x14ac:dyDescent="0.2">
      <c r="A6" s="311"/>
      <c r="B6" s="225" t="s">
        <v>4</v>
      </c>
      <c r="C6" s="44">
        <f>'atoke area'!D8</f>
        <v>1177234.2575000001</v>
      </c>
      <c r="D6" s="44">
        <f>'atoke area'!E8</f>
        <v>78237.258825519748</v>
      </c>
      <c r="E6" s="44"/>
      <c r="F6" s="241">
        <f>'atoke area'!J8</f>
        <v>57359.256249999991</v>
      </c>
      <c r="G6" s="241">
        <f>'atoke area'!K8</f>
        <v>5933.5715056468689</v>
      </c>
      <c r="H6" s="235">
        <f t="shared" ref="H6:H25" si="1">(F6*100)/$C6</f>
        <v>4.8723740313002217</v>
      </c>
      <c r="I6" s="235"/>
      <c r="J6" s="241">
        <f>'atoke area'!P8</f>
        <v>54691.527499999997</v>
      </c>
      <c r="K6" s="241">
        <f>'atoke area'!Q8</f>
        <v>6050.5832914434486</v>
      </c>
      <c r="L6" s="235">
        <f t="shared" si="0"/>
        <v>4.6457641842791855</v>
      </c>
      <c r="M6" s="287"/>
    </row>
    <row r="7" spans="1:25" x14ac:dyDescent="0.2">
      <c r="A7" s="312"/>
      <c r="B7" s="226" t="s">
        <v>11</v>
      </c>
      <c r="C7" s="45">
        <f>'atoke area'!D12</f>
        <v>861891.6875</v>
      </c>
      <c r="D7" s="45">
        <f>'atoke area'!E12</f>
        <v>41845.800808616674</v>
      </c>
      <c r="E7" s="44"/>
      <c r="F7" s="242">
        <f>'atoke area'!J12</f>
        <v>36650.503750000003</v>
      </c>
      <c r="G7" s="242">
        <f>'atoke area'!K12</f>
        <v>5122.6754498766968</v>
      </c>
      <c r="H7" s="236">
        <f>(F7*100)/$C7</f>
        <v>4.2523328953674362</v>
      </c>
      <c r="I7" s="235"/>
      <c r="J7" s="242">
        <f>'atoke area'!P12</f>
        <v>40892.632499999992</v>
      </c>
      <c r="K7" s="242">
        <f>'atoke area'!Q12</f>
        <v>2744.661914718667</v>
      </c>
      <c r="L7" s="236">
        <f t="shared" si="0"/>
        <v>4.7445210451690301</v>
      </c>
      <c r="M7" s="287"/>
    </row>
    <row r="8" spans="1:25" x14ac:dyDescent="0.2">
      <c r="A8" s="310">
        <v>2</v>
      </c>
      <c r="B8" s="224" t="s">
        <v>9</v>
      </c>
      <c r="C8" s="43">
        <f>'atoke area'!D16</f>
        <v>1318671.9125000001</v>
      </c>
      <c r="D8" s="43">
        <f>'atoke area'!E16</f>
        <v>187435.16434903338</v>
      </c>
      <c r="E8" s="44"/>
      <c r="F8" s="240">
        <f>'atoke area'!J16</f>
        <v>84127.834999999992</v>
      </c>
      <c r="G8" s="240">
        <f>'atoke area'!K16</f>
        <v>13246.35498415109</v>
      </c>
      <c r="H8" s="234">
        <f>(F8*100)/$C8</f>
        <v>6.3797396609825796</v>
      </c>
      <c r="I8" s="235"/>
      <c r="J8" s="240">
        <f>'atoke area'!P16</f>
        <v>55046.912500000006</v>
      </c>
      <c r="K8" s="240">
        <f>'atoke area'!Q16</f>
        <v>4934.162883560608</v>
      </c>
      <c r="L8" s="234">
        <f t="shared" si="0"/>
        <v>4.1744206408127313</v>
      </c>
      <c r="M8" s="287"/>
    </row>
    <row r="9" spans="1:25" ht="15" hidden="1" customHeight="1" x14ac:dyDescent="0.2">
      <c r="A9" s="311"/>
      <c r="B9" s="225" t="s">
        <v>4</v>
      </c>
      <c r="C9" s="44">
        <f>'atoke area'!D20</f>
        <v>1024568.6375</v>
      </c>
      <c r="D9" s="44">
        <f>'atoke area'!E20</f>
        <v>41412.763330381837</v>
      </c>
      <c r="E9" s="44"/>
      <c r="F9" s="241">
        <f>'atoke area'!J20</f>
        <v>52989.294999999998</v>
      </c>
      <c r="G9" s="241">
        <f>'atoke area'!K20</f>
        <v>4380.8166667129553</v>
      </c>
      <c r="H9" s="235">
        <f t="shared" si="1"/>
        <v>5.1718638518251545</v>
      </c>
      <c r="I9" s="235"/>
      <c r="J9" s="241">
        <f>'atoke area'!P20</f>
        <v>52183.563750000001</v>
      </c>
      <c r="K9" s="241">
        <f>'atoke area'!Q20</f>
        <v>4227.7478305089871</v>
      </c>
      <c r="L9" s="235">
        <f t="shared" si="0"/>
        <v>5.0932228295930058</v>
      </c>
      <c r="M9" s="287"/>
    </row>
    <row r="10" spans="1:25" x14ac:dyDescent="0.2">
      <c r="A10" s="312"/>
      <c r="B10" s="226" t="s">
        <v>11</v>
      </c>
      <c r="C10" s="45">
        <f>'atoke area'!D24</f>
        <v>1142945.845</v>
      </c>
      <c r="D10" s="45">
        <f>'atoke area'!E24</f>
        <v>129988.40429747097</v>
      </c>
      <c r="E10" s="44"/>
      <c r="F10" s="242">
        <f>'atoke area'!J24</f>
        <v>75712.845000000001</v>
      </c>
      <c r="G10" s="242">
        <f>'atoke area'!K24</f>
        <v>10848.974229761496</v>
      </c>
      <c r="H10" s="236">
        <f t="shared" si="1"/>
        <v>6.6243597919549728</v>
      </c>
      <c r="I10" s="235"/>
      <c r="J10" s="242">
        <f>'atoke area'!P24</f>
        <v>60406.487500000003</v>
      </c>
      <c r="K10" s="242">
        <f>'atoke area'!Q24</f>
        <v>5852.7591314347519</v>
      </c>
      <c r="L10" s="236">
        <f t="shared" si="0"/>
        <v>5.2851574520575824</v>
      </c>
      <c r="M10" s="287"/>
    </row>
    <row r="11" spans="1:25" x14ac:dyDescent="0.2">
      <c r="A11" s="310">
        <v>3</v>
      </c>
      <c r="B11" s="224" t="s">
        <v>9</v>
      </c>
      <c r="C11" s="43">
        <f>'atoke area'!D28</f>
        <v>673938.91749999998</v>
      </c>
      <c r="D11" s="43">
        <f>'atoke area'!E28</f>
        <v>16782.145421372428</v>
      </c>
      <c r="E11" s="44"/>
      <c r="F11" s="240">
        <f>'atoke area'!J28</f>
        <v>35180.428749999999</v>
      </c>
      <c r="G11" s="240">
        <f>'atoke area'!K28</f>
        <v>3475.1928846342475</v>
      </c>
      <c r="H11" s="234">
        <f t="shared" si="1"/>
        <v>5.2201212656635159</v>
      </c>
      <c r="I11" s="235"/>
      <c r="J11" s="240">
        <f>'atoke area'!P28</f>
        <v>31027.706249999999</v>
      </c>
      <c r="K11" s="240">
        <f>'atoke area'!Q28</f>
        <v>2072.3397731062864</v>
      </c>
      <c r="L11" s="234">
        <f t="shared" si="0"/>
        <v>4.6039344878758985</v>
      </c>
      <c r="M11" s="287"/>
    </row>
    <row r="12" spans="1:25" ht="15" hidden="1" customHeight="1" x14ac:dyDescent="0.2">
      <c r="A12" s="311"/>
      <c r="B12" s="225" t="s">
        <v>4</v>
      </c>
      <c r="C12" s="44">
        <f>'atoke area'!D32</f>
        <v>824065.49</v>
      </c>
      <c r="D12" s="44">
        <f>'atoke area'!E32</f>
        <v>30560.249309878869</v>
      </c>
      <c r="E12" s="44"/>
      <c r="F12" s="241">
        <f>'atoke area'!J32</f>
        <v>36020.15</v>
      </c>
      <c r="G12" s="241">
        <f>'atoke area'!K32</f>
        <v>5174.2213397065861</v>
      </c>
      <c r="H12" s="235">
        <f t="shared" si="1"/>
        <v>4.3710300257810824</v>
      </c>
      <c r="I12" s="235"/>
      <c r="J12" s="241">
        <f>'atoke area'!P32</f>
        <v>33212.216249999998</v>
      </c>
      <c r="K12" s="241">
        <f>'atoke area'!Q32</f>
        <v>6580.4654953657009</v>
      </c>
      <c r="L12" s="235">
        <f t="shared" si="0"/>
        <v>4.0302884483125245</v>
      </c>
      <c r="M12" s="287"/>
    </row>
    <row r="13" spans="1:25" x14ac:dyDescent="0.2">
      <c r="A13" s="312"/>
      <c r="B13" s="226" t="s">
        <v>11</v>
      </c>
      <c r="C13" s="45">
        <f>'atoke area'!D36</f>
        <v>515599.495</v>
      </c>
      <c r="D13" s="45">
        <f>'atoke area'!E36</f>
        <v>39763.018383542003</v>
      </c>
      <c r="E13" s="44"/>
      <c r="F13" s="242">
        <f>'atoke area'!J36</f>
        <v>25925.654999999999</v>
      </c>
      <c r="G13" s="242">
        <f>'atoke area'!K36</f>
        <v>4295.5871679068041</v>
      </c>
      <c r="H13" s="236">
        <f t="shared" si="1"/>
        <v>5.0282545369832068</v>
      </c>
      <c r="I13" s="235"/>
      <c r="J13" s="242">
        <f>'atoke area'!P36</f>
        <v>23346.976249999996</v>
      </c>
      <c r="K13" s="242">
        <f>'atoke area'!Q36</f>
        <v>4571.5819319447974</v>
      </c>
      <c r="L13" s="236">
        <f t="shared" si="0"/>
        <v>4.5281224043867603</v>
      </c>
      <c r="M13" s="287"/>
    </row>
    <row r="14" spans="1:25" x14ac:dyDescent="0.2">
      <c r="A14" s="310">
        <v>4</v>
      </c>
      <c r="B14" s="224" t="s">
        <v>9</v>
      </c>
      <c r="C14" s="43">
        <f>'atoke area'!D40</f>
        <v>1433884.1325000003</v>
      </c>
      <c r="D14" s="43">
        <f>'atoke area'!E40</f>
        <v>46098.578045814233</v>
      </c>
      <c r="E14" s="44"/>
      <c r="F14" s="240">
        <f>'atoke area'!J40</f>
        <v>42995.90625</v>
      </c>
      <c r="G14" s="240">
        <f>'atoke area'!K40</f>
        <v>4823.9695413660029</v>
      </c>
      <c r="H14" s="234">
        <f t="shared" si="1"/>
        <v>2.9985621066212609</v>
      </c>
      <c r="I14" s="235"/>
      <c r="J14" s="240">
        <f>'atoke area'!P40</f>
        <v>48948.993749999994</v>
      </c>
      <c r="K14" s="240">
        <f>'atoke area'!Q40</f>
        <v>5752.6200436148183</v>
      </c>
      <c r="L14" s="234">
        <f t="shared" si="0"/>
        <v>3.4137342509437372</v>
      </c>
      <c r="M14" s="287"/>
    </row>
    <row r="15" spans="1:25" ht="15" hidden="1" customHeight="1" x14ac:dyDescent="0.2">
      <c r="A15" s="311"/>
      <c r="B15" s="225" t="s">
        <v>4</v>
      </c>
      <c r="C15" s="44">
        <f>'atoke area'!D44</f>
        <v>1240295.9700000002</v>
      </c>
      <c r="D15" s="44">
        <f>'atoke area'!E44</f>
        <v>67848.129164311875</v>
      </c>
      <c r="E15" s="44"/>
      <c r="F15" s="241">
        <f>'atoke area'!J44</f>
        <v>39778.337500000001</v>
      </c>
      <c r="G15" s="241">
        <f>'atoke area'!K44</f>
        <v>3009.1995051705621</v>
      </c>
      <c r="H15" s="235">
        <f t="shared" si="1"/>
        <v>3.2071649398328685</v>
      </c>
      <c r="I15" s="235"/>
      <c r="J15" s="241">
        <f>'atoke area'!P44</f>
        <v>37549.432499999995</v>
      </c>
      <c r="K15" s="241">
        <f>'atoke area'!Q44</f>
        <v>3561.1306661675226</v>
      </c>
      <c r="L15" s="235">
        <f t="shared" si="0"/>
        <v>3.0274574301809585</v>
      </c>
      <c r="M15" s="287"/>
    </row>
    <row r="16" spans="1:25" x14ac:dyDescent="0.2">
      <c r="A16" s="312"/>
      <c r="B16" s="226" t="s">
        <v>11</v>
      </c>
      <c r="C16" s="45">
        <f>'atoke area'!D48</f>
        <v>1364230.4775</v>
      </c>
      <c r="D16" s="45">
        <f>'atoke area'!E48</f>
        <v>46107.588574635825</v>
      </c>
      <c r="E16" s="44"/>
      <c r="F16" s="242">
        <f>'atoke area'!J48</f>
        <v>46687.657500000001</v>
      </c>
      <c r="G16" s="242">
        <f>'atoke area'!K48</f>
        <v>3871.2101672834256</v>
      </c>
      <c r="H16" s="236">
        <f t="shared" si="1"/>
        <v>3.4222705232005053</v>
      </c>
      <c r="I16" s="235"/>
      <c r="J16" s="325">
        <f>'atoke area'!P48</f>
        <v>46996.744999999995</v>
      </c>
      <c r="K16" s="325">
        <f>'atoke area'!Q48</f>
        <v>4912.2949735885022</v>
      </c>
      <c r="L16" s="326">
        <f t="shared" si="0"/>
        <v>3.4449270687840938</v>
      </c>
      <c r="M16" s="287"/>
    </row>
    <row r="17" spans="1:25" x14ac:dyDescent="0.2">
      <c r="A17" s="310">
        <v>5</v>
      </c>
      <c r="B17" s="224" t="s">
        <v>9</v>
      </c>
      <c r="C17" s="43">
        <f>'atoke area'!D52</f>
        <v>1580659.9524999999</v>
      </c>
      <c r="D17" s="43">
        <f>'atoke area'!E52</f>
        <v>50652.203568767858</v>
      </c>
      <c r="E17" s="44"/>
      <c r="F17" s="240">
        <f>'atoke area'!J52</f>
        <v>84584.381250000006</v>
      </c>
      <c r="G17" s="240">
        <f>'atoke area'!K52</f>
        <v>10517.69433965646</v>
      </c>
      <c r="H17" s="234">
        <f t="shared" si="1"/>
        <v>5.3512066979504249</v>
      </c>
      <c r="I17" s="235"/>
      <c r="J17" s="240">
        <f>'atoke area'!P52</f>
        <v>60245.62</v>
      </c>
      <c r="K17" s="240">
        <f>'atoke area'!Q52</f>
        <v>6205.7203117492454</v>
      </c>
      <c r="L17" s="234">
        <f t="shared" si="0"/>
        <v>3.811421925678224</v>
      </c>
      <c r="M17" s="287"/>
    </row>
    <row r="18" spans="1:25" ht="15" hidden="1" customHeight="1" x14ac:dyDescent="0.2">
      <c r="A18" s="311"/>
      <c r="B18" s="225" t="s">
        <v>4</v>
      </c>
      <c r="C18" s="44">
        <f>'atoke area'!D56</f>
        <v>1455322.42</v>
      </c>
      <c r="D18" s="44">
        <f>'atoke area'!E56</f>
        <v>83152.990254475459</v>
      </c>
      <c r="E18" s="44"/>
      <c r="F18" s="241">
        <f>'atoke area'!J56</f>
        <v>84246.851250000007</v>
      </c>
      <c r="G18" s="241">
        <f>'atoke area'!K56</f>
        <v>6832.6897942545975</v>
      </c>
      <c r="H18" s="235">
        <f t="shared" si="1"/>
        <v>5.7888788142217997</v>
      </c>
      <c r="I18" s="235"/>
      <c r="J18" s="241">
        <f>'atoke area'!P56</f>
        <v>74264.978750000009</v>
      </c>
      <c r="K18" s="241">
        <f>'atoke area'!Q56</f>
        <v>13365.388455555023</v>
      </c>
      <c r="L18" s="235">
        <f t="shared" si="0"/>
        <v>5.1029914560101401</v>
      </c>
      <c r="M18" s="287"/>
    </row>
    <row r="19" spans="1:25" x14ac:dyDescent="0.2">
      <c r="A19" s="312"/>
      <c r="B19" s="226" t="s">
        <v>11</v>
      </c>
      <c r="C19" s="45">
        <f>'atoke area'!D60</f>
        <v>1013707.18</v>
      </c>
      <c r="D19" s="45">
        <f>'atoke area'!E60</f>
        <v>45245.857759875318</v>
      </c>
      <c r="E19" s="44"/>
      <c r="F19" s="242">
        <f>'atoke area'!J60</f>
        <v>44010.39</v>
      </c>
      <c r="G19" s="242">
        <f>'atoke area'!K60</f>
        <v>8708.3643907649403</v>
      </c>
      <c r="H19" s="236">
        <f t="shared" si="1"/>
        <v>4.3415288821373448</v>
      </c>
      <c r="I19" s="235"/>
      <c r="J19" s="242">
        <f>'atoke area'!P60</f>
        <v>46026.133749999994</v>
      </c>
      <c r="K19" s="242">
        <f>'atoke area'!Q60</f>
        <v>9046.7076066662648</v>
      </c>
      <c r="L19" s="236">
        <f t="shared" si="0"/>
        <v>4.5403776019422084</v>
      </c>
      <c r="M19" s="287"/>
    </row>
    <row r="20" spans="1:25" x14ac:dyDescent="0.2">
      <c r="A20" s="310">
        <v>6</v>
      </c>
      <c r="B20" s="224" t="s">
        <v>9</v>
      </c>
      <c r="C20" s="43">
        <f>'atoke area'!D64</f>
        <v>1513104.5350000001</v>
      </c>
      <c r="D20" s="43">
        <f>'atoke area'!E64</f>
        <v>56367.762430020535</v>
      </c>
      <c r="E20" s="44"/>
      <c r="F20" s="240">
        <f>'atoke area'!J64</f>
        <v>75590.05124999999</v>
      </c>
      <c r="G20" s="240">
        <f>'atoke area'!K64</f>
        <v>4500.2684434548291</v>
      </c>
      <c r="H20" s="234">
        <f t="shared" si="1"/>
        <v>4.9956925976697297</v>
      </c>
      <c r="I20" s="235"/>
      <c r="J20" s="240">
        <f>'atoke area'!P64</f>
        <v>50454.03</v>
      </c>
      <c r="K20" s="240">
        <f>'atoke area'!Q64</f>
        <v>2500.4709973522977</v>
      </c>
      <c r="L20" s="234">
        <f t="shared" si="0"/>
        <v>3.3344708731574846</v>
      </c>
      <c r="M20" s="287"/>
    </row>
    <row r="21" spans="1:25" ht="15" hidden="1" customHeight="1" x14ac:dyDescent="0.2">
      <c r="A21" s="311"/>
      <c r="B21" s="225" t="s">
        <v>4</v>
      </c>
      <c r="C21" s="44">
        <f>'atoke area'!D68</f>
        <v>1476093.825</v>
      </c>
      <c r="D21" s="44">
        <f>'atoke area'!E68</f>
        <v>45387.414147626027</v>
      </c>
      <c r="E21" s="44"/>
      <c r="F21" s="241">
        <f>'atoke area'!J68</f>
        <v>65817.381249999991</v>
      </c>
      <c r="G21" s="241">
        <f>'atoke area'!K68</f>
        <v>7480.4291202485765</v>
      </c>
      <c r="H21" s="235">
        <f t="shared" si="1"/>
        <v>4.458888732902869</v>
      </c>
      <c r="I21" s="235"/>
      <c r="J21" s="241">
        <f>'atoke area'!P68</f>
        <v>54449.62249999999</v>
      </c>
      <c r="K21" s="241">
        <f>'atoke area'!Q68</f>
        <v>3463.9542409064456</v>
      </c>
      <c r="L21" s="235">
        <f t="shared" si="0"/>
        <v>3.6887643304110425</v>
      </c>
      <c r="M21" s="287"/>
    </row>
    <row r="22" spans="1:25" x14ac:dyDescent="0.2">
      <c r="A22" s="312"/>
      <c r="B22" s="226" t="s">
        <v>11</v>
      </c>
      <c r="C22" s="45">
        <f>'atoke area'!D72</f>
        <v>633876.57499999995</v>
      </c>
      <c r="D22" s="45">
        <f>'atoke area'!E72</f>
        <v>39455.266415423321</v>
      </c>
      <c r="E22" s="44"/>
      <c r="F22" s="242">
        <f>'atoke area'!J72</f>
        <v>21994.962499999998</v>
      </c>
      <c r="G22" s="242">
        <f>'atoke area'!K72</f>
        <v>1656.8539901335384</v>
      </c>
      <c r="H22" s="236">
        <f t="shared" si="1"/>
        <v>3.4699124983440193</v>
      </c>
      <c r="I22" s="235"/>
      <c r="J22" s="242">
        <f>'atoke area'!P72</f>
        <v>24545.654999999999</v>
      </c>
      <c r="K22" s="242">
        <f>'atoke area'!Q72</f>
        <v>2649.8921681510856</v>
      </c>
      <c r="L22" s="236">
        <f t="shared" si="0"/>
        <v>3.872308264428292</v>
      </c>
      <c r="M22" s="287"/>
    </row>
    <row r="23" spans="1:25" x14ac:dyDescent="0.2">
      <c r="A23" s="310">
        <v>7</v>
      </c>
      <c r="B23" s="224" t="s">
        <v>9</v>
      </c>
      <c r="C23" s="43">
        <f>'atoke area'!D76</f>
        <v>1850523.9275</v>
      </c>
      <c r="D23" s="43">
        <f>'atoke area'!E76</f>
        <v>188244.67270774781</v>
      </c>
      <c r="E23" s="44"/>
      <c r="F23" s="240">
        <f>'atoke area'!J76</f>
        <v>92241.183749999997</v>
      </c>
      <c r="G23" s="240">
        <f>'atoke area'!K76</f>
        <v>8680.9205692927335</v>
      </c>
      <c r="H23" s="234">
        <f>(F23*100)/$C23</f>
        <v>4.9845982739934067</v>
      </c>
      <c r="I23" s="235"/>
      <c r="J23" s="240">
        <f>'atoke area'!P76</f>
        <v>65854.532499999987</v>
      </c>
      <c r="K23" s="240">
        <f>'atoke area'!Q76</f>
        <v>4516.5669285476115</v>
      </c>
      <c r="L23" s="234">
        <f t="shared" si="0"/>
        <v>3.558696622148918</v>
      </c>
      <c r="M23" s="287"/>
    </row>
    <row r="24" spans="1:25" ht="15" hidden="1" customHeight="1" x14ac:dyDescent="0.2">
      <c r="A24" s="311"/>
      <c r="B24" s="225" t="s">
        <v>4</v>
      </c>
      <c r="C24" s="44">
        <f>'atoke area'!D80</f>
        <v>1578223.5525</v>
      </c>
      <c r="D24" s="44">
        <f>'atoke area'!E80</f>
        <v>43119.436279695459</v>
      </c>
      <c r="E24" s="44"/>
      <c r="F24" s="241">
        <f>'atoke area'!J80</f>
        <v>76718.828750000001</v>
      </c>
      <c r="G24" s="241">
        <f>'atoke area'!K80</f>
        <v>8188.7955702157578</v>
      </c>
      <c r="H24" s="235">
        <f t="shared" si="1"/>
        <v>4.8610875581265285</v>
      </c>
      <c r="I24" s="235"/>
      <c r="J24" s="241">
        <f>'atoke area'!P80</f>
        <v>58157.743749999994</v>
      </c>
      <c r="K24" s="241">
        <f>'atoke area'!Q80</f>
        <v>2188.7864178805653</v>
      </c>
      <c r="L24" s="235">
        <f t="shared" si="0"/>
        <v>3.6850130425359997</v>
      </c>
      <c r="M24" s="287"/>
    </row>
    <row r="25" spans="1:25" x14ac:dyDescent="0.2">
      <c r="A25" s="312"/>
      <c r="B25" s="226" t="s">
        <v>11</v>
      </c>
      <c r="C25" s="45">
        <f>'atoke area'!D84</f>
        <v>1565904.28</v>
      </c>
      <c r="D25" s="45">
        <f>'atoke area'!E84</f>
        <v>73192.891832009191</v>
      </c>
      <c r="E25" s="44"/>
      <c r="F25" s="242">
        <f>'atoke area'!J84</f>
        <v>65943.64</v>
      </c>
      <c r="G25" s="242">
        <f>'atoke area'!K84</f>
        <v>10825.763847475793</v>
      </c>
      <c r="H25" s="236">
        <f t="shared" si="1"/>
        <v>4.2112178146674459</v>
      </c>
      <c r="I25" s="235"/>
      <c r="J25" s="242">
        <f>'atoke area'!P84</f>
        <v>52719.143750000003</v>
      </c>
      <c r="K25" s="242">
        <f>'atoke area'!Q84</f>
        <v>3690.2828380450237</v>
      </c>
      <c r="L25" s="236">
        <f t="shared" si="0"/>
        <v>3.3666900603911754</v>
      </c>
      <c r="M25" s="287"/>
    </row>
    <row r="26" spans="1:25" x14ac:dyDescent="0.2">
      <c r="A26" s="288"/>
      <c r="B26" s="279"/>
      <c r="C26" s="281"/>
      <c r="D26" s="281"/>
      <c r="E26" s="280"/>
      <c r="F26" s="289"/>
      <c r="G26" s="290"/>
      <c r="H26" s="283"/>
      <c r="I26" s="283"/>
      <c r="J26" s="290"/>
      <c r="K26" s="290"/>
      <c r="L26" s="283"/>
      <c r="M26" s="284"/>
    </row>
    <row r="27" spans="1:25" ht="28.5" x14ac:dyDescent="0.2">
      <c r="A27" s="35"/>
      <c r="B27" s="243" t="s">
        <v>22</v>
      </c>
      <c r="C27" s="35" t="s">
        <v>18</v>
      </c>
      <c r="D27" s="35" t="s">
        <v>23</v>
      </c>
      <c r="E27" s="292"/>
      <c r="F27" s="232" t="s">
        <v>18</v>
      </c>
      <c r="G27" s="232" t="s">
        <v>23</v>
      </c>
      <c r="H27" s="239" t="s">
        <v>60</v>
      </c>
      <c r="I27" s="238" t="s">
        <v>23</v>
      </c>
      <c r="J27" s="232" t="s">
        <v>18</v>
      </c>
      <c r="K27" s="232" t="s">
        <v>23</v>
      </c>
      <c r="L27" s="239" t="s">
        <v>60</v>
      </c>
      <c r="M27" s="238" t="s">
        <v>23</v>
      </c>
    </row>
    <row r="28" spans="1:25" x14ac:dyDescent="0.2">
      <c r="A28" s="245"/>
      <c r="B28" s="244" t="s">
        <v>9</v>
      </c>
      <c r="C28" s="37">
        <f>AVERAGE(C5,C8,C11,C14,C17,C20,C23)</f>
        <v>1363612.2710714284</v>
      </c>
      <c r="D28" s="37">
        <f>_xlfn.STDEV.S(C5,C8,C11,C14,C17,C20,C23)</f>
        <v>370789.74209740286</v>
      </c>
      <c r="E28" s="293"/>
      <c r="F28" s="227">
        <f>AVERAGE(F5,F8,F11,F14,F17,F20,F23)</f>
        <v>66702.772499999992</v>
      </c>
      <c r="G28" s="227">
        <f>_xlfn.STDEV.S(F5,F8,F11,F14,F17,F20,F23)</f>
        <v>22805.678994643149</v>
      </c>
      <c r="H28" s="323">
        <f>AVERAGE(H5,H8,H11,H14,H17,H20,H23)</f>
        <v>4.910617609096751</v>
      </c>
      <c r="I28" s="323">
        <f>_xlfn.STDEV.S(H5,H8,H11,H14,H17,H20,H23)</f>
        <v>1.0274770376190987</v>
      </c>
      <c r="J28" s="82">
        <f>AVERAGE(J5,J8,J11,J14,J17,J20,J23)</f>
        <v>51348.150357142855</v>
      </c>
      <c r="K28" s="82">
        <f>_xlfn.STDEV.S(J5,J8,J11,J14,J17,J20,J23)</f>
        <v>11067.438397000429</v>
      </c>
      <c r="L28" s="327">
        <f>AVERAGE(L5,L8,L11,L14,L17,L20,L23)</f>
        <v>3.8530760484940392</v>
      </c>
      <c r="M28" s="327">
        <f>_xlfn.STDEV.S(L5,L8,L11,L14,L17,L20,L23)</f>
        <v>0.45945671790923681</v>
      </c>
    </row>
    <row r="29" spans="1:25" x14ac:dyDescent="0.2">
      <c r="A29" s="38"/>
      <c r="B29" s="226" t="s">
        <v>11</v>
      </c>
      <c r="C29" s="39">
        <f>AVERAGE(C7,C10,C13,C16,C19,C22,C25)</f>
        <v>1014022.22</v>
      </c>
      <c r="D29" s="39">
        <f>_xlfn.STDEV.S(C7,C10,C13,C16,C19,C22,C25)</f>
        <v>378576.42452394316</v>
      </c>
      <c r="E29" s="293"/>
      <c r="F29" s="228">
        <f>AVERAGE(F7,F10,F13,F16,F19,F22,F25)</f>
        <v>45275.093392857139</v>
      </c>
      <c r="G29" s="228">
        <f>_xlfn.STDEV.S(F7,F10,F13,F16,F19,F22,F25)</f>
        <v>19782.101172497965</v>
      </c>
      <c r="H29" s="324">
        <f>AVERAGE(H7,H10,H13,H16,H19,H22,H25)</f>
        <v>4.4785538489507042</v>
      </c>
      <c r="I29" s="324">
        <f>_xlfn.STDEV.S(H7,H10,H13,H16,H19,H22,H25)</f>
        <v>1.094011437056613</v>
      </c>
      <c r="J29" s="83">
        <f>AVERAGE(J7,J10,J13,J16,J19,J22,J25)</f>
        <v>42133.396249999998</v>
      </c>
      <c r="K29" s="83">
        <f>_xlfn.STDEV.S(J7,J10,J13,J16,J19,J22,J25)</f>
        <v>13835.745936096595</v>
      </c>
      <c r="L29" s="328">
        <f>AVERAGE(L7,L10,L13,L16,L19,L22,L25)</f>
        <v>4.2545862710227338</v>
      </c>
      <c r="M29" s="328">
        <f>_xlfn.STDEV.S(L7,L10,L13,L16,L19,L22,L25)</f>
        <v>0.71281787320128975</v>
      </c>
    </row>
    <row r="30" spans="1:25" s="48" customFormat="1" x14ac:dyDescent="0.2">
      <c r="C30" s="46"/>
      <c r="D30" s="47"/>
      <c r="E30" s="47"/>
      <c r="F30" s="46"/>
      <c r="G30" s="47"/>
      <c r="H30" s="46"/>
      <c r="I30" s="46"/>
      <c r="J30" s="46"/>
      <c r="K30" s="47"/>
      <c r="L30" s="46"/>
      <c r="M30" s="46"/>
      <c r="N30" s="47"/>
      <c r="O30" s="46"/>
      <c r="P30" s="47"/>
      <c r="Q30" s="46"/>
      <c r="R30" s="47"/>
      <c r="S30" s="46"/>
      <c r="T30" s="47"/>
      <c r="U30" s="46"/>
      <c r="V30" s="47"/>
      <c r="X30" s="46"/>
      <c r="Y30" s="47"/>
    </row>
    <row r="31" spans="1:25" s="48" customFormat="1" x14ac:dyDescent="0.2">
      <c r="C31" s="46"/>
      <c r="D31" s="47"/>
      <c r="E31" s="47"/>
      <c r="F31" s="46"/>
      <c r="G31" s="47"/>
      <c r="H31" s="46"/>
      <c r="I31" s="46"/>
      <c r="J31" s="46"/>
      <c r="K31" s="47"/>
      <c r="L31" s="46"/>
      <c r="M31" s="46"/>
      <c r="N31" s="47"/>
      <c r="O31" s="46"/>
      <c r="P31" s="47"/>
      <c r="Q31" s="46"/>
      <c r="R31" s="47"/>
      <c r="S31" s="46"/>
      <c r="T31" s="47"/>
      <c r="U31" s="46"/>
      <c r="V31" s="47"/>
      <c r="X31" s="46"/>
      <c r="Y31" s="47"/>
    </row>
    <row r="32" spans="1:25" s="48" customFormat="1" x14ac:dyDescent="0.2">
      <c r="C32" s="46"/>
      <c r="D32" s="47"/>
      <c r="E32" s="47"/>
      <c r="F32" s="46"/>
      <c r="G32" s="47"/>
      <c r="H32" s="46"/>
      <c r="I32" s="46"/>
      <c r="J32" s="46"/>
      <c r="K32" s="47"/>
      <c r="L32" s="46"/>
      <c r="M32" s="46"/>
      <c r="N32" s="47"/>
      <c r="O32" s="46"/>
      <c r="P32" s="47"/>
      <c r="Q32" s="46"/>
      <c r="R32" s="47"/>
      <c r="S32" s="46"/>
      <c r="T32" s="47"/>
      <c r="U32" s="46"/>
      <c r="V32" s="47"/>
      <c r="X32" s="46"/>
      <c r="Y32" s="47"/>
    </row>
    <row r="33" spans="1:25" s="48" customFormat="1" x14ac:dyDescent="0.2">
      <c r="C33" s="46"/>
      <c r="D33" s="47"/>
      <c r="E33" s="47"/>
      <c r="F33" s="46"/>
      <c r="G33" s="47"/>
      <c r="H33" s="46"/>
      <c r="I33" s="46"/>
      <c r="J33" s="46"/>
      <c r="K33" s="47"/>
      <c r="L33" s="46"/>
      <c r="M33" s="46"/>
      <c r="N33" s="47"/>
      <c r="O33" s="46"/>
      <c r="P33" s="47"/>
      <c r="Q33" s="46"/>
      <c r="R33" s="47"/>
      <c r="S33" s="46"/>
      <c r="T33" s="47"/>
      <c r="U33" s="46"/>
      <c r="V33" s="47"/>
      <c r="X33" s="46"/>
      <c r="Y33" s="47"/>
    </row>
    <row r="34" spans="1:25" s="48" customFormat="1" x14ac:dyDescent="0.2">
      <c r="C34" s="46"/>
      <c r="D34" s="47"/>
      <c r="E34" s="47"/>
      <c r="F34" s="46"/>
      <c r="G34" s="47"/>
      <c r="H34" s="46"/>
      <c r="I34" s="46"/>
      <c r="J34" s="46"/>
      <c r="K34" s="47"/>
      <c r="L34" s="46"/>
      <c r="M34" s="46"/>
      <c r="N34" s="47"/>
      <c r="O34" s="46"/>
      <c r="P34" s="47"/>
      <c r="Q34" s="46"/>
      <c r="R34" s="47"/>
      <c r="S34" s="46"/>
      <c r="T34" s="47"/>
      <c r="U34" s="46"/>
      <c r="V34" s="47"/>
      <c r="X34" s="46"/>
      <c r="Y34" s="47"/>
    </row>
    <row r="35" spans="1:25" s="48" customFormat="1" x14ac:dyDescent="0.2">
      <c r="C35" s="46"/>
      <c r="D35" s="47"/>
      <c r="E35" s="47"/>
      <c r="F35" s="46"/>
      <c r="G35" s="47"/>
      <c r="H35" s="46"/>
      <c r="I35" s="46"/>
      <c r="J35" s="46"/>
      <c r="K35" s="47"/>
      <c r="L35" s="46"/>
      <c r="M35" s="46"/>
      <c r="N35" s="47"/>
      <c r="O35" s="46"/>
      <c r="P35" s="47"/>
      <c r="Q35" s="46"/>
      <c r="R35" s="47"/>
      <c r="S35" s="46"/>
      <c r="T35" s="47"/>
      <c r="U35" s="46"/>
      <c r="V35" s="47"/>
      <c r="X35" s="46"/>
      <c r="Y35" s="47"/>
    </row>
    <row r="36" spans="1:25" s="48" customFormat="1" x14ac:dyDescent="0.2">
      <c r="C36" s="46"/>
      <c r="D36" s="47"/>
      <c r="E36" s="47"/>
      <c r="F36" s="46"/>
      <c r="G36" s="47"/>
      <c r="H36" s="46"/>
      <c r="I36" s="46"/>
      <c r="J36" s="46"/>
      <c r="K36" s="47"/>
      <c r="L36" s="46"/>
      <c r="M36" s="46"/>
      <c r="N36" s="47"/>
      <c r="O36" s="46"/>
      <c r="P36" s="47"/>
      <c r="Q36" s="46"/>
      <c r="R36" s="47"/>
      <c r="S36" s="46"/>
      <c r="T36" s="47"/>
      <c r="U36" s="46"/>
      <c r="V36" s="47"/>
      <c r="X36" s="46"/>
      <c r="Y36" s="47"/>
    </row>
    <row r="37" spans="1:25" s="48" customFormat="1" x14ac:dyDescent="0.2">
      <c r="C37" s="46"/>
      <c r="D37" s="47"/>
      <c r="E37" s="47"/>
      <c r="F37" s="46"/>
      <c r="G37" s="47"/>
      <c r="H37" s="46"/>
      <c r="I37" s="46"/>
      <c r="J37" s="46"/>
      <c r="K37" s="47"/>
      <c r="L37" s="46"/>
      <c r="M37" s="46"/>
      <c r="N37" s="47"/>
      <c r="O37" s="46"/>
      <c r="P37" s="47"/>
      <c r="Q37" s="46"/>
      <c r="R37" s="47"/>
      <c r="S37" s="46"/>
      <c r="T37" s="47"/>
      <c r="U37" s="46"/>
      <c r="V37" s="47"/>
      <c r="X37" s="46"/>
      <c r="Y37" s="47"/>
    </row>
    <row r="38" spans="1:25" s="48" customFormat="1" x14ac:dyDescent="0.2">
      <c r="C38" s="46"/>
      <c r="D38" s="47"/>
      <c r="E38" s="47"/>
      <c r="F38" s="46"/>
      <c r="G38" s="47"/>
      <c r="H38" s="46"/>
      <c r="I38" s="46"/>
      <c r="J38" s="46"/>
      <c r="K38" s="47"/>
      <c r="L38" s="46"/>
      <c r="M38" s="46"/>
      <c r="N38" s="47"/>
      <c r="O38" s="46"/>
      <c r="P38" s="47"/>
      <c r="Q38" s="46"/>
      <c r="R38" s="47"/>
      <c r="S38" s="46"/>
      <c r="T38" s="47"/>
      <c r="U38" s="46"/>
      <c r="V38" s="47"/>
      <c r="X38" s="46"/>
      <c r="Y38" s="47"/>
    </row>
    <row r="39" spans="1:25" x14ac:dyDescent="0.2">
      <c r="C39" s="41"/>
      <c r="D39" s="41"/>
      <c r="E39" s="41"/>
      <c r="F39" s="41"/>
      <c r="G39" s="41"/>
      <c r="H39" s="41"/>
      <c r="I39" s="41"/>
      <c r="J39" s="41"/>
      <c r="K39" s="41"/>
      <c r="L39" s="41"/>
      <c r="N39" s="47"/>
      <c r="X39" s="40"/>
      <c r="Y39" s="40"/>
    </row>
    <row r="40" spans="1:25" ht="47.1" customHeight="1" x14ac:dyDescent="0.2">
      <c r="A40" s="313" t="s">
        <v>12</v>
      </c>
      <c r="B40" s="314"/>
      <c r="C40" s="315" t="s">
        <v>26</v>
      </c>
      <c r="D40" s="315"/>
      <c r="E40" s="291"/>
      <c r="F40" s="316" t="s">
        <v>24</v>
      </c>
      <c r="G40" s="316"/>
      <c r="H40" s="317" t="s">
        <v>19</v>
      </c>
      <c r="I40" s="233"/>
      <c r="J40" s="316" t="s">
        <v>25</v>
      </c>
      <c r="K40" s="316"/>
      <c r="L40" s="317" t="s">
        <v>20</v>
      </c>
      <c r="M40" s="287"/>
      <c r="N40" s="47"/>
      <c r="X40" s="40"/>
      <c r="Y40" s="40"/>
    </row>
    <row r="41" spans="1:25" ht="28.5" x14ac:dyDescent="0.2">
      <c r="A41" s="42" t="s">
        <v>16</v>
      </c>
      <c r="B41" s="42" t="s">
        <v>22</v>
      </c>
      <c r="C41" s="35" t="s">
        <v>18</v>
      </c>
      <c r="D41" s="35" t="s">
        <v>23</v>
      </c>
      <c r="E41" s="291"/>
      <c r="F41" s="232" t="s">
        <v>18</v>
      </c>
      <c r="G41" s="232" t="s">
        <v>23</v>
      </c>
      <c r="H41" s="318"/>
      <c r="I41" s="233"/>
      <c r="J41" s="232" t="s">
        <v>18</v>
      </c>
      <c r="K41" s="232" t="s">
        <v>23</v>
      </c>
      <c r="L41" s="318"/>
      <c r="M41" s="287"/>
      <c r="N41" s="52"/>
      <c r="X41" s="40"/>
      <c r="Y41" s="40"/>
    </row>
    <row r="42" spans="1:25" x14ac:dyDescent="0.2">
      <c r="A42" s="310">
        <v>1</v>
      </c>
      <c r="B42" s="224" t="s">
        <v>9</v>
      </c>
      <c r="C42" s="43">
        <f>'area female'!D4</f>
        <v>1109316.5549999999</v>
      </c>
      <c r="D42" s="43">
        <f>'area female'!E4</f>
        <v>34380.7345344594</v>
      </c>
      <c r="E42" s="44"/>
      <c r="F42" s="240">
        <f>'area female'!J4</f>
        <v>18192.06625</v>
      </c>
      <c r="G42" s="240">
        <f>'area female'!K4</f>
        <v>1816.3791976027273</v>
      </c>
      <c r="H42" s="234">
        <f t="shared" ref="H42:H65" si="2">(F42*100)/$C42</f>
        <v>1.6399346217275195</v>
      </c>
      <c r="I42" s="235"/>
      <c r="J42" s="240">
        <f>'area female'!P4</f>
        <v>23818.639999999999</v>
      </c>
      <c r="K42" s="240">
        <f>'area female'!Q4</f>
        <v>3368.6289688027682</v>
      </c>
      <c r="L42" s="234">
        <f>(J42*100)/$C42</f>
        <v>2.1471454556990723</v>
      </c>
      <c r="M42" s="287"/>
      <c r="N42" s="52"/>
      <c r="X42" s="40"/>
      <c r="Y42" s="40"/>
    </row>
    <row r="43" spans="1:25" ht="15" hidden="1" customHeight="1" x14ac:dyDescent="0.2">
      <c r="A43" s="311"/>
      <c r="B43" s="225" t="s">
        <v>4</v>
      </c>
      <c r="C43" s="44">
        <f>'area female'!D8</f>
        <v>980615.86750000005</v>
      </c>
      <c r="D43" s="44">
        <f>'area female'!E8</f>
        <v>57318.41454761826</v>
      </c>
      <c r="E43" s="44"/>
      <c r="F43" s="241">
        <f>'area female'!J8</f>
        <v>24833.123749999999</v>
      </c>
      <c r="G43" s="241">
        <f>'area female'!K8</f>
        <v>1100.4847150794228</v>
      </c>
      <c r="H43" s="235">
        <f t="shared" si="2"/>
        <v>2.5324007670108397</v>
      </c>
      <c r="I43" s="235"/>
      <c r="J43" s="241">
        <f>'area female'!P8</f>
        <v>27511.334999999999</v>
      </c>
      <c r="K43" s="241">
        <f>'area female'!Q8</f>
        <v>3339.3674051682492</v>
      </c>
      <c r="L43" s="235">
        <f t="shared" ref="L43:L65" si="3">(J43*100)/$C43</f>
        <v>2.8055159937537923</v>
      </c>
      <c r="M43" s="287"/>
      <c r="N43" s="52"/>
      <c r="X43" s="40"/>
      <c r="Y43" s="40"/>
    </row>
    <row r="44" spans="1:25" x14ac:dyDescent="0.2">
      <c r="A44" s="312"/>
      <c r="B44" s="226" t="s">
        <v>11</v>
      </c>
      <c r="C44" s="45">
        <f>'area female'!D12</f>
        <v>830638.53999999992</v>
      </c>
      <c r="D44" s="45">
        <f>'area female'!E12</f>
        <v>55082.383643964335</v>
      </c>
      <c r="E44" s="44"/>
      <c r="F44" s="242">
        <f>'area female'!J12</f>
        <v>24542.506249999999</v>
      </c>
      <c r="G44" s="242">
        <f>'area female'!K12</f>
        <v>6272.9887783688218</v>
      </c>
      <c r="H44" s="236">
        <f t="shared" si="2"/>
        <v>2.9546553727208469</v>
      </c>
      <c r="I44" s="235"/>
      <c r="J44" s="242">
        <f>'area female'!P12</f>
        <v>26764.483749999999</v>
      </c>
      <c r="K44" s="242">
        <f>'area female'!Q12</f>
        <v>2436.7787953475299</v>
      </c>
      <c r="L44" s="236">
        <f>(J44*100)/$C44</f>
        <v>3.2221577089355864</v>
      </c>
      <c r="M44" s="287"/>
      <c r="X44" s="40"/>
      <c r="Y44" s="40"/>
    </row>
    <row r="45" spans="1:25" x14ac:dyDescent="0.2">
      <c r="A45" s="310">
        <v>2</v>
      </c>
      <c r="B45" s="224" t="s">
        <v>9</v>
      </c>
      <c r="C45" s="43">
        <f>'area female'!D16</f>
        <v>1853721.6625000001</v>
      </c>
      <c r="D45" s="43">
        <f>'area female'!E16</f>
        <v>76025.535987697513</v>
      </c>
      <c r="E45" s="44"/>
      <c r="F45" s="240">
        <f>'area female'!J16</f>
        <v>16077.141249999997</v>
      </c>
      <c r="G45" s="240">
        <f>'area female'!K16</f>
        <v>1764.3515546790236</v>
      </c>
      <c r="H45" s="234">
        <f t="shared" si="2"/>
        <v>0.86728992681229977</v>
      </c>
      <c r="I45" s="235"/>
      <c r="J45" s="240">
        <f>'area female'!P16</f>
        <v>19148.302499999998</v>
      </c>
      <c r="K45" s="240">
        <f>'area female'!Q16</f>
        <v>3786.2851694155042</v>
      </c>
      <c r="L45" s="234">
        <f t="shared" si="3"/>
        <v>1.0329653522080473</v>
      </c>
      <c r="M45" s="287"/>
      <c r="X45" s="40"/>
      <c r="Y45" s="40"/>
    </row>
    <row r="46" spans="1:25" ht="15" hidden="1" customHeight="1" x14ac:dyDescent="0.2">
      <c r="A46" s="311"/>
      <c r="B46" s="225" t="s">
        <v>4</v>
      </c>
      <c r="C46" s="44">
        <f>'area female'!D20</f>
        <v>1648008.1875</v>
      </c>
      <c r="D46" s="44">
        <f>'area female'!E20</f>
        <v>179705.14859022261</v>
      </c>
      <c r="E46" s="44"/>
      <c r="F46" s="241">
        <f>'area female'!J20</f>
        <v>19421.87</v>
      </c>
      <c r="G46" s="241">
        <f>'area female'!K20</f>
        <v>2196.13117810618</v>
      </c>
      <c r="H46" s="235">
        <f t="shared" si="2"/>
        <v>1.1785056741412578</v>
      </c>
      <c r="I46" s="235"/>
      <c r="J46" s="241">
        <f>'area female'!P20</f>
        <v>23656.800000000003</v>
      </c>
      <c r="K46" s="241">
        <f>'area female'!Q20</f>
        <v>2803.9818946856317</v>
      </c>
      <c r="L46" s="235">
        <f t="shared" si="3"/>
        <v>1.4354783052314177</v>
      </c>
      <c r="M46" s="287"/>
      <c r="X46" s="40"/>
      <c r="Y46" s="40"/>
    </row>
    <row r="47" spans="1:25" x14ac:dyDescent="0.2">
      <c r="A47" s="312"/>
      <c r="B47" s="226" t="s">
        <v>11</v>
      </c>
      <c r="C47" s="45">
        <f>'area female'!D24</f>
        <v>1496426.3225</v>
      </c>
      <c r="D47" s="45">
        <f>'area female'!E24</f>
        <v>34282.418732366204</v>
      </c>
      <c r="E47" s="44"/>
      <c r="F47" s="242">
        <f>'area female'!J24</f>
        <v>25485.8325</v>
      </c>
      <c r="G47" s="242">
        <f>'area female'!K24</f>
        <v>1863.2732567006149</v>
      </c>
      <c r="H47" s="236">
        <f t="shared" si="2"/>
        <v>1.7031130846069436</v>
      </c>
      <c r="I47" s="235"/>
      <c r="J47" s="242">
        <f>'area female'!P24</f>
        <v>25853.275000000001</v>
      </c>
      <c r="K47" s="242">
        <f>'area female'!Q24</f>
        <v>1269.3876583725607</v>
      </c>
      <c r="L47" s="236">
        <f t="shared" si="3"/>
        <v>1.7276677515808667</v>
      </c>
      <c r="M47" s="287"/>
      <c r="X47" s="40"/>
      <c r="Y47" s="40"/>
    </row>
    <row r="48" spans="1:25" x14ac:dyDescent="0.2">
      <c r="A48" s="310">
        <v>3</v>
      </c>
      <c r="B48" s="224" t="s">
        <v>9</v>
      </c>
      <c r="C48" s="43">
        <f>'area female'!D28</f>
        <v>2265208.4375</v>
      </c>
      <c r="D48" s="43">
        <f>'area female'!E28</f>
        <v>67304.236919358154</v>
      </c>
      <c r="E48" s="44"/>
      <c r="F48" s="240">
        <f>'area female'!J28</f>
        <v>15244.027750000001</v>
      </c>
      <c r="G48" s="240">
        <f>'area female'!K28</f>
        <v>2308.1131920127591</v>
      </c>
      <c r="H48" s="234">
        <f t="shared" si="2"/>
        <v>0.67296357799302964</v>
      </c>
      <c r="I48" s="235"/>
      <c r="J48" s="240">
        <f>'area female'!P28</f>
        <v>19077.14</v>
      </c>
      <c r="K48" s="240">
        <f>'area female'!Q28</f>
        <v>3209.9010979467917</v>
      </c>
      <c r="L48" s="234">
        <f t="shared" si="3"/>
        <v>0.84218033467394759</v>
      </c>
      <c r="M48" s="287"/>
      <c r="X48" s="40"/>
      <c r="Y48" s="40"/>
    </row>
    <row r="49" spans="1:25" ht="15" hidden="1" customHeight="1" x14ac:dyDescent="0.2">
      <c r="A49" s="311"/>
      <c r="B49" s="225" t="s">
        <v>4</v>
      </c>
      <c r="C49" s="44">
        <f>'area female'!D32</f>
        <v>2270734.8875000002</v>
      </c>
      <c r="D49" s="44">
        <f>'area female'!E32</f>
        <v>80192.355537922791</v>
      </c>
      <c r="E49" s="44"/>
      <c r="F49" s="241">
        <f>'area female'!J32</f>
        <v>13853.905000000001</v>
      </c>
      <c r="G49" s="241">
        <f>'area female'!K32</f>
        <v>1975.9709398166769</v>
      </c>
      <c r="H49" s="235">
        <f t="shared" si="2"/>
        <v>0.61010666970694516</v>
      </c>
      <c r="I49" s="235"/>
      <c r="J49" s="241">
        <f>'area female'!P32</f>
        <v>16332.178749999999</v>
      </c>
      <c r="K49" s="241">
        <f>'area female'!Q32</f>
        <v>2280.5183916515339</v>
      </c>
      <c r="L49" s="235">
        <f t="shared" si="3"/>
        <v>0.71924639198991469</v>
      </c>
      <c r="M49" s="287"/>
      <c r="X49" s="40"/>
      <c r="Y49" s="40"/>
    </row>
    <row r="50" spans="1:25" x14ac:dyDescent="0.2">
      <c r="A50" s="312"/>
      <c r="B50" s="226" t="s">
        <v>11</v>
      </c>
      <c r="C50" s="45">
        <f>'area female'!D36</f>
        <v>1748065.49</v>
      </c>
      <c r="D50" s="45">
        <f>'area female'!E36</f>
        <v>70106.145851059773</v>
      </c>
      <c r="E50" s="44"/>
      <c r="F50" s="242">
        <f>'area female'!J36</f>
        <v>16460.013750000002</v>
      </c>
      <c r="G50" s="242">
        <f>'area female'!K36</f>
        <v>2680.8395442096376</v>
      </c>
      <c r="H50" s="236">
        <f t="shared" si="2"/>
        <v>0.94161310569662937</v>
      </c>
      <c r="I50" s="235"/>
      <c r="J50" s="242">
        <f>'area female'!P36</f>
        <v>22089.421249999999</v>
      </c>
      <c r="K50" s="242">
        <f>'area female'!Q36</f>
        <v>3417.5409246350569</v>
      </c>
      <c r="L50" s="236">
        <f t="shared" si="3"/>
        <v>1.2636495243665042</v>
      </c>
      <c r="M50" s="287"/>
      <c r="X50" s="40"/>
      <c r="Y50" s="40"/>
    </row>
    <row r="51" spans="1:25" x14ac:dyDescent="0.2">
      <c r="A51" s="310">
        <v>4</v>
      </c>
      <c r="B51" s="224" t="s">
        <v>9</v>
      </c>
      <c r="C51" s="43">
        <f>'area female'!D40</f>
        <v>3029956.5500000003</v>
      </c>
      <c r="D51" s="43">
        <f>'area female'!E40</f>
        <v>82560.187278422367</v>
      </c>
      <c r="E51" s="44"/>
      <c r="F51" s="240">
        <f>'area female'!J40</f>
        <v>22727.957499999997</v>
      </c>
      <c r="G51" s="240">
        <f>'area female'!K40</f>
        <v>4361.4834339174085</v>
      </c>
      <c r="H51" s="234">
        <f t="shared" si="2"/>
        <v>0.75010836376515011</v>
      </c>
      <c r="I51" s="235"/>
      <c r="J51" s="240">
        <f>'area female'!P40</f>
        <v>21633.187499999996</v>
      </c>
      <c r="K51" s="240">
        <f>'area female'!Q40</f>
        <v>3176.9150519860996</v>
      </c>
      <c r="L51" s="234">
        <f t="shared" si="3"/>
        <v>0.71397682253892369</v>
      </c>
      <c r="M51" s="287"/>
      <c r="X51" s="40"/>
      <c r="Y51" s="40"/>
    </row>
    <row r="52" spans="1:25" ht="15" hidden="1" customHeight="1" x14ac:dyDescent="0.2">
      <c r="A52" s="311"/>
      <c r="B52" s="225" t="s">
        <v>4</v>
      </c>
      <c r="C52" s="44">
        <f>'area female'!D44</f>
        <v>2731193.3250000002</v>
      </c>
      <c r="D52" s="44">
        <f>'area female'!E44</f>
        <v>159077.88714132624</v>
      </c>
      <c r="E52" s="44"/>
      <c r="F52" s="241">
        <f>'area female'!J44</f>
        <v>17968.827500000003</v>
      </c>
      <c r="G52" s="241">
        <f>'area female'!K44</f>
        <v>1796.2643307344138</v>
      </c>
      <c r="H52" s="235">
        <f t="shared" si="2"/>
        <v>0.65791122640503674</v>
      </c>
      <c r="I52" s="235"/>
      <c r="J52" s="241">
        <f>'area female'!P44</f>
        <v>32369.646249999994</v>
      </c>
      <c r="K52" s="241">
        <f>'area female'!Q44</f>
        <v>7206.6334957123972</v>
      </c>
      <c r="L52" s="235">
        <f t="shared" si="3"/>
        <v>1.1851832659996704</v>
      </c>
      <c r="M52" s="287"/>
      <c r="X52" s="40"/>
      <c r="Y52" s="40"/>
    </row>
    <row r="53" spans="1:25" x14ac:dyDescent="0.2">
      <c r="A53" s="312"/>
      <c r="B53" s="226" t="s">
        <v>11</v>
      </c>
      <c r="C53" s="45">
        <f>'area female'!D48</f>
        <v>1510869.0175000001</v>
      </c>
      <c r="D53" s="45">
        <f>'area female'!E48</f>
        <v>178904.22262321261</v>
      </c>
      <c r="E53" s="44"/>
      <c r="F53" s="242">
        <f>'area female'!J48</f>
        <v>25786.52375</v>
      </c>
      <c r="G53" s="242">
        <f>'area female'!K48</f>
        <v>4456.8940527326768</v>
      </c>
      <c r="H53" s="236">
        <f t="shared" si="2"/>
        <v>1.7067345647651417</v>
      </c>
      <c r="I53" s="235"/>
      <c r="J53" s="242">
        <f>'area female'!P48</f>
        <v>35606.423750000002</v>
      </c>
      <c r="K53" s="242">
        <f>'area female'!Q48</f>
        <v>4417.0213372942053</v>
      </c>
      <c r="L53" s="236">
        <f t="shared" si="3"/>
        <v>2.3566850162112081</v>
      </c>
      <c r="M53" s="287"/>
      <c r="X53" s="40"/>
      <c r="Y53" s="40"/>
    </row>
    <row r="54" spans="1:25" x14ac:dyDescent="0.2">
      <c r="A54" s="310">
        <v>5</v>
      </c>
      <c r="B54" s="224" t="s">
        <v>9</v>
      </c>
      <c r="C54" s="43">
        <f>'area female'!D52</f>
        <v>1486408.69</v>
      </c>
      <c r="D54" s="43">
        <f>'area female'!E52</f>
        <v>112458.85060415216</v>
      </c>
      <c r="E54" s="44"/>
      <c r="F54" s="240">
        <f>'area female'!J52</f>
        <v>11512.91</v>
      </c>
      <c r="G54" s="240">
        <f>'area female'!K52</f>
        <v>1910.6073051855976</v>
      </c>
      <c r="H54" s="234">
        <f t="shared" si="2"/>
        <v>0.7745453910122122</v>
      </c>
      <c r="I54" s="235"/>
      <c r="J54" s="240">
        <f>'area female'!P52</f>
        <v>14532.429999999998</v>
      </c>
      <c r="K54" s="240">
        <f>'area female'!Q52</f>
        <v>2714.1932621946567</v>
      </c>
      <c r="L54" s="234">
        <f t="shared" si="3"/>
        <v>0.97768736806833378</v>
      </c>
      <c r="M54" s="287"/>
      <c r="U54" s="50"/>
      <c r="V54" s="50"/>
      <c r="X54" s="40"/>
      <c r="Y54" s="40"/>
    </row>
    <row r="55" spans="1:25" ht="15" hidden="1" customHeight="1" x14ac:dyDescent="0.2">
      <c r="A55" s="311"/>
      <c r="B55" s="225" t="s">
        <v>4</v>
      </c>
      <c r="C55" s="44">
        <f>'area female'!D56</f>
        <v>1537367.7575000001</v>
      </c>
      <c r="D55" s="44">
        <f>'area female'!E56</f>
        <v>91179.018920586212</v>
      </c>
      <c r="E55" s="44"/>
      <c r="F55" s="241">
        <f>'area female'!J56</f>
        <v>15560.453750000002</v>
      </c>
      <c r="G55" s="241">
        <f>'area female'!K56</f>
        <v>2556.0772057340869</v>
      </c>
      <c r="H55" s="235">
        <f t="shared" si="2"/>
        <v>1.0121490888623637</v>
      </c>
      <c r="I55" s="235"/>
      <c r="J55" s="241">
        <f>'area female'!P56</f>
        <v>15906.801249999999</v>
      </c>
      <c r="K55" s="241">
        <f>'area female'!Q56</f>
        <v>2354.8219589569767</v>
      </c>
      <c r="L55" s="235">
        <f t="shared" si="3"/>
        <v>1.03467769324543</v>
      </c>
      <c r="M55" s="287"/>
      <c r="U55" s="50"/>
      <c r="V55" s="50"/>
      <c r="X55" s="40"/>
      <c r="Y55" s="40"/>
    </row>
    <row r="56" spans="1:25" x14ac:dyDescent="0.2">
      <c r="A56" s="312"/>
      <c r="B56" s="226" t="s">
        <v>11</v>
      </c>
      <c r="C56" s="45">
        <f>'area female'!D60</f>
        <v>1118265.7424999999</v>
      </c>
      <c r="D56" s="45">
        <f>'area female'!E60</f>
        <v>68323.058346962862</v>
      </c>
      <c r="E56" s="44"/>
      <c r="F56" s="242">
        <f>'area female'!J60</f>
        <v>16887.28</v>
      </c>
      <c r="G56" s="242">
        <f>'area female'!K60</f>
        <v>2022.4362332168896</v>
      </c>
      <c r="H56" s="236">
        <f t="shared" si="2"/>
        <v>1.510131211052457</v>
      </c>
      <c r="I56" s="235"/>
      <c r="J56" s="242">
        <f>'area female'!P60</f>
        <v>18615.868750000001</v>
      </c>
      <c r="K56" s="242">
        <f>'area female'!Q60</f>
        <v>1781.8331236874126</v>
      </c>
      <c r="L56" s="236">
        <f t="shared" si="3"/>
        <v>1.6647088471459639</v>
      </c>
      <c r="M56" s="287"/>
      <c r="U56" s="50"/>
      <c r="V56" s="50"/>
      <c r="X56" s="40"/>
      <c r="Y56" s="40"/>
    </row>
    <row r="57" spans="1:25" x14ac:dyDescent="0.2">
      <c r="A57" s="310">
        <v>6</v>
      </c>
      <c r="B57" s="224" t="s">
        <v>9</v>
      </c>
      <c r="C57" s="43">
        <f>'area female'!D64</f>
        <v>2005352.0125000002</v>
      </c>
      <c r="D57" s="43">
        <f>'area female'!E64</f>
        <v>68200.237584359566</v>
      </c>
      <c r="E57" s="44"/>
      <c r="F57" s="240">
        <f>'area female'!J64</f>
        <v>21678.525000000001</v>
      </c>
      <c r="G57" s="240">
        <f>'area female'!K64</f>
        <v>4070.0155859476886</v>
      </c>
      <c r="H57" s="234">
        <f t="shared" si="2"/>
        <v>1.0810333978708389</v>
      </c>
      <c r="I57" s="235"/>
      <c r="J57" s="240">
        <f>'area female'!P64</f>
        <v>26582.808749999997</v>
      </c>
      <c r="K57" s="240">
        <f>'area female'!Q64</f>
        <v>3164.4865026118773</v>
      </c>
      <c r="L57" s="234">
        <f t="shared" si="3"/>
        <v>1.3255931419671385</v>
      </c>
      <c r="M57" s="287"/>
    </row>
    <row r="58" spans="1:25" ht="15" hidden="1" customHeight="1" x14ac:dyDescent="0.2">
      <c r="A58" s="311"/>
      <c r="B58" s="225" t="s">
        <v>4</v>
      </c>
      <c r="C58" s="44">
        <f>'area female'!D68</f>
        <v>1733521.41</v>
      </c>
      <c r="D58" s="44">
        <f>'area female'!E68</f>
        <v>38388.679842042671</v>
      </c>
      <c r="E58" s="44"/>
      <c r="F58" s="241">
        <f>'area female'!J68</f>
        <v>25579.346250000002</v>
      </c>
      <c r="G58" s="241">
        <f>'area female'!K68</f>
        <v>1604.7395551142988</v>
      </c>
      <c r="H58" s="235">
        <f t="shared" si="2"/>
        <v>1.4755714064125693</v>
      </c>
      <c r="I58" s="235"/>
      <c r="J58" s="241">
        <f>'area female'!P68</f>
        <v>25860.516250000001</v>
      </c>
      <c r="K58" s="241">
        <f>'area female'!Q68</f>
        <v>2433.1483288423738</v>
      </c>
      <c r="L58" s="235">
        <f t="shared" si="3"/>
        <v>1.4917909926477344</v>
      </c>
      <c r="M58" s="287"/>
    </row>
    <row r="59" spans="1:25" x14ac:dyDescent="0.2">
      <c r="A59" s="312"/>
      <c r="B59" s="226" t="s">
        <v>11</v>
      </c>
      <c r="C59" s="45">
        <f>'area female'!D72</f>
        <v>2008027.075</v>
      </c>
      <c r="D59" s="45">
        <f>'area female'!E72</f>
        <v>38048.538053058372</v>
      </c>
      <c r="E59" s="44"/>
      <c r="F59" s="242">
        <f>'area female'!J72</f>
        <v>23727.015000000003</v>
      </c>
      <c r="G59" s="242">
        <f>'area female'!K72</f>
        <v>3224.2605631989327</v>
      </c>
      <c r="H59" s="236">
        <f t="shared" si="2"/>
        <v>1.1816083206945804</v>
      </c>
      <c r="I59" s="235"/>
      <c r="J59" s="242">
        <f>'area female'!P72</f>
        <v>21115.870125000001</v>
      </c>
      <c r="K59" s="242">
        <f>'area female'!Q72</f>
        <v>4850.6544573354868</v>
      </c>
      <c r="L59" s="236">
        <f t="shared" si="3"/>
        <v>1.051572978666137</v>
      </c>
      <c r="M59" s="287"/>
    </row>
    <row r="60" spans="1:25" x14ac:dyDescent="0.2">
      <c r="A60" s="310">
        <v>7</v>
      </c>
      <c r="B60" s="224" t="s">
        <v>9</v>
      </c>
      <c r="C60" s="43">
        <f>'area female'!D76</f>
        <v>1491610.2025000001</v>
      </c>
      <c r="D60" s="43">
        <f>'area female'!E76</f>
        <v>86485.834372652171</v>
      </c>
      <c r="E60" s="44"/>
      <c r="F60" s="240">
        <f>'area female'!J76</f>
        <v>9355.1650000000009</v>
      </c>
      <c r="G60" s="240">
        <f>'area female'!K76</f>
        <v>2622.8642028025092</v>
      </c>
      <c r="H60" s="234">
        <f t="shared" si="2"/>
        <v>0.62718564034493463</v>
      </c>
      <c r="I60" s="235"/>
      <c r="J60" s="240">
        <f>'area female'!P76</f>
        <v>11074.931250000001</v>
      </c>
      <c r="K60" s="240">
        <f>'area female'!Q76</f>
        <v>1306.9548276534933</v>
      </c>
      <c r="L60" s="234">
        <f t="shared" si="3"/>
        <v>0.74248159682991988</v>
      </c>
      <c r="M60" s="287"/>
    </row>
    <row r="61" spans="1:25" ht="15" hidden="1" customHeight="1" x14ac:dyDescent="0.2">
      <c r="A61" s="311"/>
      <c r="B61" s="225" t="s">
        <v>4</v>
      </c>
      <c r="C61" s="44">
        <f>'area female'!D80</f>
        <v>1453224.1825000001</v>
      </c>
      <c r="D61" s="44">
        <f>'area female'!E80</f>
        <v>53927.936871601771</v>
      </c>
      <c r="E61" s="44"/>
      <c r="F61" s="241">
        <f>'area female'!J80</f>
        <v>16723.865000000002</v>
      </c>
      <c r="G61" s="241">
        <f>'area female'!K80</f>
        <v>2015.4785007473831</v>
      </c>
      <c r="H61" s="235">
        <f t="shared" si="2"/>
        <v>1.1508110862310126</v>
      </c>
      <c r="I61" s="235"/>
      <c r="J61" s="241">
        <f>'area female'!P80</f>
        <v>14381.29875</v>
      </c>
      <c r="K61" s="241">
        <f>'area female'!Q80</f>
        <v>1233.1076226594896</v>
      </c>
      <c r="L61" s="235">
        <f t="shared" si="3"/>
        <v>0.98961322851507105</v>
      </c>
      <c r="M61" s="287"/>
    </row>
    <row r="62" spans="1:25" x14ac:dyDescent="0.2">
      <c r="A62" s="312"/>
      <c r="B62" s="226" t="s">
        <v>11</v>
      </c>
      <c r="C62" s="45">
        <f>'area female'!D84</f>
        <v>1196085.0125</v>
      </c>
      <c r="D62" s="45">
        <f>'area female'!E84</f>
        <v>50646.012538834293</v>
      </c>
      <c r="E62" s="44"/>
      <c r="F62" s="242">
        <f>'area female'!J84</f>
        <v>15038.41375</v>
      </c>
      <c r="G62" s="242">
        <f>'area female'!K84</f>
        <v>2576.0479667169948</v>
      </c>
      <c r="H62" s="236">
        <f t="shared" si="2"/>
        <v>1.2573030840481334</v>
      </c>
      <c r="I62" s="235"/>
      <c r="J62" s="242">
        <f>'area female'!P84</f>
        <v>18893.892500000002</v>
      </c>
      <c r="K62" s="242">
        <f>'area female'!Q84</f>
        <v>2699.6954386414445</v>
      </c>
      <c r="L62" s="236">
        <f t="shared" si="3"/>
        <v>1.5796446157709882</v>
      </c>
      <c r="M62" s="287"/>
    </row>
    <row r="63" spans="1:25" x14ac:dyDescent="0.2">
      <c r="A63" s="311">
        <v>8</v>
      </c>
      <c r="B63" s="224" t="s">
        <v>9</v>
      </c>
      <c r="C63" s="44">
        <f>'area female'!D88</f>
        <v>1587376.575</v>
      </c>
      <c r="D63" s="44">
        <f>'area female'!E88</f>
        <v>86044.84666770052</v>
      </c>
      <c r="E63" s="44"/>
      <c r="F63" s="241">
        <f>'area female'!J88</f>
        <v>17145.465</v>
      </c>
      <c r="G63" s="241">
        <f>'area female'!K88</f>
        <v>5046.9067588856587</v>
      </c>
      <c r="H63" s="235">
        <f t="shared" si="2"/>
        <v>1.080113268018964</v>
      </c>
      <c r="I63" s="235"/>
      <c r="J63" s="241">
        <f>'area female'!P88</f>
        <v>15145.151249999999</v>
      </c>
      <c r="K63" s="241">
        <f>'area female'!Q88</f>
        <v>2978.6626680606614</v>
      </c>
      <c r="L63" s="235">
        <f t="shared" si="3"/>
        <v>0.95409945494502468</v>
      </c>
      <c r="M63" s="287"/>
    </row>
    <row r="64" spans="1:25" ht="15" hidden="1" customHeight="1" x14ac:dyDescent="0.2">
      <c r="A64" s="311"/>
      <c r="B64" s="225" t="s">
        <v>4</v>
      </c>
      <c r="C64" s="44">
        <f>'area female'!D92</f>
        <v>1339151.7650000001</v>
      </c>
      <c r="D64" s="44">
        <f>'area female'!E92</f>
        <v>72810.622098993728</v>
      </c>
      <c r="E64" s="44"/>
      <c r="F64" s="241">
        <f>'area female'!J92</f>
        <v>10547.23</v>
      </c>
      <c r="G64" s="241">
        <f>'area female'!K92</f>
        <v>2341.1846938782942</v>
      </c>
      <c r="H64" s="235">
        <f t="shared" si="2"/>
        <v>0.78760527937623248</v>
      </c>
      <c r="I64" s="235"/>
      <c r="J64" s="241">
        <f>'area female'!P92</f>
        <v>14801.95125</v>
      </c>
      <c r="K64" s="241">
        <f>'area female'!Q92</f>
        <v>2952.3419055490417</v>
      </c>
      <c r="L64" s="235">
        <f t="shared" si="3"/>
        <v>1.1053229093865995</v>
      </c>
      <c r="M64" s="287"/>
    </row>
    <row r="65" spans="1:25" x14ac:dyDescent="0.2">
      <c r="A65" s="312"/>
      <c r="B65" s="226" t="s">
        <v>11</v>
      </c>
      <c r="C65" s="45">
        <f>'area female'!D96</f>
        <v>1339576.825</v>
      </c>
      <c r="D65" s="45">
        <f>'area female'!E96</f>
        <v>33915.094703632531</v>
      </c>
      <c r="E65" s="44"/>
      <c r="F65" s="242">
        <f>'area female'!J96</f>
        <v>18827.768749999999</v>
      </c>
      <c r="G65" s="242">
        <f>'area female'!K96</f>
        <v>3357.6373365569248</v>
      </c>
      <c r="H65" s="236">
        <f t="shared" si="2"/>
        <v>1.4055012298380125</v>
      </c>
      <c r="I65" s="235"/>
      <c r="J65" s="242">
        <f>'area female'!P96</f>
        <v>19327.14</v>
      </c>
      <c r="K65" s="242">
        <f>'area female'!Q96</f>
        <v>2147.1346875845138</v>
      </c>
      <c r="L65" s="236">
        <f t="shared" si="3"/>
        <v>1.4427795135975126</v>
      </c>
      <c r="M65" s="287"/>
    </row>
    <row r="66" spans="1:25" s="285" customFormat="1" x14ac:dyDescent="0.2">
      <c r="A66" s="278"/>
      <c r="B66" s="279"/>
      <c r="C66" s="280"/>
      <c r="D66" s="280"/>
      <c r="E66" s="280"/>
      <c r="F66" s="282"/>
      <c r="G66" s="282"/>
      <c r="H66" s="283"/>
      <c r="I66" s="283"/>
      <c r="J66" s="282"/>
      <c r="K66" s="282"/>
      <c r="L66" s="283"/>
      <c r="M66" s="284"/>
      <c r="X66" s="286"/>
      <c r="Y66" s="286"/>
    </row>
    <row r="67" spans="1:25" ht="28.5" x14ac:dyDescent="0.2">
      <c r="A67" s="35"/>
      <c r="B67" s="243" t="s">
        <v>22</v>
      </c>
      <c r="C67" s="35" t="s">
        <v>18</v>
      </c>
      <c r="D67" s="35" t="s">
        <v>23</v>
      </c>
      <c r="E67" s="292"/>
      <c r="F67" s="232" t="s">
        <v>18</v>
      </c>
      <c r="G67" s="232" t="s">
        <v>23</v>
      </c>
      <c r="H67" s="239" t="s">
        <v>60</v>
      </c>
      <c r="I67" s="238" t="s">
        <v>23</v>
      </c>
      <c r="J67" s="232" t="s">
        <v>18</v>
      </c>
      <c r="K67" s="232" t="s">
        <v>23</v>
      </c>
      <c r="L67" s="239" t="s">
        <v>60</v>
      </c>
      <c r="M67" s="238" t="s">
        <v>23</v>
      </c>
    </row>
    <row r="68" spans="1:25" x14ac:dyDescent="0.2">
      <c r="A68" s="245"/>
      <c r="B68" s="225" t="s">
        <v>9</v>
      </c>
      <c r="C68" s="37">
        <f>AVERAGE(C42,C45,C48,C51,C54,C57,C60,C63)</f>
        <v>1853618.8356249998</v>
      </c>
      <c r="D68" s="37">
        <f>_xlfn.STDEV.S(C42,C45,C48,C51,C54,C57,C60,C63)</f>
        <v>593652.58647074341</v>
      </c>
      <c r="E68" s="293"/>
      <c r="F68" s="227">
        <f>AVERAGE(F42,F45,F48,F51,F54,F57,F60,F63)</f>
        <v>16491.657218749999</v>
      </c>
      <c r="G68" s="227">
        <f>_xlfn.STDEV.S(F42,F45,F48,F51,F54,F57,F60,F63)</f>
        <v>4575.7082496686517</v>
      </c>
      <c r="H68" s="323">
        <f>AVERAGE(H42,H45,H48,H51,H54,H57,H60,H63)</f>
        <v>0.93664677344311853</v>
      </c>
      <c r="I68" s="323">
        <f>_xlfn.STDEV.S(H42,H45,H48,H51,H54,H57,H60,H63)</f>
        <v>0.33106381754903097</v>
      </c>
      <c r="J68" s="82">
        <f>AVERAGE(J42,J45,J48,J51,J54,J57,J60,J63)</f>
        <v>18876.573906249996</v>
      </c>
      <c r="K68" s="82">
        <f>_xlfn.STDEV.S(J42,J45,J48,J51,J54,J57,J60,J63)</f>
        <v>5143.4255384560802</v>
      </c>
      <c r="L68" s="329">
        <f>AVERAGE(L42,L45,L48,L51,L54,L57,L60,L63)</f>
        <v>1.0920161908663011</v>
      </c>
      <c r="M68" s="329">
        <f>_xlfn.STDEV.S(L42,L45,L48,L51,L54,L57,L60,L63)</f>
        <v>0.46766001331565726</v>
      </c>
    </row>
    <row r="69" spans="1:25" x14ac:dyDescent="0.2">
      <c r="A69" s="38"/>
      <c r="B69" s="226" t="s">
        <v>11</v>
      </c>
      <c r="C69" s="39">
        <f>AVERAGE(C44,C47,C50,C53,C56,C59,C62,C65)</f>
        <v>1405994.2531249998</v>
      </c>
      <c r="D69" s="39">
        <f>_xlfn.STDEV.S(C44,C47,C50,C53,C56,C59,C62,C65)</f>
        <v>370506.98501159722</v>
      </c>
      <c r="E69" s="293"/>
      <c r="F69" s="228">
        <f>AVERAGE(F44,F47,F50,F53,F56,F59,F62,F65)</f>
        <v>20844.419218750001</v>
      </c>
      <c r="G69" s="228">
        <f>_xlfn.STDEV.S(F44,F47,F50,F53,F56,F59,F62,F65)</f>
        <v>4481.8819596425228</v>
      </c>
      <c r="H69" s="324">
        <f>AVERAGE(H44,H47,H50,H53,H56,H59,H62,H65)</f>
        <v>1.5825824966778432</v>
      </c>
      <c r="I69" s="324">
        <f>_xlfn.STDEV.S(H44,H47,H50,H53,H56,H59,H62,H65)</f>
        <v>0.61255449272757878</v>
      </c>
      <c r="J69" s="83">
        <f>AVERAGE(J44,J47,J50,J53,J56,J59,J62,J65)</f>
        <v>23533.296890625003</v>
      </c>
      <c r="K69" s="83">
        <f>_xlfn.STDEV.S(J44,J47,J50,J53,J56,J59,J62,J65)</f>
        <v>5768.249506070787</v>
      </c>
      <c r="L69" s="322">
        <f>AVERAGE(L44,L47,L50,L53,L56,L59,L62,L65)</f>
        <v>1.7886082445343459</v>
      </c>
      <c r="M69" s="322">
        <f>_xlfn.STDEV.S(L44,L47,L50,L53,L56,L59,L62,L65)</f>
        <v>0.69476676868258891</v>
      </c>
    </row>
    <row r="77" spans="1:25" x14ac:dyDescent="0.2">
      <c r="C77" s="41"/>
      <c r="D77" s="41"/>
      <c r="E77" s="41"/>
      <c r="F77" s="41"/>
      <c r="G77" s="41"/>
      <c r="H77" s="41"/>
      <c r="I77" s="41"/>
      <c r="J77" s="41"/>
      <c r="K77" s="41"/>
      <c r="L77" s="41"/>
    </row>
    <row r="78" spans="1:25" ht="47.1" customHeight="1" x14ac:dyDescent="0.2">
      <c r="A78" s="313" t="s">
        <v>13</v>
      </c>
      <c r="B78" s="314"/>
      <c r="C78" s="315" t="s">
        <v>26</v>
      </c>
      <c r="D78" s="315"/>
      <c r="E78" s="291"/>
      <c r="F78" s="316" t="s">
        <v>24</v>
      </c>
      <c r="G78" s="316"/>
      <c r="H78" s="317" t="s">
        <v>19</v>
      </c>
      <c r="I78" s="233"/>
      <c r="J78" s="316" t="s">
        <v>25</v>
      </c>
      <c r="K78" s="316"/>
      <c r="L78" s="317" t="s">
        <v>20</v>
      </c>
      <c r="M78" s="287"/>
    </row>
    <row r="79" spans="1:25" ht="28.5" x14ac:dyDescent="0.2">
      <c r="A79" s="42" t="s">
        <v>16</v>
      </c>
      <c r="B79" s="42" t="s">
        <v>22</v>
      </c>
      <c r="C79" s="35" t="s">
        <v>18</v>
      </c>
      <c r="D79" s="35" t="s">
        <v>23</v>
      </c>
      <c r="E79" s="291"/>
      <c r="F79" s="232" t="s">
        <v>18</v>
      </c>
      <c r="G79" s="232" t="s">
        <v>23</v>
      </c>
      <c r="H79" s="318"/>
      <c r="I79" s="233"/>
      <c r="J79" s="232" t="s">
        <v>18</v>
      </c>
      <c r="K79" s="232" t="s">
        <v>23</v>
      </c>
      <c r="L79" s="318"/>
      <c r="M79" s="287"/>
    </row>
    <row r="80" spans="1:25" x14ac:dyDescent="0.2">
      <c r="A80" s="310">
        <v>1</v>
      </c>
      <c r="B80" s="224" t="s">
        <v>9</v>
      </c>
      <c r="C80" s="43">
        <f>'area male'!D4</f>
        <v>1361662.47</v>
      </c>
      <c r="D80" s="43">
        <f>'area male'!E4</f>
        <v>117623.06665241838</v>
      </c>
      <c r="E80" s="44"/>
      <c r="F80" s="240">
        <f>'area male'!J4</f>
        <v>13750.943749999999</v>
      </c>
      <c r="G80" s="240">
        <f>'area male'!K4</f>
        <v>2842.17811636448</v>
      </c>
      <c r="H80" s="234">
        <f>(F80*100)/$C80</f>
        <v>1.0098643425194791</v>
      </c>
      <c r="I80" s="235"/>
      <c r="J80" s="240">
        <f>'area male'!P4</f>
        <v>13434.60125</v>
      </c>
      <c r="K80" s="240">
        <f>'area male'!Q4</f>
        <v>1927.8458993723473</v>
      </c>
      <c r="L80" s="234">
        <f>(J80*100)/$C80</f>
        <v>0.98663226357409994</v>
      </c>
      <c r="M80" s="287"/>
    </row>
    <row r="81" spans="1:13" ht="15" hidden="1" customHeight="1" x14ac:dyDescent="0.2">
      <c r="A81" s="311"/>
      <c r="B81" s="225" t="s">
        <v>4</v>
      </c>
      <c r="C81" s="44">
        <f>'area male'!D8</f>
        <v>1496251.8900000001</v>
      </c>
      <c r="D81" s="44">
        <f>'area male'!E8</f>
        <v>48011.462953695758</v>
      </c>
      <c r="E81" s="44"/>
      <c r="F81" s="241">
        <f>'area male'!J8</f>
        <v>28011.963749999999</v>
      </c>
      <c r="G81" s="241">
        <f>'area male'!K8</f>
        <v>3041.2318861521294</v>
      </c>
      <c r="H81" s="235">
        <f t="shared" ref="H81:H103" si="4">(F81*100)/$C81</f>
        <v>1.8721422467175628</v>
      </c>
      <c r="I81" s="235"/>
      <c r="J81" s="241">
        <f>'area male'!P8</f>
        <v>20959.697500000002</v>
      </c>
      <c r="K81" s="241">
        <f>'area male'!Q8</f>
        <v>2180.4369866654329</v>
      </c>
      <c r="L81" s="235">
        <f t="shared" ref="L81:L103" si="5">(J81*100)/$C81</f>
        <v>1.4008134352298129</v>
      </c>
      <c r="M81" s="287"/>
    </row>
    <row r="82" spans="1:13" x14ac:dyDescent="0.2">
      <c r="A82" s="312"/>
      <c r="B82" s="226" t="s">
        <v>11</v>
      </c>
      <c r="C82" s="45">
        <f>'area male'!D12</f>
        <v>1669426.135</v>
      </c>
      <c r="D82" s="45">
        <f>'area male'!E12</f>
        <v>42240.701555068503</v>
      </c>
      <c r="E82" s="44"/>
      <c r="F82" s="242">
        <f>'area male'!J12</f>
        <v>30369.647500000003</v>
      </c>
      <c r="G82" s="242">
        <f>'area male'!K12</f>
        <v>2233.7230503466631</v>
      </c>
      <c r="H82" s="236">
        <f>(F82*100)/$C82</f>
        <v>1.8191668899444902</v>
      </c>
      <c r="I82" s="235"/>
      <c r="J82" s="242">
        <f>'area male'!P12</f>
        <v>24214.736250000002</v>
      </c>
      <c r="K82" s="242">
        <f>'area male'!Q12</f>
        <v>1373.0778845346738</v>
      </c>
      <c r="L82" s="236">
        <f>(J82*100)/$C82</f>
        <v>1.4504826384546807</v>
      </c>
      <c r="M82" s="287"/>
    </row>
    <row r="83" spans="1:13" x14ac:dyDescent="0.2">
      <c r="A83" s="310">
        <v>2</v>
      </c>
      <c r="B83" s="224" t="s">
        <v>9</v>
      </c>
      <c r="C83" s="43">
        <f>'area male'!D16</f>
        <v>1422861.46</v>
      </c>
      <c r="D83" s="43">
        <f>'area male'!E16</f>
        <v>58893.901458101718</v>
      </c>
      <c r="E83" s="44"/>
      <c r="F83" s="240">
        <f>'area male'!J16</f>
        <v>10316.752500000001</v>
      </c>
      <c r="G83" s="240">
        <f>'area male'!K16</f>
        <v>2210.2791849625173</v>
      </c>
      <c r="H83" s="234">
        <f>(F83*100)/$C83</f>
        <v>0.72507076690375749</v>
      </c>
      <c r="I83" s="235"/>
      <c r="J83" s="240">
        <f>'area male'!P16</f>
        <v>9802.5825000000004</v>
      </c>
      <c r="K83" s="240">
        <f>'area male'!Q16</f>
        <v>1190.75130317855</v>
      </c>
      <c r="L83" s="234">
        <f>(J83*100)/$C83</f>
        <v>0.68893443076320304</v>
      </c>
      <c r="M83" s="287"/>
    </row>
    <row r="84" spans="1:13" ht="15" hidden="1" customHeight="1" x14ac:dyDescent="0.2">
      <c r="A84" s="311"/>
      <c r="B84" s="225" t="s">
        <v>4</v>
      </c>
      <c r="C84" s="44">
        <f>'area male'!D20</f>
        <v>935271.41</v>
      </c>
      <c r="D84" s="44">
        <f>'area male'!E20</f>
        <v>21888.483532739283</v>
      </c>
      <c r="E84" s="44"/>
      <c r="F84" s="241">
        <f>'area male'!J20</f>
        <v>12372.16625</v>
      </c>
      <c r="G84" s="241">
        <f>'area male'!K20</f>
        <v>1160.3110040516888</v>
      </c>
      <c r="H84" s="235">
        <f t="shared" si="4"/>
        <v>1.3228423447692044</v>
      </c>
      <c r="I84" s="235"/>
      <c r="J84" s="241">
        <f>'area male'!P20</f>
        <v>15850.755000000001</v>
      </c>
      <c r="K84" s="241">
        <f>'area male'!Q20</f>
        <v>1228.5326388521391</v>
      </c>
      <c r="L84" s="235">
        <f t="shared" si="5"/>
        <v>1.6947759581360451</v>
      </c>
      <c r="M84" s="287"/>
    </row>
    <row r="85" spans="1:13" x14ac:dyDescent="0.2">
      <c r="A85" s="312"/>
      <c r="B85" s="226" t="s">
        <v>11</v>
      </c>
      <c r="C85" s="45">
        <f>'area male'!D24</f>
        <v>1294620.9075</v>
      </c>
      <c r="D85" s="45">
        <f>'area male'!E24</f>
        <v>79105.350601059545</v>
      </c>
      <c r="E85" s="44"/>
      <c r="F85" s="242">
        <f>'area male'!J24</f>
        <v>27279.28125</v>
      </c>
      <c r="G85" s="242">
        <f>'area male'!K24</f>
        <v>2542.9299649163841</v>
      </c>
      <c r="H85" s="236">
        <f>(F85*100)/$C85</f>
        <v>2.1071250349786275</v>
      </c>
      <c r="I85" s="235"/>
      <c r="J85" s="242">
        <f>'area male'!P24</f>
        <v>27930.100000000002</v>
      </c>
      <c r="K85" s="242">
        <f>'area male'!Q24</f>
        <v>2096.9773923231237</v>
      </c>
      <c r="L85" s="236">
        <f>(J85*100)/$C85</f>
        <v>2.1573960252144313</v>
      </c>
      <c r="M85" s="287"/>
    </row>
    <row r="86" spans="1:13" x14ac:dyDescent="0.2">
      <c r="A86" s="310">
        <v>3</v>
      </c>
      <c r="B86" s="224" t="s">
        <v>9</v>
      </c>
      <c r="C86" s="43">
        <f>'area male'!D28</f>
        <v>1595780.2250000001</v>
      </c>
      <c r="D86" s="43">
        <f>'area male'!E28</f>
        <v>121114.31780861955</v>
      </c>
      <c r="E86" s="44"/>
      <c r="F86" s="240">
        <f>'area male'!J28</f>
        <v>18875.628749999996</v>
      </c>
      <c r="G86" s="240">
        <f>'area male'!K28</f>
        <v>3507.6668974586187</v>
      </c>
      <c r="H86" s="234">
        <f>(F86*100)/$C86</f>
        <v>1.1828463878852737</v>
      </c>
      <c r="I86" s="235"/>
      <c r="J86" s="240">
        <f>'area male'!P28</f>
        <v>21897.670000000006</v>
      </c>
      <c r="K86" s="240">
        <f>'area male'!Q28</f>
        <v>4188.9131282367262</v>
      </c>
      <c r="L86" s="234">
        <f>(J86*100)/$C86</f>
        <v>1.372223421304773</v>
      </c>
      <c r="M86" s="287"/>
    </row>
    <row r="87" spans="1:13" ht="15" hidden="1" customHeight="1" x14ac:dyDescent="0.2">
      <c r="A87" s="311"/>
      <c r="B87" s="225" t="s">
        <v>4</v>
      </c>
      <c r="C87" s="44">
        <f>'area male'!D32</f>
        <v>979828.08499999996</v>
      </c>
      <c r="D87" s="44">
        <f>'area male'!E32</f>
        <v>37541.519400321624</v>
      </c>
      <c r="E87" s="44"/>
      <c r="F87" s="241">
        <f>'area male'!J32</f>
        <v>17280.541250000002</v>
      </c>
      <c r="G87" s="241">
        <f>'area male'!K32</f>
        <v>1687.3809441441899</v>
      </c>
      <c r="H87" s="235">
        <f t="shared" si="4"/>
        <v>1.7636299177931813</v>
      </c>
      <c r="I87" s="235"/>
      <c r="J87" s="241">
        <f>'area male'!P32</f>
        <v>18172.545000000002</v>
      </c>
      <c r="K87" s="241">
        <f>'area male'!Q32</f>
        <v>2202.8656269448215</v>
      </c>
      <c r="L87" s="235">
        <f t="shared" si="5"/>
        <v>1.8546666785939294</v>
      </c>
      <c r="M87" s="287"/>
    </row>
    <row r="88" spans="1:13" x14ac:dyDescent="0.2">
      <c r="A88" s="312"/>
      <c r="B88" s="226" t="s">
        <v>11</v>
      </c>
      <c r="C88" s="45">
        <f>'area male'!D36</f>
        <v>1147338.7925</v>
      </c>
      <c r="D88" s="45">
        <f>'area male'!E36</f>
        <v>84962.237442949656</v>
      </c>
      <c r="E88" s="44"/>
      <c r="F88" s="242">
        <f>'area male'!J36</f>
        <v>36243.703750000001</v>
      </c>
      <c r="G88" s="242">
        <f>'area male'!K36</f>
        <v>1830.8161840473354</v>
      </c>
      <c r="H88" s="236">
        <f>(F88*100)/$C88</f>
        <v>3.1589364873671348</v>
      </c>
      <c r="I88" s="235"/>
      <c r="J88" s="242">
        <f>'area male'!P36</f>
        <v>32727.645</v>
      </c>
      <c r="K88" s="242">
        <f>'area male'!Q36</f>
        <v>2602.4046810155073</v>
      </c>
      <c r="L88" s="236">
        <f>(J88*100)/$C88</f>
        <v>2.852483086420178</v>
      </c>
      <c r="M88" s="287"/>
    </row>
    <row r="89" spans="1:13" x14ac:dyDescent="0.2">
      <c r="A89" s="310">
        <v>4</v>
      </c>
      <c r="B89" s="224" t="s">
        <v>9</v>
      </c>
      <c r="C89" s="43">
        <f>'area male'!D40</f>
        <v>2389049.75</v>
      </c>
      <c r="D89" s="43">
        <f>'area male'!E40</f>
        <v>118873.00680533623</v>
      </c>
      <c r="E89" s="44"/>
      <c r="F89" s="240">
        <f>'area male'!J40</f>
        <v>32848.551250000004</v>
      </c>
      <c r="G89" s="240">
        <f>'area male'!K40</f>
        <v>4793.0677032338999</v>
      </c>
      <c r="H89" s="234">
        <f>(F89*100)/$C89</f>
        <v>1.3749630475464147</v>
      </c>
      <c r="I89" s="235"/>
      <c r="J89" s="240">
        <f>'area male'!P40</f>
        <v>31754.408750000002</v>
      </c>
      <c r="K89" s="240">
        <f>'area male'!Q40</f>
        <v>2838.1324088231859</v>
      </c>
      <c r="L89" s="234">
        <f>(J89*100)/$C89</f>
        <v>1.3291648175179274</v>
      </c>
      <c r="M89" s="287"/>
    </row>
    <row r="90" spans="1:13" ht="15" hidden="1" customHeight="1" x14ac:dyDescent="0.2">
      <c r="A90" s="311"/>
      <c r="B90" s="225" t="s">
        <v>4</v>
      </c>
      <c r="C90" s="44">
        <f>'area male'!D44</f>
        <v>2021329.3474999999</v>
      </c>
      <c r="D90" s="44">
        <f>'area male'!E44</f>
        <v>100438.09690468882</v>
      </c>
      <c r="E90" s="44"/>
      <c r="F90" s="241">
        <f>'area male'!J44</f>
        <v>29164.672500000001</v>
      </c>
      <c r="G90" s="241">
        <f>'area male'!K44</f>
        <v>3848.4517206720716</v>
      </c>
      <c r="H90" s="235">
        <f t="shared" si="4"/>
        <v>1.4428461416280902</v>
      </c>
      <c r="I90" s="235"/>
      <c r="J90" s="241">
        <f>'area male'!P44</f>
        <v>25523.928750000003</v>
      </c>
      <c r="K90" s="241">
        <f>'area male'!Q44</f>
        <v>2621.8696720252387</v>
      </c>
      <c r="L90" s="235">
        <f t="shared" si="5"/>
        <v>1.2627298357671526</v>
      </c>
      <c r="M90" s="287"/>
    </row>
    <row r="91" spans="1:13" x14ac:dyDescent="0.2">
      <c r="A91" s="312"/>
      <c r="B91" s="226" t="s">
        <v>11</v>
      </c>
      <c r="C91" s="45">
        <f>'area male'!D48</f>
        <v>1577668.1349999998</v>
      </c>
      <c r="D91" s="45">
        <f>'area male'!E48</f>
        <v>135051.25631554227</v>
      </c>
      <c r="E91" s="44"/>
      <c r="F91" s="242">
        <f>'area male'!J48</f>
        <v>45710.645000000004</v>
      </c>
      <c r="G91" s="242">
        <f>'area male'!K48</f>
        <v>5321.5927605719344</v>
      </c>
      <c r="H91" s="236">
        <f>(F91*100)/$C91</f>
        <v>2.8973548990390179</v>
      </c>
      <c r="I91" s="235"/>
      <c r="J91" s="242">
        <f>'area male'!P48</f>
        <v>40247.166249999995</v>
      </c>
      <c r="K91" s="242">
        <f>'area male'!Q48</f>
        <v>3079.8130544792921</v>
      </c>
      <c r="L91" s="236">
        <f>(J91*100)/$C91</f>
        <v>2.5510540117488016</v>
      </c>
      <c r="M91" s="287"/>
    </row>
    <row r="92" spans="1:13" x14ac:dyDescent="0.2">
      <c r="A92" s="310">
        <v>5</v>
      </c>
      <c r="B92" s="224" t="s">
        <v>9</v>
      </c>
      <c r="C92" s="43">
        <f>'area male'!D52</f>
        <v>1810141.6899999997</v>
      </c>
      <c r="D92" s="43">
        <f>'area male'!E52</f>
        <v>127568.48245326823</v>
      </c>
      <c r="E92" s="44"/>
      <c r="F92" s="240">
        <f>'area male'!J52</f>
        <v>52505.983749999999</v>
      </c>
      <c r="G92" s="240">
        <f>'area male'!K52</f>
        <v>6498.6510270164135</v>
      </c>
      <c r="H92" s="234">
        <f>(F92*100)/$C92</f>
        <v>2.9006560116296756</v>
      </c>
      <c r="I92" s="235"/>
      <c r="J92" s="240">
        <f>'area male'!P52</f>
        <v>37823.047500000001</v>
      </c>
      <c r="K92" s="240">
        <f>'area male'!Q52</f>
        <v>4131.4173968842842</v>
      </c>
      <c r="L92" s="234">
        <f t="shared" si="5"/>
        <v>2.0895075622505552</v>
      </c>
      <c r="M92" s="287"/>
    </row>
    <row r="93" spans="1:13" ht="15" hidden="1" customHeight="1" x14ac:dyDescent="0.2">
      <c r="A93" s="311"/>
      <c r="B93" s="225" t="s">
        <v>4</v>
      </c>
      <c r="C93" s="44">
        <f>'area male'!D56</f>
        <v>1758559.1924999999</v>
      </c>
      <c r="D93" s="44">
        <f>'area male'!E56</f>
        <v>139907.15030122342</v>
      </c>
      <c r="E93" s="44"/>
      <c r="F93" s="241">
        <f>'area male'!J56</f>
        <v>38642.947500000002</v>
      </c>
      <c r="G93" s="241">
        <f>'area male'!K56</f>
        <v>6018.9753775574864</v>
      </c>
      <c r="H93" s="235">
        <f t="shared" si="4"/>
        <v>2.1974209150767612</v>
      </c>
      <c r="I93" s="235"/>
      <c r="J93" s="241">
        <f>'area male'!P56</f>
        <v>30042.191250000003</v>
      </c>
      <c r="K93" s="241">
        <f>'area male'!Q56</f>
        <v>3333.6763311073782</v>
      </c>
      <c r="L93" s="235">
        <f t="shared" si="5"/>
        <v>1.7083412021685478</v>
      </c>
      <c r="M93" s="287"/>
    </row>
    <row r="94" spans="1:13" x14ac:dyDescent="0.2">
      <c r="A94" s="312"/>
      <c r="B94" s="226" t="s">
        <v>11</v>
      </c>
      <c r="C94" s="45">
        <f>'area male'!D60</f>
        <v>1381646.7275</v>
      </c>
      <c r="D94" s="45">
        <f>'area male'!E60</f>
        <v>61907.156562867807</v>
      </c>
      <c r="E94" s="44"/>
      <c r="F94" s="242">
        <f>'area male'!J60</f>
        <v>39608</v>
      </c>
      <c r="G94" s="242">
        <f>'area male'!K60</f>
        <v>4709.3198141193679</v>
      </c>
      <c r="H94" s="236">
        <f t="shared" si="4"/>
        <v>2.8667241206924219</v>
      </c>
      <c r="I94" s="235"/>
      <c r="J94" s="242">
        <f>'area male'!P60</f>
        <v>36857.053750000006</v>
      </c>
      <c r="K94" s="242">
        <f>'area male'!Q60</f>
        <v>6621.7897135828516</v>
      </c>
      <c r="L94" s="236">
        <f t="shared" si="5"/>
        <v>2.6676177793067586</v>
      </c>
      <c r="M94" s="287"/>
    </row>
    <row r="95" spans="1:13" x14ac:dyDescent="0.2">
      <c r="A95" s="310">
        <v>6</v>
      </c>
      <c r="B95" s="224" t="s">
        <v>9</v>
      </c>
      <c r="C95" s="43">
        <f>'area male'!D64</f>
        <v>1584326.1975</v>
      </c>
      <c r="D95" s="43">
        <f>'area male'!E64</f>
        <v>83065.32186268839</v>
      </c>
      <c r="E95" s="44"/>
      <c r="F95" s="240">
        <f>'area male'!J64</f>
        <v>40973.237500000003</v>
      </c>
      <c r="G95" s="240">
        <f>'area male'!K64</f>
        <v>6231.7370689095324</v>
      </c>
      <c r="H95" s="234">
        <f t="shared" si="4"/>
        <v>2.5861617111838489</v>
      </c>
      <c r="I95" s="235"/>
      <c r="J95" s="240">
        <f>'area male'!P64</f>
        <v>37577.769999999997</v>
      </c>
      <c r="K95" s="240">
        <f>'area male'!Q64</f>
        <v>1537.7264086213197</v>
      </c>
      <c r="L95" s="234">
        <f t="shared" si="5"/>
        <v>2.3718455239392071</v>
      </c>
      <c r="M95" s="287"/>
    </row>
    <row r="96" spans="1:13" ht="15" hidden="1" customHeight="1" x14ac:dyDescent="0.2">
      <c r="A96" s="311"/>
      <c r="B96" s="225" t="s">
        <v>4</v>
      </c>
      <c r="C96" s="44">
        <f>'area male'!D68</f>
        <v>937501.25999999989</v>
      </c>
      <c r="D96" s="44">
        <f>'area male'!E68</f>
        <v>56880.134331470239</v>
      </c>
      <c r="E96" s="44"/>
      <c r="F96" s="241">
        <f>'area male'!J68</f>
        <v>22022.670000000002</v>
      </c>
      <c r="G96" s="241">
        <f>'area male'!K68</f>
        <v>2539.5800848959047</v>
      </c>
      <c r="H96" s="235">
        <f t="shared" si="4"/>
        <v>2.3490816428342725</v>
      </c>
      <c r="I96" s="235"/>
      <c r="J96" s="241">
        <f>'area male'!P68</f>
        <v>19299.43375</v>
      </c>
      <c r="K96" s="241">
        <f>'area male'!Q68</f>
        <v>2226.0825682908744</v>
      </c>
      <c r="L96" s="235">
        <f t="shared" si="5"/>
        <v>2.0586034999035632</v>
      </c>
      <c r="M96" s="287"/>
    </row>
    <row r="97" spans="1:13" x14ac:dyDescent="0.2">
      <c r="A97" s="312"/>
      <c r="B97" s="226" t="s">
        <v>11</v>
      </c>
      <c r="C97" s="45">
        <f>'area male'!D72</f>
        <v>1322659.9500000002</v>
      </c>
      <c r="D97" s="45">
        <f>'area male'!E72</f>
        <v>44577.20117032178</v>
      </c>
      <c r="E97" s="44"/>
      <c r="F97" s="242">
        <f>'area male'!J72</f>
        <v>35986.775000000001</v>
      </c>
      <c r="G97" s="242">
        <f>'area male'!K72</f>
        <v>2227.173939387249</v>
      </c>
      <c r="H97" s="236">
        <f t="shared" si="4"/>
        <v>2.7207881360587045</v>
      </c>
      <c r="I97" s="235"/>
      <c r="J97" s="242">
        <f>'area male'!P72</f>
        <v>26241.813750000001</v>
      </c>
      <c r="K97" s="242">
        <f>'area male'!Q72</f>
        <v>2414.8937727831394</v>
      </c>
      <c r="L97" s="236">
        <f t="shared" si="5"/>
        <v>1.9840181711104201</v>
      </c>
      <c r="M97" s="287"/>
    </row>
    <row r="98" spans="1:13" x14ac:dyDescent="0.2">
      <c r="A98" s="310">
        <v>7</v>
      </c>
      <c r="B98" s="224" t="s">
        <v>9</v>
      </c>
      <c r="C98" s="43">
        <f>'area male'!D76</f>
        <v>1441977.3274999999</v>
      </c>
      <c r="D98" s="43">
        <f>'area male'!E76</f>
        <v>158505.46720112622</v>
      </c>
      <c r="E98" s="44"/>
      <c r="F98" s="240">
        <f>'area male'!J76</f>
        <v>25587.53</v>
      </c>
      <c r="G98" s="240">
        <f>'area male'!K76</f>
        <v>3027.8544834821714</v>
      </c>
      <c r="H98" s="234">
        <f t="shared" si="4"/>
        <v>1.774475195415304</v>
      </c>
      <c r="I98" s="235"/>
      <c r="J98" s="240">
        <f>'area male'!P76</f>
        <v>24968.828750000001</v>
      </c>
      <c r="K98" s="240">
        <f>'area male'!Q76</f>
        <v>1648.1156096016146</v>
      </c>
      <c r="L98" s="234">
        <f>(J98*100)/$C98</f>
        <v>1.7315687475675654</v>
      </c>
      <c r="M98" s="287"/>
    </row>
    <row r="99" spans="1:13" ht="15" hidden="1" customHeight="1" x14ac:dyDescent="0.2">
      <c r="A99" s="311"/>
      <c r="B99" s="225" t="s">
        <v>4</v>
      </c>
      <c r="C99" s="44">
        <f>'area male'!D80</f>
        <v>1157125.3174999999</v>
      </c>
      <c r="D99" s="44">
        <f>'area male'!E80</f>
        <v>94092.500831689133</v>
      </c>
      <c r="E99" s="44"/>
      <c r="F99" s="241">
        <f>'area male'!J80</f>
        <v>21739.105000000003</v>
      </c>
      <c r="G99" s="241">
        <f>'area male'!K80</f>
        <v>4435.362569534188</v>
      </c>
      <c r="H99" s="235">
        <f t="shared" si="4"/>
        <v>1.87871656347196</v>
      </c>
      <c r="I99" s="235"/>
      <c r="J99" s="241">
        <f>'area male'!P80</f>
        <v>21503.14875</v>
      </c>
      <c r="K99" s="241">
        <f>'area male'!Q80</f>
        <v>4207.7189885121779</v>
      </c>
      <c r="L99" s="235">
        <f t="shared" si="5"/>
        <v>1.8583249735178318</v>
      </c>
      <c r="M99" s="287"/>
    </row>
    <row r="100" spans="1:13" x14ac:dyDescent="0.2">
      <c r="A100" s="312"/>
      <c r="B100" s="226" t="s">
        <v>11</v>
      </c>
      <c r="C100" s="45">
        <f>'area male'!D84</f>
        <v>1589704.66</v>
      </c>
      <c r="D100" s="45">
        <f>'area male'!E84</f>
        <v>144755.69562611968</v>
      </c>
      <c r="E100" s="44"/>
      <c r="F100" s="242">
        <f>'area male'!J84</f>
        <v>42557.305</v>
      </c>
      <c r="G100" s="242">
        <f>'area male'!K84</f>
        <v>2882.5848542584131</v>
      </c>
      <c r="H100" s="236">
        <f t="shared" si="4"/>
        <v>2.6770573220814491</v>
      </c>
      <c r="I100" s="235"/>
      <c r="J100" s="242">
        <f>'area male'!P84</f>
        <v>33806.045000000006</v>
      </c>
      <c r="K100" s="242">
        <f>'area male'!Q84</f>
        <v>2500.2982600139076</v>
      </c>
      <c r="L100" s="236">
        <f t="shared" si="5"/>
        <v>2.1265613576297882</v>
      </c>
      <c r="M100" s="287"/>
    </row>
    <row r="101" spans="1:13" x14ac:dyDescent="0.2">
      <c r="A101" s="311">
        <v>8</v>
      </c>
      <c r="B101" s="224" t="s">
        <v>9</v>
      </c>
      <c r="C101" s="44">
        <f>'area male'!D88</f>
        <v>2075680.1025</v>
      </c>
      <c r="D101" s="44">
        <f>'area male'!E88</f>
        <v>153607.10266124515</v>
      </c>
      <c r="E101" s="44"/>
      <c r="F101" s="241">
        <f>'area male'!J88</f>
        <v>25347.922500000001</v>
      </c>
      <c r="G101" s="241">
        <f>'area male'!K88</f>
        <v>4693.9964314331437</v>
      </c>
      <c r="H101" s="235">
        <f t="shared" si="4"/>
        <v>1.2211863701670764</v>
      </c>
      <c r="I101" s="235"/>
      <c r="J101" s="241">
        <f>'area male'!P88</f>
        <v>21177.5825</v>
      </c>
      <c r="K101" s="241">
        <f>'area male'!Q88</f>
        <v>3598.6540721130364</v>
      </c>
      <c r="L101" s="235">
        <f t="shared" si="5"/>
        <v>1.0202719809518432</v>
      </c>
      <c r="M101" s="287"/>
    </row>
    <row r="102" spans="1:13" ht="15" hidden="1" customHeight="1" x14ac:dyDescent="0.2">
      <c r="A102" s="311"/>
      <c r="B102" s="225" t="s">
        <v>4</v>
      </c>
      <c r="C102" s="44">
        <f>'area male'!D92</f>
        <v>1500333.7550000001</v>
      </c>
      <c r="D102" s="44">
        <f>'area male'!E92</f>
        <v>119430.36634136447</v>
      </c>
      <c r="E102" s="44"/>
      <c r="F102" s="241">
        <f>'area male'!J92</f>
        <v>27655.856250000004</v>
      </c>
      <c r="G102" s="241">
        <f>'area male'!K92</f>
        <v>3207.2512483742489</v>
      </c>
      <c r="H102" s="235">
        <f t="shared" si="4"/>
        <v>1.8433136065781579</v>
      </c>
      <c r="I102" s="235"/>
      <c r="J102" s="241">
        <f>'area male'!P92</f>
        <v>24551.952499999999</v>
      </c>
      <c r="K102" s="241">
        <f>'area male'!Q92</f>
        <v>2586.7713156836721</v>
      </c>
      <c r="L102" s="235">
        <f t="shared" si="5"/>
        <v>1.6364327215980019</v>
      </c>
      <c r="M102" s="287"/>
    </row>
    <row r="103" spans="1:13" x14ac:dyDescent="0.2">
      <c r="A103" s="312"/>
      <c r="B103" s="226" t="s">
        <v>11</v>
      </c>
      <c r="C103" s="45">
        <f>'area male'!D96</f>
        <v>1408577.8975</v>
      </c>
      <c r="D103" s="45">
        <f>'area male'!E96</f>
        <v>75716.409339430757</v>
      </c>
      <c r="E103" s="44"/>
      <c r="F103" s="242">
        <f>'area male'!J96</f>
        <v>34431.360000000001</v>
      </c>
      <c r="G103" s="242">
        <f>'area male'!K96</f>
        <v>5009.0511138309821</v>
      </c>
      <c r="H103" s="236">
        <f t="shared" si="4"/>
        <v>2.4444058124943</v>
      </c>
      <c r="I103" s="235"/>
      <c r="J103" s="242">
        <f>'area male'!P96</f>
        <v>28870.90625</v>
      </c>
      <c r="K103" s="242">
        <f>'area male'!Q96</f>
        <v>2211.3798394017476</v>
      </c>
      <c r="L103" s="236">
        <f t="shared" si="5"/>
        <v>2.0496492456144053</v>
      </c>
      <c r="M103" s="287"/>
    </row>
    <row r="104" spans="1:13" x14ac:dyDescent="0.2">
      <c r="A104" s="278"/>
      <c r="B104" s="279"/>
      <c r="C104" s="280"/>
      <c r="D104" s="280"/>
      <c r="E104" s="280"/>
      <c r="F104" s="282"/>
      <c r="G104" s="282"/>
      <c r="H104" s="283"/>
      <c r="I104" s="283"/>
      <c r="J104" s="282"/>
      <c r="K104" s="282"/>
      <c r="L104" s="283"/>
      <c r="M104" s="284"/>
    </row>
    <row r="105" spans="1:13" ht="28.5" x14ac:dyDescent="0.2">
      <c r="A105" s="35"/>
      <c r="B105" s="243" t="s">
        <v>22</v>
      </c>
      <c r="C105" s="35" t="s">
        <v>18</v>
      </c>
      <c r="D105" s="35" t="s">
        <v>23</v>
      </c>
      <c r="E105" s="292"/>
      <c r="F105" s="232" t="s">
        <v>18</v>
      </c>
      <c r="G105" s="232" t="s">
        <v>23</v>
      </c>
      <c r="H105" s="239" t="s">
        <v>60</v>
      </c>
      <c r="I105" s="238" t="s">
        <v>23</v>
      </c>
      <c r="J105" s="232" t="s">
        <v>18</v>
      </c>
      <c r="K105" s="232" t="s">
        <v>23</v>
      </c>
      <c r="L105" s="239" t="s">
        <v>60</v>
      </c>
      <c r="M105" s="238" t="s">
        <v>23</v>
      </c>
    </row>
    <row r="106" spans="1:13" x14ac:dyDescent="0.2">
      <c r="A106" s="245"/>
      <c r="B106" s="225" t="s">
        <v>9</v>
      </c>
      <c r="C106" s="37">
        <f>AVERAGE(C80,C83,C86,C89,C92,C95,C98,C101)</f>
        <v>1710184.9028125</v>
      </c>
      <c r="D106" s="37">
        <f>_xlfn.STDEV.S(C80,C83,C86,C89,C92,C95,C98,C101)</f>
        <v>360420.86023997387</v>
      </c>
      <c r="E106" s="293"/>
      <c r="F106" s="227">
        <f>AVERAGE(F80,F83,F86,F89,F92,F95,F98,F101)</f>
        <v>27525.818749999999</v>
      </c>
      <c r="G106" s="227">
        <f>_xlfn.STDEV.S(F80,F83,F86,F89,F92,F95,F98,F101)</f>
        <v>14154.24378857243</v>
      </c>
      <c r="H106" s="323">
        <f>AVERAGE(H80,H83,H86,H89,H92,H95,H98,H101)</f>
        <v>1.5969029791563538</v>
      </c>
      <c r="I106" s="323">
        <f>_xlfn.STDEV.S(H80,H83,H86,H89,H92,H95,H98,H101)</f>
        <v>0.77242712389281964</v>
      </c>
      <c r="J106" s="82">
        <f>AVERAGE(J80,J83,J86,J89,J92,J95,J98,J101)</f>
        <v>24804.561406249999</v>
      </c>
      <c r="K106" s="82">
        <f>_xlfn.STDEV.S(J80,J83,J86,J89,J92,J95,J98,J101)</f>
        <v>10398.513345025127</v>
      </c>
      <c r="L106" s="329">
        <f>AVERAGE(L80,L83,L86,L89,L92,L95,L98,L101)</f>
        <v>1.4487685934836469</v>
      </c>
      <c r="M106" s="329">
        <f>_xlfn.STDEV.S(L80,L83,L86,L89,L92,L95,L98,L101)</f>
        <v>0.57783894056158602</v>
      </c>
    </row>
    <row r="107" spans="1:13" x14ac:dyDescent="0.2">
      <c r="A107" s="237"/>
      <c r="B107" s="226" t="s">
        <v>11</v>
      </c>
      <c r="C107" s="39">
        <f>AVERAGE(C82,C85,C88,C91,C94,C97,C100,C103)</f>
        <v>1423955.4006250002</v>
      </c>
      <c r="D107" s="39">
        <f>_xlfn.STDEV.S(C82,C85,C88,C91,C94,C97,C100,C103)</f>
        <v>176022.61294291299</v>
      </c>
      <c r="E107" s="293"/>
      <c r="F107" s="228">
        <f>AVERAGE(F82,F85,F88,F91,F94,F97,F100,F103)</f>
        <v>36523.339687500003</v>
      </c>
      <c r="G107" s="228">
        <f>_xlfn.STDEV.S(F82,F85,F88,F91,F94,F97,F100,F103)</f>
        <v>6075.6359621241736</v>
      </c>
      <c r="H107" s="324">
        <f>AVERAGE(H82,H85,H88,H91,H94,H97,H100,H103)</f>
        <v>2.5864448378320182</v>
      </c>
      <c r="I107" s="324">
        <f>_xlfn.STDEV.S(H82,H85,H88,H91,H94,H97,H100,H103)</f>
        <v>0.44205122244712797</v>
      </c>
      <c r="J107" s="83">
        <f>AVERAGE(J82,J85,J88,J91,J94,J97,J100,J103)</f>
        <v>31361.933281250003</v>
      </c>
      <c r="K107" s="83">
        <f>_xlfn.STDEV.S(J82,J85,J88,J91,J94,J97,J100,J103)</f>
        <v>5506.6623184493319</v>
      </c>
      <c r="L107" s="322">
        <f>AVERAGE(L82,L85,L88,L91,L94,L97,L100,L103)</f>
        <v>2.2299077894374331</v>
      </c>
      <c r="M107" s="322">
        <f>_xlfn.STDEV.S(L82,L85,L88,L91,L94,L97,L100,L103)</f>
        <v>0.4470093935852566</v>
      </c>
    </row>
    <row r="108" spans="1:13" x14ac:dyDescent="0.2">
      <c r="A108" s="46"/>
      <c r="B108" s="47"/>
      <c r="C108" s="46"/>
      <c r="D108" s="47"/>
      <c r="E108" s="47"/>
      <c r="F108" s="46"/>
      <c r="G108" s="47"/>
      <c r="H108" s="48"/>
      <c r="I108" s="48"/>
      <c r="J108" s="46"/>
      <c r="K108" s="47"/>
      <c r="L108" s="48"/>
    </row>
  </sheetData>
  <mergeCells count="41">
    <mergeCell ref="L3:L4"/>
    <mergeCell ref="H40:H41"/>
    <mergeCell ref="L40:L41"/>
    <mergeCell ref="H78:H79"/>
    <mergeCell ref="L78:L79"/>
    <mergeCell ref="J40:K40"/>
    <mergeCell ref="J78:K78"/>
    <mergeCell ref="A89:A91"/>
    <mergeCell ref="A92:A94"/>
    <mergeCell ref="A95:A97"/>
    <mergeCell ref="A98:A100"/>
    <mergeCell ref="A101:A103"/>
    <mergeCell ref="A86:A88"/>
    <mergeCell ref="A57:A59"/>
    <mergeCell ref="A60:A62"/>
    <mergeCell ref="A63:A65"/>
    <mergeCell ref="A78:B78"/>
    <mergeCell ref="A80:A82"/>
    <mergeCell ref="A83:A85"/>
    <mergeCell ref="C78:D78"/>
    <mergeCell ref="F78:G78"/>
    <mergeCell ref="A54:A56"/>
    <mergeCell ref="A45:A47"/>
    <mergeCell ref="A48:A50"/>
    <mergeCell ref="A51:A53"/>
    <mergeCell ref="A23:A25"/>
    <mergeCell ref="A40:B40"/>
    <mergeCell ref="C40:D40"/>
    <mergeCell ref="F40:G40"/>
    <mergeCell ref="A42:A44"/>
    <mergeCell ref="A20:A22"/>
    <mergeCell ref="A3:B3"/>
    <mergeCell ref="C3:D3"/>
    <mergeCell ref="F3:G3"/>
    <mergeCell ref="J3:K3"/>
    <mergeCell ref="A5:A7"/>
    <mergeCell ref="A8:A10"/>
    <mergeCell ref="A11:A13"/>
    <mergeCell ref="A14:A16"/>
    <mergeCell ref="A17:A19"/>
    <mergeCell ref="H3:H4"/>
  </mergeCells>
  <pageMargins left="0.23622047244094491" right="0.23622047244094491" top="0.74803149606299213" bottom="0.74803149606299213" header="0.31496062992125984" footer="0.31496062992125984"/>
  <pageSetup paperSize="9" orientation="landscape" horizontalDpi="1200" verticalDpi="1200" r:id="rId1"/>
  <headerFooter>
    <oddHeader>&amp;C&amp;"Arial,Fett"&amp;14ratio calculation - % total area vs longitudinal muscle area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7A91D-24E6-4DB5-9AB3-B8DE25704F14}">
  <dimension ref="A1:H24"/>
  <sheetViews>
    <sheetView view="pageBreakPreview" zoomScale="60" zoomScaleNormal="100" workbookViewId="0">
      <selection activeCell="G1" sqref="G1:H1048576"/>
    </sheetView>
  </sheetViews>
  <sheetFormatPr baseColWidth="10" defaultRowHeight="15" x14ac:dyDescent="0.25"/>
  <cols>
    <col min="2" max="2" width="11.42578125" style="33"/>
    <col min="3" max="6" width="9.7109375" customWidth="1"/>
    <col min="7" max="8" width="7.7109375" customWidth="1"/>
  </cols>
  <sheetData>
    <row r="1" spans="1:8" x14ac:dyDescent="0.25">
      <c r="A1" s="246" t="s">
        <v>61</v>
      </c>
      <c r="B1" s="259" t="s">
        <v>62</v>
      </c>
      <c r="C1" s="247" t="s">
        <v>63</v>
      </c>
      <c r="D1" s="247" t="s">
        <v>64</v>
      </c>
      <c r="E1" s="247" t="s">
        <v>65</v>
      </c>
      <c r="F1" s="247" t="s">
        <v>66</v>
      </c>
      <c r="G1" s="247" t="s">
        <v>67</v>
      </c>
      <c r="H1" s="247" t="s">
        <v>68</v>
      </c>
    </row>
    <row r="2" spans="1:8" x14ac:dyDescent="0.25">
      <c r="A2" s="246" t="s">
        <v>0</v>
      </c>
      <c r="B2" s="260" t="s">
        <v>9</v>
      </c>
      <c r="C2" s="264">
        <v>52199.621249999997</v>
      </c>
      <c r="D2" s="264">
        <v>6581.91698300385</v>
      </c>
      <c r="E2" s="264">
        <v>47859.2575</v>
      </c>
      <c r="F2" s="264">
        <v>3700.8501842483201</v>
      </c>
      <c r="G2" s="258">
        <v>4.4444026607963302E-2</v>
      </c>
      <c r="H2" s="258">
        <v>4.0748535388412797E-2</v>
      </c>
    </row>
    <row r="3" spans="1:8" x14ac:dyDescent="0.25">
      <c r="A3" s="246" t="s">
        <v>0</v>
      </c>
      <c r="B3" s="260" t="s">
        <v>9</v>
      </c>
      <c r="C3" s="264">
        <v>84127.835000000006</v>
      </c>
      <c r="D3" s="264">
        <v>13246.354984150999</v>
      </c>
      <c r="E3" s="264">
        <v>55046.912499999999</v>
      </c>
      <c r="F3" s="264">
        <v>4934.1628835605297</v>
      </c>
      <c r="G3" s="258">
        <v>6.3797396609825793E-2</v>
      </c>
      <c r="H3" s="258">
        <v>4.1744206408127302E-2</v>
      </c>
    </row>
    <row r="4" spans="1:8" x14ac:dyDescent="0.25">
      <c r="A4" s="246" t="s">
        <v>0</v>
      </c>
      <c r="B4" s="260" t="s">
        <v>9</v>
      </c>
      <c r="C4" s="264">
        <v>35180.428749999999</v>
      </c>
      <c r="D4" s="264">
        <v>3475.1928846342398</v>
      </c>
      <c r="E4" s="264">
        <v>31027.706249999999</v>
      </c>
      <c r="F4" s="264">
        <v>2072.33977310625</v>
      </c>
      <c r="G4" s="258">
        <v>5.2201212656635201E-2</v>
      </c>
      <c r="H4" s="258">
        <v>4.6039344878758999E-2</v>
      </c>
    </row>
    <row r="5" spans="1:8" x14ac:dyDescent="0.25">
      <c r="A5" s="246" t="s">
        <v>0</v>
      </c>
      <c r="B5" s="260" t="s">
        <v>9</v>
      </c>
      <c r="C5" s="264">
        <v>42995.90625</v>
      </c>
      <c r="D5" s="264">
        <v>4823.9695413659701</v>
      </c>
      <c r="E5" s="264">
        <v>48948.993750000001</v>
      </c>
      <c r="F5" s="264">
        <v>5752.6200436146801</v>
      </c>
      <c r="G5" s="258">
        <v>2.9985621066212598E-2</v>
      </c>
      <c r="H5" s="258">
        <v>3.4137342509437403E-2</v>
      </c>
    </row>
    <row r="6" spans="1:8" x14ac:dyDescent="0.25">
      <c r="A6" s="246" t="s">
        <v>0</v>
      </c>
      <c r="B6" s="260" t="s">
        <v>9</v>
      </c>
      <c r="C6" s="264">
        <v>84584.381250000006</v>
      </c>
      <c r="D6" s="264">
        <v>10517.6943396566</v>
      </c>
      <c r="E6" s="264">
        <v>60245.62</v>
      </c>
      <c r="F6" s="264">
        <v>6205.72031174926</v>
      </c>
      <c r="G6" s="258">
        <v>5.3512066979504197E-2</v>
      </c>
      <c r="H6" s="258">
        <v>3.8114219256782197E-2</v>
      </c>
    </row>
    <row r="7" spans="1:8" x14ac:dyDescent="0.25">
      <c r="A7" s="246" t="s">
        <v>0</v>
      </c>
      <c r="B7" s="260" t="s">
        <v>9</v>
      </c>
      <c r="C7" s="264">
        <v>75590.051250000004</v>
      </c>
      <c r="D7" s="264">
        <v>4500.2684434551602</v>
      </c>
      <c r="E7" s="264">
        <v>50454.03</v>
      </c>
      <c r="F7" s="264">
        <v>2500.4709973525501</v>
      </c>
      <c r="G7" s="258">
        <v>4.9956925976697299E-2</v>
      </c>
      <c r="H7" s="258">
        <v>3.3344708731574801E-2</v>
      </c>
    </row>
    <row r="8" spans="1:8" x14ac:dyDescent="0.25">
      <c r="A8" s="246" t="s">
        <v>0</v>
      </c>
      <c r="B8" s="260" t="s">
        <v>9</v>
      </c>
      <c r="C8" s="264">
        <v>92241.183749999997</v>
      </c>
      <c r="D8" s="264">
        <v>8680.9205692927408</v>
      </c>
      <c r="E8" s="264">
        <v>65854.532500000001</v>
      </c>
      <c r="F8" s="264">
        <v>4516.5669285475897</v>
      </c>
      <c r="G8" s="258">
        <v>4.9845982739934097E-2</v>
      </c>
      <c r="H8" s="258">
        <v>3.55869662214892E-2</v>
      </c>
    </row>
    <row r="9" spans="1:8" x14ac:dyDescent="0.25">
      <c r="A9" s="246" t="s">
        <v>70</v>
      </c>
      <c r="B9" s="260" t="s">
        <v>9</v>
      </c>
      <c r="C9" s="264">
        <v>18192.06625</v>
      </c>
      <c r="D9" s="264">
        <v>1816.3791976027301</v>
      </c>
      <c r="E9" s="264">
        <v>23818.639999999999</v>
      </c>
      <c r="F9" s="264">
        <v>3368.62896880277</v>
      </c>
      <c r="G9" s="258">
        <v>1.63993462172752E-2</v>
      </c>
      <c r="H9" s="258">
        <v>2.1471454556990701E-2</v>
      </c>
    </row>
    <row r="10" spans="1:8" x14ac:dyDescent="0.25">
      <c r="A10" s="246" t="s">
        <v>70</v>
      </c>
      <c r="B10" s="260" t="s">
        <v>9</v>
      </c>
      <c r="C10" s="264">
        <v>16077.141250000001</v>
      </c>
      <c r="D10" s="264">
        <v>1764.3515546789799</v>
      </c>
      <c r="E10" s="264">
        <v>19148.302500000002</v>
      </c>
      <c r="F10" s="264">
        <v>3786.2851694155001</v>
      </c>
      <c r="G10" s="258">
        <v>8.6728992681230008E-3</v>
      </c>
      <c r="H10" s="258">
        <v>1.03296535220805E-2</v>
      </c>
    </row>
    <row r="11" spans="1:8" x14ac:dyDescent="0.25">
      <c r="A11" s="246" t="s">
        <v>70</v>
      </c>
      <c r="B11" s="260" t="s">
        <v>9</v>
      </c>
      <c r="C11" s="264">
        <v>15244.027749999999</v>
      </c>
      <c r="D11" s="264">
        <v>2308.11319201278</v>
      </c>
      <c r="E11" s="264">
        <v>19077.14</v>
      </c>
      <c r="F11" s="264">
        <v>3209.9010979467998</v>
      </c>
      <c r="G11" s="258">
        <v>6.7296357799303003E-3</v>
      </c>
      <c r="H11" s="258">
        <v>8.4218033467394794E-3</v>
      </c>
    </row>
    <row r="12" spans="1:8" x14ac:dyDescent="0.25">
      <c r="A12" s="246" t="s">
        <v>70</v>
      </c>
      <c r="B12" s="260" t="s">
        <v>9</v>
      </c>
      <c r="C12" s="264">
        <v>22727.9575</v>
      </c>
      <c r="D12" s="264">
        <v>4361.4834339174004</v>
      </c>
      <c r="E12" s="264">
        <v>21633.1875</v>
      </c>
      <c r="F12" s="264">
        <v>3176.91505198611</v>
      </c>
      <c r="G12" s="258">
        <v>7.5010836376514997E-3</v>
      </c>
      <c r="H12" s="258">
        <v>7.1397682253892397E-3</v>
      </c>
    </row>
    <row r="13" spans="1:8" x14ac:dyDescent="0.25">
      <c r="A13" s="246" t="s">
        <v>70</v>
      </c>
      <c r="B13" s="260" t="s">
        <v>9</v>
      </c>
      <c r="C13" s="264">
        <v>11512.91</v>
      </c>
      <c r="D13" s="264">
        <v>1910.6073051855799</v>
      </c>
      <c r="E13" s="264">
        <v>14532.43</v>
      </c>
      <c r="F13" s="264">
        <v>2714.1932621946498</v>
      </c>
      <c r="G13" s="258">
        <v>7.7454539101221203E-3</v>
      </c>
      <c r="H13" s="258">
        <v>9.7768736806833397E-3</v>
      </c>
    </row>
    <row r="14" spans="1:8" x14ac:dyDescent="0.25">
      <c r="A14" s="246" t="s">
        <v>70</v>
      </c>
      <c r="B14" s="260" t="s">
        <v>9</v>
      </c>
      <c r="C14" s="264">
        <v>21678.525000000001</v>
      </c>
      <c r="D14" s="264">
        <v>4070.0155859476899</v>
      </c>
      <c r="E14" s="264">
        <v>26582.80875</v>
      </c>
      <c r="F14" s="264">
        <v>3164.4865026119001</v>
      </c>
      <c r="G14" s="258">
        <v>1.0810333978708399E-2</v>
      </c>
      <c r="H14" s="258">
        <v>1.32559314196714E-2</v>
      </c>
    </row>
    <row r="15" spans="1:8" x14ac:dyDescent="0.25">
      <c r="A15" s="246" t="s">
        <v>70</v>
      </c>
      <c r="B15" s="260" t="s">
        <v>9</v>
      </c>
      <c r="C15" s="264">
        <v>9355.1650000000009</v>
      </c>
      <c r="D15" s="264">
        <v>2622.8642028025101</v>
      </c>
      <c r="E15" s="264">
        <v>11074.93125</v>
      </c>
      <c r="F15" s="264">
        <v>1306.9548276534799</v>
      </c>
      <c r="G15" s="258">
        <v>6.2718564034493496E-3</v>
      </c>
      <c r="H15" s="258">
        <v>7.4248159682991999E-3</v>
      </c>
    </row>
    <row r="16" spans="1:8" x14ac:dyDescent="0.25">
      <c r="A16" s="246" t="s">
        <v>70</v>
      </c>
      <c r="B16" s="260" t="s">
        <v>9</v>
      </c>
      <c r="C16" s="264">
        <v>17145.465</v>
      </c>
      <c r="D16" s="264">
        <v>5046.9067588856497</v>
      </c>
      <c r="E16" s="264">
        <v>15145.151250000001</v>
      </c>
      <c r="F16" s="264">
        <v>2978.6626680606601</v>
      </c>
      <c r="G16" s="258">
        <v>1.0801132680189601E-2</v>
      </c>
      <c r="H16" s="258">
        <v>9.5409945494502497E-3</v>
      </c>
    </row>
    <row r="17" spans="1:8" x14ac:dyDescent="0.25">
      <c r="A17" s="246" t="s">
        <v>71</v>
      </c>
      <c r="B17" s="260" t="s">
        <v>9</v>
      </c>
      <c r="C17" s="264">
        <v>13750.94375</v>
      </c>
      <c r="D17" s="264">
        <v>2842.17811636447</v>
      </c>
      <c r="E17" s="264">
        <v>13434.60125</v>
      </c>
      <c r="F17" s="264">
        <v>1927.84589937235</v>
      </c>
      <c r="G17" s="258">
        <v>1.00986434251948E-2</v>
      </c>
      <c r="H17" s="258">
        <v>9.8663226357410001E-3</v>
      </c>
    </row>
    <row r="18" spans="1:8" x14ac:dyDescent="0.25">
      <c r="A18" s="246" t="s">
        <v>71</v>
      </c>
      <c r="B18" s="260" t="s">
        <v>9</v>
      </c>
      <c r="C18" s="264">
        <v>10316.752500000001</v>
      </c>
      <c r="D18" s="264">
        <v>2210.2791849625301</v>
      </c>
      <c r="E18" s="264">
        <v>9802.5825000000004</v>
      </c>
      <c r="F18" s="264">
        <v>1190.75130317854</v>
      </c>
      <c r="G18" s="258">
        <v>7.2507076690375696E-3</v>
      </c>
      <c r="H18" s="258">
        <v>6.8893443076320296E-3</v>
      </c>
    </row>
    <row r="19" spans="1:8" x14ac:dyDescent="0.25">
      <c r="A19" s="246" t="s">
        <v>71</v>
      </c>
      <c r="B19" s="260" t="s">
        <v>9</v>
      </c>
      <c r="C19" s="264">
        <v>18875.62875</v>
      </c>
      <c r="D19" s="264">
        <v>3507.66689745859</v>
      </c>
      <c r="E19" s="264">
        <v>21897.67</v>
      </c>
      <c r="F19" s="264">
        <v>4188.9131282367498</v>
      </c>
      <c r="G19" s="258">
        <v>1.18284638788527E-2</v>
      </c>
      <c r="H19" s="258">
        <v>1.3722234213047701E-2</v>
      </c>
    </row>
    <row r="20" spans="1:8" x14ac:dyDescent="0.25">
      <c r="A20" s="246" t="s">
        <v>71</v>
      </c>
      <c r="B20" s="260" t="s">
        <v>9</v>
      </c>
      <c r="C20" s="264">
        <v>32848.551249999997</v>
      </c>
      <c r="D20" s="264">
        <v>4793.0677032338999</v>
      </c>
      <c r="E20" s="264">
        <v>31754.408749999999</v>
      </c>
      <c r="F20" s="264">
        <v>2838.1324088231599</v>
      </c>
      <c r="G20" s="258">
        <v>1.3749630475464099E-2</v>
      </c>
      <c r="H20" s="258">
        <v>1.32916481751793E-2</v>
      </c>
    </row>
    <row r="21" spans="1:8" x14ac:dyDescent="0.25">
      <c r="A21" s="246" t="s">
        <v>71</v>
      </c>
      <c r="B21" s="260" t="s">
        <v>9</v>
      </c>
      <c r="C21" s="264">
        <v>52505.983749999999</v>
      </c>
      <c r="D21" s="264">
        <v>6498.6510270164099</v>
      </c>
      <c r="E21" s="264">
        <v>37823.047500000001</v>
      </c>
      <c r="F21" s="264">
        <v>4131.4173968842797</v>
      </c>
      <c r="G21" s="258">
        <v>2.9006560116296799E-2</v>
      </c>
      <c r="H21" s="258">
        <v>2.0895075622505602E-2</v>
      </c>
    </row>
    <row r="22" spans="1:8" x14ac:dyDescent="0.25">
      <c r="A22" s="246" t="s">
        <v>71</v>
      </c>
      <c r="B22" s="260" t="s">
        <v>9</v>
      </c>
      <c r="C22" s="264">
        <v>40973.237500000003</v>
      </c>
      <c r="D22" s="264">
        <v>6231.7370689095296</v>
      </c>
      <c r="E22" s="264">
        <v>37577.769999999997</v>
      </c>
      <c r="F22" s="264">
        <v>1537.72640862139</v>
      </c>
      <c r="G22" s="258">
        <v>2.58616171118385E-2</v>
      </c>
      <c r="H22" s="258">
        <v>2.3718455239392099E-2</v>
      </c>
    </row>
    <row r="23" spans="1:8" x14ac:dyDescent="0.25">
      <c r="A23" s="246" t="s">
        <v>71</v>
      </c>
      <c r="B23" s="260" t="s">
        <v>9</v>
      </c>
      <c r="C23" s="264">
        <v>25587.53</v>
      </c>
      <c r="D23" s="264">
        <v>3027.85448348215</v>
      </c>
      <c r="E23" s="264">
        <v>24968.828750000001</v>
      </c>
      <c r="F23" s="264">
        <v>1648.11560960158</v>
      </c>
      <c r="G23" s="258">
        <v>1.7744751954152999E-2</v>
      </c>
      <c r="H23" s="258">
        <v>1.73156874756757E-2</v>
      </c>
    </row>
    <row r="24" spans="1:8" x14ac:dyDescent="0.25">
      <c r="A24" s="246" t="s">
        <v>71</v>
      </c>
      <c r="B24" s="260" t="s">
        <v>9</v>
      </c>
      <c r="C24" s="264">
        <v>25347.922500000001</v>
      </c>
      <c r="D24" s="264">
        <v>4693.9964314331401</v>
      </c>
      <c r="E24" s="264">
        <v>21177.5825</v>
      </c>
      <c r="F24" s="264">
        <v>3598.65407211304</v>
      </c>
      <c r="G24" s="258">
        <v>1.2211863701670799E-2</v>
      </c>
      <c r="H24" s="258">
        <v>1.0202719809518399E-2</v>
      </c>
    </row>
  </sheetData>
  <phoneticPr fontId="13" type="noConversion"/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F2AF3-CFF2-421A-942A-1AB5B8994FA3}">
  <dimension ref="A1:H24"/>
  <sheetViews>
    <sheetView view="pageBreakPreview" zoomScale="60" zoomScaleNormal="100" workbookViewId="0">
      <selection activeCell="B1" sqref="B1:B1048576"/>
    </sheetView>
  </sheetViews>
  <sheetFormatPr baseColWidth="10" defaultRowHeight="15" x14ac:dyDescent="0.25"/>
  <cols>
    <col min="2" max="2" width="9.7109375" style="33" customWidth="1"/>
    <col min="3" max="6" width="9.7109375" customWidth="1"/>
    <col min="7" max="8" width="7.7109375" customWidth="1"/>
  </cols>
  <sheetData>
    <row r="1" spans="1:8" x14ac:dyDescent="0.25">
      <c r="A1" s="248" t="s">
        <v>61</v>
      </c>
      <c r="B1" s="259" t="s">
        <v>62</v>
      </c>
      <c r="C1" s="249" t="s">
        <v>63</v>
      </c>
      <c r="D1" s="249" t="s">
        <v>64</v>
      </c>
      <c r="E1" s="249" t="s">
        <v>65</v>
      </c>
      <c r="F1" s="249" t="s">
        <v>72</v>
      </c>
      <c r="G1" s="249" t="s">
        <v>67</v>
      </c>
      <c r="H1" s="249" t="s">
        <v>68</v>
      </c>
    </row>
    <row r="2" spans="1:8" x14ac:dyDescent="0.25">
      <c r="A2" s="248" t="s">
        <v>0</v>
      </c>
      <c r="B2" s="259" t="s">
        <v>4</v>
      </c>
      <c r="C2" s="264">
        <v>57359.256249999999</v>
      </c>
      <c r="D2" s="264">
        <v>6343.2547583014702</v>
      </c>
      <c r="E2" s="264">
        <v>54691.527499999997</v>
      </c>
      <c r="F2" s="264">
        <v>6468.3456190627903</v>
      </c>
      <c r="G2" s="258">
        <v>4.8723740313002202E-2</v>
      </c>
      <c r="H2" s="258">
        <v>4.64576418427919E-2</v>
      </c>
    </row>
    <row r="3" spans="1:8" x14ac:dyDescent="0.25">
      <c r="A3" s="248" t="s">
        <v>0</v>
      </c>
      <c r="B3" s="259" t="s">
        <v>4</v>
      </c>
      <c r="C3" s="264">
        <v>52989.294999999998</v>
      </c>
      <c r="D3" s="264">
        <v>4683.2900117453801</v>
      </c>
      <c r="E3" s="264">
        <v>52183.563750000001</v>
      </c>
      <c r="F3" s="264">
        <v>4519.6525426976596</v>
      </c>
      <c r="G3" s="258">
        <v>5.1718638518251502E-2</v>
      </c>
      <c r="H3" s="258">
        <v>5.0932228295929999E-2</v>
      </c>
    </row>
    <row r="4" spans="1:8" x14ac:dyDescent="0.25">
      <c r="A4" s="248" t="s">
        <v>0</v>
      </c>
      <c r="B4" s="259" t="s">
        <v>4</v>
      </c>
      <c r="C4" s="264">
        <v>36020.15</v>
      </c>
      <c r="D4" s="264">
        <v>5531.4752847189802</v>
      </c>
      <c r="E4" s="264">
        <v>33212.216249999998</v>
      </c>
      <c r="F4" s="264">
        <v>7034.8135226131799</v>
      </c>
      <c r="G4" s="258">
        <v>4.3710300257810801E-2</v>
      </c>
      <c r="H4" s="258">
        <v>4.0302884483125197E-2</v>
      </c>
    </row>
    <row r="5" spans="1:8" x14ac:dyDescent="0.25">
      <c r="A5" s="248" t="s">
        <v>0</v>
      </c>
      <c r="B5" s="259" t="s">
        <v>4</v>
      </c>
      <c r="C5" s="264">
        <v>39778.337500000001</v>
      </c>
      <c r="D5" s="264">
        <v>3216.9695876565302</v>
      </c>
      <c r="E5" s="264">
        <v>37549.432500000003</v>
      </c>
      <c r="F5" s="264">
        <v>3807.0088178092801</v>
      </c>
      <c r="G5" s="258">
        <v>3.2071649398328697E-2</v>
      </c>
      <c r="H5" s="258">
        <v>3.02745743018096E-2</v>
      </c>
    </row>
    <row r="6" spans="1:8" x14ac:dyDescent="0.25">
      <c r="A6" s="248" t="s">
        <v>0</v>
      </c>
      <c r="B6" s="259" t="s">
        <v>4</v>
      </c>
      <c r="C6" s="264">
        <v>84246.851250000007</v>
      </c>
      <c r="D6" s="264">
        <v>7304.4526400594495</v>
      </c>
      <c r="E6" s="264">
        <v>74264.978749999995</v>
      </c>
      <c r="F6" s="264">
        <v>14288.201269094599</v>
      </c>
      <c r="G6" s="258">
        <v>5.7888788142217998E-2</v>
      </c>
      <c r="H6" s="258">
        <v>5.1029914560101398E-2</v>
      </c>
    </row>
    <row r="7" spans="1:8" x14ac:dyDescent="0.25">
      <c r="A7" s="248" t="s">
        <v>0</v>
      </c>
      <c r="B7" s="259" t="s">
        <v>4</v>
      </c>
      <c r="C7" s="264">
        <v>65817.381250000006</v>
      </c>
      <c r="D7" s="264">
        <v>7996.9151068617903</v>
      </c>
      <c r="E7" s="264">
        <v>54449.622499999998</v>
      </c>
      <c r="F7" s="264">
        <v>3703.12284940979</v>
      </c>
      <c r="G7" s="258">
        <v>4.4588887329028701E-2</v>
      </c>
      <c r="H7" s="258">
        <v>3.6887643304110401E-2</v>
      </c>
    </row>
    <row r="8" spans="1:8" x14ac:dyDescent="0.25">
      <c r="A8" s="248" t="s">
        <v>0</v>
      </c>
      <c r="B8" s="259" t="s">
        <v>4</v>
      </c>
      <c r="C8" s="264">
        <v>76718.828750000001</v>
      </c>
      <c r="D8" s="264">
        <v>8754.1906954512906</v>
      </c>
      <c r="E8" s="264">
        <v>58157.743750000001</v>
      </c>
      <c r="F8" s="264">
        <v>2339.91110529548</v>
      </c>
      <c r="G8" s="258">
        <v>4.8610875581265298E-2</v>
      </c>
      <c r="H8" s="258">
        <v>3.6850130425359999E-2</v>
      </c>
    </row>
    <row r="9" spans="1:8" x14ac:dyDescent="0.25">
      <c r="A9" s="248" t="s">
        <v>70</v>
      </c>
      <c r="B9" s="259" t="s">
        <v>4</v>
      </c>
      <c r="C9" s="264">
        <v>24833.123749999999</v>
      </c>
      <c r="D9" s="264">
        <v>1176.46764663106</v>
      </c>
      <c r="E9" s="264">
        <v>27511.334999999999</v>
      </c>
      <c r="F9" s="264">
        <v>3569.93391962853</v>
      </c>
      <c r="G9" s="258">
        <v>2.5324007670108398E-2</v>
      </c>
      <c r="H9" s="258">
        <v>2.8055159937537901E-2</v>
      </c>
    </row>
    <row r="10" spans="1:8" x14ac:dyDescent="0.25">
      <c r="A10" s="248" t="s">
        <v>70</v>
      </c>
      <c r="B10" s="259" t="s">
        <v>4</v>
      </c>
      <c r="C10" s="264">
        <v>19421.87</v>
      </c>
      <c r="D10" s="264">
        <v>2347.76298425301</v>
      </c>
      <c r="E10" s="264">
        <v>23656.799999999999</v>
      </c>
      <c r="F10" s="264">
        <v>2997.5827338945601</v>
      </c>
      <c r="G10" s="258">
        <v>1.17850567414126E-2</v>
      </c>
      <c r="H10" s="258">
        <v>1.4354783052314199E-2</v>
      </c>
    </row>
    <row r="11" spans="1:8" x14ac:dyDescent="0.25">
      <c r="A11" s="248" t="s">
        <v>70</v>
      </c>
      <c r="B11" s="259" t="s">
        <v>4</v>
      </c>
      <c r="C11" s="264">
        <v>13853.905000000001</v>
      </c>
      <c r="D11" s="264">
        <v>2112.40178943306</v>
      </c>
      <c r="E11" s="264">
        <v>16332.178749999999</v>
      </c>
      <c r="F11" s="264">
        <v>2437.9767102276401</v>
      </c>
      <c r="G11" s="258">
        <v>6.1010666970694504E-3</v>
      </c>
      <c r="H11" s="258">
        <v>7.1924639198991504E-3</v>
      </c>
    </row>
    <row r="12" spans="1:8" x14ac:dyDescent="0.25">
      <c r="A12" s="248" t="s">
        <v>70</v>
      </c>
      <c r="B12" s="259" t="s">
        <v>4</v>
      </c>
      <c r="C12" s="264">
        <v>17968.827499999999</v>
      </c>
      <c r="D12" s="264">
        <v>1920.2873433402401</v>
      </c>
      <c r="E12" s="264">
        <v>32369.646250000002</v>
      </c>
      <c r="F12" s="264">
        <v>7704.2152722870696</v>
      </c>
      <c r="G12" s="258">
        <v>6.5791122640503699E-3</v>
      </c>
      <c r="H12" s="258">
        <v>1.1851832659996699E-2</v>
      </c>
    </row>
    <row r="13" spans="1:8" x14ac:dyDescent="0.25">
      <c r="A13" s="248" t="s">
        <v>70</v>
      </c>
      <c r="B13" s="259" t="s">
        <v>4</v>
      </c>
      <c r="C13" s="264">
        <v>15560.453750000001</v>
      </c>
      <c r="D13" s="264">
        <v>2732.56147371413</v>
      </c>
      <c r="E13" s="264">
        <v>15906.80125</v>
      </c>
      <c r="F13" s="264">
        <v>2517.4105649339499</v>
      </c>
      <c r="G13" s="258">
        <v>1.01214908886236E-2</v>
      </c>
      <c r="H13" s="258">
        <v>1.03467769324543E-2</v>
      </c>
    </row>
    <row r="14" spans="1:8" x14ac:dyDescent="0.25">
      <c r="A14" s="248" t="s">
        <v>70</v>
      </c>
      <c r="B14" s="259" t="s">
        <v>4</v>
      </c>
      <c r="C14" s="264">
        <v>25579.346249999999</v>
      </c>
      <c r="D14" s="264">
        <v>1715.5387457832701</v>
      </c>
      <c r="E14" s="264">
        <v>25860.516250000001</v>
      </c>
      <c r="F14" s="264">
        <v>2601.1449764941999</v>
      </c>
      <c r="G14" s="258">
        <v>1.4755714064125699E-2</v>
      </c>
      <c r="H14" s="258">
        <v>1.4917909926477299E-2</v>
      </c>
    </row>
    <row r="15" spans="1:8" x14ac:dyDescent="0.25">
      <c r="A15" s="248" t="s">
        <v>70</v>
      </c>
      <c r="B15" s="259" t="s">
        <v>4</v>
      </c>
      <c r="C15" s="264">
        <v>16723.865000000002</v>
      </c>
      <c r="D15" s="264">
        <v>2154.63714863019</v>
      </c>
      <c r="E15" s="264">
        <v>14381.29875</v>
      </c>
      <c r="F15" s="264">
        <v>1318.2474985746001</v>
      </c>
      <c r="G15" s="258">
        <v>1.15081108623101E-2</v>
      </c>
      <c r="H15" s="258">
        <v>9.8961322851507105E-3</v>
      </c>
    </row>
    <row r="16" spans="1:8" x14ac:dyDescent="0.25">
      <c r="A16" s="248" t="s">
        <v>70</v>
      </c>
      <c r="B16" s="259" t="s">
        <v>4</v>
      </c>
      <c r="C16" s="264">
        <v>10547.23</v>
      </c>
      <c r="D16" s="264">
        <v>2502.83171532909</v>
      </c>
      <c r="E16" s="264">
        <v>14801.95125</v>
      </c>
      <c r="F16" s="264">
        <v>3156.1862569085101</v>
      </c>
      <c r="G16" s="258">
        <v>7.8760527937623195E-3</v>
      </c>
      <c r="H16" s="258">
        <v>1.1053229093866E-2</v>
      </c>
    </row>
    <row r="17" spans="1:8" x14ac:dyDescent="0.25">
      <c r="A17" s="248" t="s">
        <v>71</v>
      </c>
      <c r="B17" s="259" t="s">
        <v>4</v>
      </c>
      <c r="C17" s="264">
        <v>28011.963749999999</v>
      </c>
      <c r="D17" s="264">
        <v>3251.2136433467299</v>
      </c>
      <c r="E17" s="264">
        <v>20959.697499999998</v>
      </c>
      <c r="F17" s="264">
        <v>2330.9851878719701</v>
      </c>
      <c r="G17" s="258">
        <v>1.8721422467175598E-2</v>
      </c>
      <c r="H17" s="258">
        <v>1.4008134352298101E-2</v>
      </c>
    </row>
    <row r="18" spans="1:8" x14ac:dyDescent="0.25">
      <c r="A18" s="248" t="s">
        <v>71</v>
      </c>
      <c r="B18" s="259" t="s">
        <v>4</v>
      </c>
      <c r="C18" s="264">
        <v>12372.16625</v>
      </c>
      <c r="D18" s="264">
        <v>1240.4246397900099</v>
      </c>
      <c r="E18" s="264">
        <v>15850.754999999999</v>
      </c>
      <c r="F18" s="264">
        <v>1313.3566351582699</v>
      </c>
      <c r="G18" s="258">
        <v>1.3228423447691999E-2</v>
      </c>
      <c r="H18" s="258">
        <v>1.6947759581360501E-2</v>
      </c>
    </row>
    <row r="19" spans="1:8" x14ac:dyDescent="0.25">
      <c r="A19" s="248" t="s">
        <v>71</v>
      </c>
      <c r="B19" s="259" t="s">
        <v>4</v>
      </c>
      <c r="C19" s="264">
        <v>17280.541249999998</v>
      </c>
      <c r="D19" s="264">
        <v>1803.88610684532</v>
      </c>
      <c r="E19" s="264">
        <v>18172.544999999998</v>
      </c>
      <c r="F19" s="264">
        <v>2354.9624128938699</v>
      </c>
      <c r="G19" s="258">
        <v>1.7636299177931799E-2</v>
      </c>
      <c r="H19" s="258">
        <v>1.85466667859393E-2</v>
      </c>
    </row>
    <row r="20" spans="1:8" x14ac:dyDescent="0.25">
      <c r="A20" s="248" t="s">
        <v>71</v>
      </c>
      <c r="B20" s="259" t="s">
        <v>4</v>
      </c>
      <c r="C20" s="264">
        <v>29164.672500000001</v>
      </c>
      <c r="D20" s="264">
        <v>4114.1679452273002</v>
      </c>
      <c r="E20" s="264">
        <v>25523.928749999999</v>
      </c>
      <c r="F20" s="264">
        <v>2802.89657871194</v>
      </c>
      <c r="G20" s="258">
        <v>1.44284614162809E-2</v>
      </c>
      <c r="H20" s="258">
        <v>1.26272983576715E-2</v>
      </c>
    </row>
    <row r="21" spans="1:8" x14ac:dyDescent="0.25">
      <c r="A21" s="248" t="s">
        <v>71</v>
      </c>
      <c r="B21" s="259" t="s">
        <v>4</v>
      </c>
      <c r="C21" s="264">
        <v>38642.947500000002</v>
      </c>
      <c r="D21" s="264">
        <v>6434.5553377852702</v>
      </c>
      <c r="E21" s="264">
        <v>30042.19125</v>
      </c>
      <c r="F21" s="264">
        <v>3563.8499055433099</v>
      </c>
      <c r="G21" s="258">
        <v>2.1974209150767601E-2</v>
      </c>
      <c r="H21" s="258">
        <v>1.70834120216855E-2</v>
      </c>
    </row>
    <row r="22" spans="1:8" x14ac:dyDescent="0.25">
      <c r="A22" s="248" t="s">
        <v>71</v>
      </c>
      <c r="B22" s="259" t="s">
        <v>4</v>
      </c>
      <c r="C22" s="264">
        <v>22022.67</v>
      </c>
      <c r="D22" s="264">
        <v>2714.9253097013702</v>
      </c>
      <c r="E22" s="264">
        <v>19299.43375</v>
      </c>
      <c r="F22" s="264">
        <v>2379.7823672040599</v>
      </c>
      <c r="G22" s="258">
        <v>2.3490816428342699E-2</v>
      </c>
      <c r="H22" s="258">
        <v>2.05860349990356E-2</v>
      </c>
    </row>
    <row r="23" spans="1:8" x14ac:dyDescent="0.25">
      <c r="A23" s="248" t="s">
        <v>71</v>
      </c>
      <c r="B23" s="259" t="s">
        <v>4</v>
      </c>
      <c r="C23" s="264">
        <v>21739.105</v>
      </c>
      <c r="D23" s="264">
        <v>4741.60203466236</v>
      </c>
      <c r="E23" s="264">
        <v>21503.14875</v>
      </c>
      <c r="F23" s="264">
        <v>4498.2408099530303</v>
      </c>
      <c r="G23" s="258">
        <v>1.8787165634719601E-2</v>
      </c>
      <c r="H23" s="258">
        <v>1.85832497351783E-2</v>
      </c>
    </row>
    <row r="24" spans="1:8" x14ac:dyDescent="0.25">
      <c r="A24" s="248" t="s">
        <v>71</v>
      </c>
      <c r="B24" s="259" t="s">
        <v>4</v>
      </c>
      <c r="C24" s="264">
        <v>27655.856250000001</v>
      </c>
      <c r="D24" s="264">
        <v>3428.6958070627602</v>
      </c>
      <c r="E24" s="264">
        <v>24551.952499999999</v>
      </c>
      <c r="F24" s="264">
        <v>2765.3748574921901</v>
      </c>
      <c r="G24" s="258">
        <v>1.8433136065781602E-2</v>
      </c>
      <c r="H24" s="258">
        <v>1.6364327215979999E-2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860EC-54B1-456E-95B3-3F3DD6BB22E3}">
  <dimension ref="A1:H24"/>
  <sheetViews>
    <sheetView view="pageBreakPreview" zoomScale="60" zoomScaleNormal="100" workbookViewId="0">
      <selection activeCell="B1" sqref="B1:B1048576"/>
    </sheetView>
  </sheetViews>
  <sheetFormatPr baseColWidth="10" defaultRowHeight="15" x14ac:dyDescent="0.25"/>
  <cols>
    <col min="2" max="2" width="9.7109375" style="33" customWidth="1"/>
    <col min="3" max="6" width="9.7109375" customWidth="1"/>
    <col min="7" max="8" width="7.7109375" customWidth="1"/>
  </cols>
  <sheetData>
    <row r="1" spans="1:8" x14ac:dyDescent="0.25">
      <c r="A1" t="s">
        <v>61</v>
      </c>
      <c r="B1" s="33" t="s">
        <v>73</v>
      </c>
      <c r="C1" t="s">
        <v>63</v>
      </c>
      <c r="D1" t="s">
        <v>64</v>
      </c>
      <c r="E1" t="s">
        <v>65</v>
      </c>
      <c r="F1" t="s">
        <v>72</v>
      </c>
      <c r="G1" t="s">
        <v>67</v>
      </c>
      <c r="H1" t="s">
        <v>68</v>
      </c>
    </row>
    <row r="2" spans="1:8" x14ac:dyDescent="0.25">
      <c r="A2" t="s">
        <v>0</v>
      </c>
      <c r="B2" s="33" t="s">
        <v>3</v>
      </c>
      <c r="C2" s="213">
        <v>36650.503750000003</v>
      </c>
      <c r="D2" s="213">
        <v>5122.6754499999997</v>
      </c>
      <c r="E2" s="213">
        <v>40892.6325</v>
      </c>
      <c r="F2" s="213">
        <v>2744.6619150000001</v>
      </c>
      <c r="G2" s="262">
        <v>4.2523328999999999E-2</v>
      </c>
      <c r="H2" s="262">
        <v>4.7445210000000002E-2</v>
      </c>
    </row>
    <row r="3" spans="1:8" x14ac:dyDescent="0.25">
      <c r="A3" t="s">
        <v>0</v>
      </c>
      <c r="B3" s="33" t="s">
        <v>3</v>
      </c>
      <c r="C3" s="213">
        <v>75712.845000000001</v>
      </c>
      <c r="D3" s="213">
        <v>10848.97423</v>
      </c>
      <c r="E3" s="213">
        <v>60406.487500000003</v>
      </c>
      <c r="F3" s="213">
        <v>5852.7591309999998</v>
      </c>
      <c r="G3" s="262">
        <v>6.6243598000000001E-2</v>
      </c>
      <c r="H3" s="262">
        <v>5.2851574999999998E-2</v>
      </c>
    </row>
    <row r="4" spans="1:8" x14ac:dyDescent="0.25">
      <c r="A4" t="s">
        <v>0</v>
      </c>
      <c r="B4" s="33" t="s">
        <v>3</v>
      </c>
      <c r="C4" s="213">
        <v>25925.654999999999</v>
      </c>
      <c r="D4" s="213">
        <v>4295.587168</v>
      </c>
      <c r="E4" s="213">
        <v>23346.97625</v>
      </c>
      <c r="F4" s="213">
        <v>4571.5819320000001</v>
      </c>
      <c r="G4" s="262">
        <v>5.0282544999999998E-2</v>
      </c>
      <c r="H4" s="262">
        <v>4.5281224000000002E-2</v>
      </c>
    </row>
    <row r="5" spans="1:8" x14ac:dyDescent="0.25">
      <c r="A5" t="s">
        <v>0</v>
      </c>
      <c r="B5" s="33" t="s">
        <v>3</v>
      </c>
      <c r="C5" s="213">
        <v>46687.657500000001</v>
      </c>
      <c r="D5" s="213">
        <v>3871.2101670000002</v>
      </c>
      <c r="E5" s="213">
        <v>94274.37</v>
      </c>
      <c r="F5" s="213">
        <v>131788.41959999999</v>
      </c>
      <c r="G5" s="262">
        <v>3.4222704999999999E-2</v>
      </c>
      <c r="H5" s="262">
        <v>6.9104429999999994E-2</v>
      </c>
    </row>
    <row r="6" spans="1:8" x14ac:dyDescent="0.25">
      <c r="A6" t="s">
        <v>0</v>
      </c>
      <c r="B6" s="33" t="s">
        <v>3</v>
      </c>
      <c r="C6" s="213">
        <v>44010.39</v>
      </c>
      <c r="D6" s="213">
        <v>8708.3643909999992</v>
      </c>
      <c r="E6" s="213">
        <v>46026.133750000001</v>
      </c>
      <c r="F6" s="213">
        <v>9046.7076070000003</v>
      </c>
      <c r="G6" s="262">
        <v>4.3415289000000003E-2</v>
      </c>
      <c r="H6" s="262">
        <v>4.5403776E-2</v>
      </c>
    </row>
    <row r="7" spans="1:8" x14ac:dyDescent="0.25">
      <c r="A7" t="s">
        <v>0</v>
      </c>
      <c r="B7" s="33" t="s">
        <v>3</v>
      </c>
      <c r="C7" s="213">
        <v>21994.962500000001</v>
      </c>
      <c r="D7" s="213">
        <v>1656.8539900000001</v>
      </c>
      <c r="E7" s="213">
        <v>24545.654999999999</v>
      </c>
      <c r="F7" s="213">
        <v>2649.8921679999999</v>
      </c>
      <c r="G7" s="262">
        <v>3.4699124999999997E-2</v>
      </c>
      <c r="H7" s="262">
        <v>3.8723082999999998E-2</v>
      </c>
    </row>
    <row r="8" spans="1:8" x14ac:dyDescent="0.25">
      <c r="A8" t="s">
        <v>0</v>
      </c>
      <c r="B8" s="33" t="s">
        <v>3</v>
      </c>
      <c r="C8" s="213">
        <v>65943.64</v>
      </c>
      <c r="D8" s="213">
        <v>10825.763849999999</v>
      </c>
      <c r="E8" s="213">
        <v>52719.143750000003</v>
      </c>
      <c r="F8" s="213">
        <v>3690.2828380000001</v>
      </c>
      <c r="G8" s="262">
        <v>4.2112178E-2</v>
      </c>
      <c r="H8" s="262">
        <v>3.3666900999999999E-2</v>
      </c>
    </row>
    <row r="9" spans="1:8" x14ac:dyDescent="0.25">
      <c r="A9" t="s">
        <v>70</v>
      </c>
      <c r="B9" s="33" t="s">
        <v>3</v>
      </c>
      <c r="C9" s="213">
        <v>24542.506249999999</v>
      </c>
      <c r="D9" s="213">
        <v>6272.9887779999999</v>
      </c>
      <c r="E9" s="213">
        <v>26764.483749999999</v>
      </c>
      <c r="F9" s="213">
        <v>2436.7787950000002</v>
      </c>
      <c r="G9" s="262">
        <v>2.9546553999999999E-2</v>
      </c>
      <c r="H9" s="262">
        <v>3.2221577000000001E-2</v>
      </c>
    </row>
    <row r="10" spans="1:8" x14ac:dyDescent="0.25">
      <c r="A10" t="s">
        <v>70</v>
      </c>
      <c r="B10" s="33" t="s">
        <v>3</v>
      </c>
      <c r="C10" s="213">
        <v>25485.8325</v>
      </c>
      <c r="D10" s="213">
        <v>1863.2732570000001</v>
      </c>
      <c r="E10" s="213">
        <v>25853.275000000001</v>
      </c>
      <c r="F10" s="213">
        <v>1269.3876580000001</v>
      </c>
      <c r="G10" s="262">
        <v>1.7031131000000001E-2</v>
      </c>
      <c r="H10" s="262">
        <v>1.7276678E-2</v>
      </c>
    </row>
    <row r="11" spans="1:8" x14ac:dyDescent="0.25">
      <c r="A11" t="s">
        <v>70</v>
      </c>
      <c r="B11" s="33" t="s">
        <v>3</v>
      </c>
      <c r="C11" s="213">
        <v>16460.013749999998</v>
      </c>
      <c r="D11" s="213">
        <v>2680.8395439999999</v>
      </c>
      <c r="E11" s="213">
        <v>22089.421249999999</v>
      </c>
      <c r="F11" s="213">
        <v>3417.5409249999998</v>
      </c>
      <c r="G11" s="262">
        <v>9.4161309999999995E-3</v>
      </c>
      <c r="H11" s="262">
        <v>1.2636494999999999E-2</v>
      </c>
    </row>
    <row r="12" spans="1:8" x14ac:dyDescent="0.25">
      <c r="A12" t="s">
        <v>70</v>
      </c>
      <c r="B12" s="33" t="s">
        <v>3</v>
      </c>
      <c r="C12" s="213">
        <v>25786.52375</v>
      </c>
      <c r="D12" s="213">
        <v>4456.894053</v>
      </c>
      <c r="E12" s="213">
        <v>35606.423750000002</v>
      </c>
      <c r="F12" s="213">
        <v>4417.0213370000001</v>
      </c>
      <c r="G12" s="262">
        <v>1.7067346000000001E-2</v>
      </c>
      <c r="H12" s="262">
        <v>2.356685E-2</v>
      </c>
    </row>
    <row r="13" spans="1:8" x14ac:dyDescent="0.25">
      <c r="A13" t="s">
        <v>70</v>
      </c>
      <c r="B13" s="33" t="s">
        <v>3</v>
      </c>
      <c r="C13" s="213">
        <v>16887.28</v>
      </c>
      <c r="D13" s="213">
        <v>2022.4362329999999</v>
      </c>
      <c r="E13" s="213">
        <v>18615.868750000001</v>
      </c>
      <c r="F13" s="213">
        <v>1781.833124</v>
      </c>
      <c r="G13" s="262">
        <v>1.5101312E-2</v>
      </c>
      <c r="H13" s="262">
        <v>1.6647088000000001E-2</v>
      </c>
    </row>
    <row r="14" spans="1:8" x14ac:dyDescent="0.25">
      <c r="A14" t="s">
        <v>70</v>
      </c>
      <c r="B14" s="33" t="s">
        <v>3</v>
      </c>
      <c r="C14" s="213">
        <v>23727.014999999999</v>
      </c>
      <c r="D14" s="213">
        <v>3224.2605629999998</v>
      </c>
      <c r="E14" s="213">
        <v>21115.870129999999</v>
      </c>
      <c r="F14" s="213">
        <v>4850.6544569999996</v>
      </c>
      <c r="G14" s="262">
        <v>1.1816083E-2</v>
      </c>
      <c r="H14" s="262">
        <v>1.0515729999999999E-2</v>
      </c>
    </row>
    <row r="15" spans="1:8" x14ac:dyDescent="0.25">
      <c r="A15" t="s">
        <v>70</v>
      </c>
      <c r="B15" s="33" t="s">
        <v>3</v>
      </c>
      <c r="C15" s="213">
        <v>15038.41375</v>
      </c>
      <c r="D15" s="213">
        <v>2576.047967</v>
      </c>
      <c r="E15" s="213">
        <v>18893.892500000002</v>
      </c>
      <c r="F15" s="213">
        <v>2699.6954390000001</v>
      </c>
      <c r="G15" s="262">
        <v>1.2573031E-2</v>
      </c>
      <c r="H15" s="262">
        <v>1.5796445999999999E-2</v>
      </c>
    </row>
    <row r="16" spans="1:8" x14ac:dyDescent="0.25">
      <c r="A16" t="s">
        <v>70</v>
      </c>
      <c r="B16" s="33" t="s">
        <v>3</v>
      </c>
      <c r="C16" s="213">
        <v>18827.768749999999</v>
      </c>
      <c r="D16" s="213">
        <v>3357.6373370000001</v>
      </c>
      <c r="E16" s="213">
        <v>19327.14</v>
      </c>
      <c r="F16" s="213">
        <v>2147.1346880000001</v>
      </c>
      <c r="G16" s="262">
        <v>1.4055012E-2</v>
      </c>
      <c r="H16" s="262">
        <v>1.4427795E-2</v>
      </c>
    </row>
    <row r="17" spans="1:8" x14ac:dyDescent="0.25">
      <c r="A17" t="s">
        <v>71</v>
      </c>
      <c r="B17" s="33" t="s">
        <v>3</v>
      </c>
      <c r="C17" s="213">
        <v>30369.647499999999</v>
      </c>
      <c r="D17" s="213">
        <v>2233.7230500000001</v>
      </c>
      <c r="E17" s="213">
        <v>24214.736250000002</v>
      </c>
      <c r="F17" s="213">
        <v>1373.0778849999999</v>
      </c>
      <c r="G17" s="262">
        <v>1.8191669000000001E-2</v>
      </c>
      <c r="H17" s="262">
        <v>1.4504826E-2</v>
      </c>
    </row>
    <row r="18" spans="1:8" x14ac:dyDescent="0.25">
      <c r="A18" t="s">
        <v>71</v>
      </c>
      <c r="B18" s="33" t="s">
        <v>3</v>
      </c>
      <c r="C18" s="213">
        <v>27279.28125</v>
      </c>
      <c r="D18" s="213">
        <v>2542.9299649999998</v>
      </c>
      <c r="E18" s="213">
        <v>27930.1</v>
      </c>
      <c r="F18" s="213">
        <v>2096.9773919999998</v>
      </c>
      <c r="G18" s="262">
        <v>2.107125E-2</v>
      </c>
      <c r="H18" s="262">
        <v>2.157396E-2</v>
      </c>
    </row>
    <row r="19" spans="1:8" x14ac:dyDescent="0.25">
      <c r="A19" t="s">
        <v>71</v>
      </c>
      <c r="B19" s="33" t="s">
        <v>3</v>
      </c>
      <c r="C19" s="213">
        <v>36243.703750000001</v>
      </c>
      <c r="D19" s="213">
        <v>1830.816184</v>
      </c>
      <c r="E19" s="213">
        <v>32727.645</v>
      </c>
      <c r="F19" s="213">
        <v>2602.404681</v>
      </c>
      <c r="G19" s="262">
        <v>3.1589365000000001E-2</v>
      </c>
      <c r="H19" s="262">
        <v>2.8524831E-2</v>
      </c>
    </row>
    <row r="20" spans="1:8" x14ac:dyDescent="0.25">
      <c r="A20" t="s">
        <v>71</v>
      </c>
      <c r="B20" s="33" t="s">
        <v>3</v>
      </c>
      <c r="C20" s="213">
        <v>45710.644999999997</v>
      </c>
      <c r="D20" s="213">
        <v>5321.5927609999999</v>
      </c>
      <c r="E20" s="213">
        <v>40247.166250000002</v>
      </c>
      <c r="F20" s="213">
        <v>3079.8130540000002</v>
      </c>
      <c r="G20" s="262">
        <v>2.8973549000000001E-2</v>
      </c>
      <c r="H20" s="262">
        <v>2.5510540000000002E-2</v>
      </c>
    </row>
    <row r="21" spans="1:8" x14ac:dyDescent="0.25">
      <c r="A21" t="s">
        <v>71</v>
      </c>
      <c r="B21" s="33" t="s">
        <v>3</v>
      </c>
      <c r="C21" s="213">
        <v>39608</v>
      </c>
      <c r="D21" s="213">
        <v>4709.3198140000004</v>
      </c>
      <c r="E21" s="213">
        <v>36857.053749999999</v>
      </c>
      <c r="F21" s="213">
        <v>6621.7897139999995</v>
      </c>
      <c r="G21" s="262">
        <v>2.8667241E-2</v>
      </c>
      <c r="H21" s="262">
        <v>2.6676177999999998E-2</v>
      </c>
    </row>
    <row r="22" spans="1:8" x14ac:dyDescent="0.25">
      <c r="A22" t="s">
        <v>71</v>
      </c>
      <c r="B22" s="33" t="s">
        <v>3</v>
      </c>
      <c r="C22" s="213">
        <v>35986.775000000001</v>
      </c>
      <c r="D22" s="213">
        <v>2227.1739389999998</v>
      </c>
      <c r="E22" s="213">
        <v>26241.813750000001</v>
      </c>
      <c r="F22" s="213">
        <v>2414.8937729999998</v>
      </c>
      <c r="G22" s="262">
        <v>2.7207881E-2</v>
      </c>
      <c r="H22" s="262">
        <v>1.9840182000000001E-2</v>
      </c>
    </row>
    <row r="23" spans="1:8" x14ac:dyDescent="0.25">
      <c r="A23" t="s">
        <v>71</v>
      </c>
      <c r="B23" s="33" t="s">
        <v>3</v>
      </c>
      <c r="C23" s="213">
        <v>42557.305</v>
      </c>
      <c r="D23" s="213">
        <v>2882.5848540000002</v>
      </c>
      <c r="E23" s="213">
        <v>33806.044999999998</v>
      </c>
      <c r="F23" s="213">
        <v>2500.29826</v>
      </c>
      <c r="G23" s="262">
        <v>2.6770572999999999E-2</v>
      </c>
      <c r="H23" s="262">
        <v>2.1265613999999999E-2</v>
      </c>
    </row>
    <row r="24" spans="1:8" x14ac:dyDescent="0.25">
      <c r="A24" t="s">
        <v>71</v>
      </c>
      <c r="B24" s="33" t="s">
        <v>3</v>
      </c>
      <c r="C24" s="213">
        <v>34431.360000000001</v>
      </c>
      <c r="D24" s="213">
        <v>5009.0511139999999</v>
      </c>
      <c r="E24" s="213">
        <v>28870.90625</v>
      </c>
      <c r="F24" s="213">
        <v>2211.3798390000002</v>
      </c>
      <c r="G24" s="262">
        <v>2.4444058000000001E-2</v>
      </c>
      <c r="H24" s="262">
        <v>2.0496492000000002E-2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atoke area</vt:lpstr>
      <vt:lpstr>area female</vt:lpstr>
      <vt:lpstr>area male</vt:lpstr>
      <vt:lpstr>Summary area</vt:lpstr>
      <vt:lpstr>ratio area</vt:lpstr>
      <vt:lpstr>% ratio area</vt:lpstr>
      <vt:lpstr>Statistik Tab Fläche 7-14</vt:lpstr>
      <vt:lpstr>Statistik Tab Fläche 19-30</vt:lpstr>
      <vt:lpstr>Statistik Tab Fläche 31-45</vt:lpstr>
      <vt:lpstr>Statistik Tab Fläche 7-14 31-45</vt:lpstr>
      <vt:lpstr>Statistik Tab Dicke_Fläche v-h</vt:lpstr>
      <vt:lpstr>'area female'!Print_Titles</vt:lpstr>
      <vt:lpstr>'area male'!Print_Titles</vt:lpstr>
      <vt:lpstr>'atoke area'!Print_Titles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Ina_Nutzer</dc:creator>
  <cp:lastModifiedBy>Nutzer-idahlitz</cp:lastModifiedBy>
  <cp:lastPrinted>2022-09-12T19:51:41Z</cp:lastPrinted>
  <dcterms:created xsi:type="dcterms:W3CDTF">2015-06-03T12:54:41Z</dcterms:created>
  <dcterms:modified xsi:type="dcterms:W3CDTF">2022-09-13T13:31:42Z</dcterms:modified>
</cp:coreProperties>
</file>