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8402fade5c7385/Desktop/Forschungsarbeit/Abgabe/"/>
    </mc:Choice>
  </mc:AlternateContent>
  <xr:revisionPtr revIDLastSave="319" documentId="10_ncr:40000_{669ACB78-317F-43EC-8E77-E3DA9EE42207}" xr6:coauthVersionLast="47" xr6:coauthVersionMax="47" xr10:uidLastSave="{2AA90D1B-C382-4AFD-982D-F509C876A4D6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2" i="1" l="1"/>
  <c r="E111" i="1"/>
  <c r="E110" i="1"/>
  <c r="E109" i="1"/>
  <c r="E108" i="1"/>
  <c r="E107" i="1"/>
  <c r="E106" i="1"/>
  <c r="E105" i="1"/>
  <c r="E104" i="1"/>
  <c r="E102" i="1"/>
  <c r="E103" i="1"/>
  <c r="E82" i="1"/>
  <c r="E62" i="1"/>
  <c r="E61" i="1"/>
  <c r="E81" i="1"/>
  <c r="E80" i="1"/>
  <c r="E79" i="1"/>
  <c r="E78" i="1"/>
  <c r="E77" i="1"/>
  <c r="E76" i="1"/>
  <c r="E75" i="1"/>
  <c r="E74" i="1"/>
  <c r="E73" i="1"/>
  <c r="E72" i="1"/>
  <c r="E70" i="1"/>
  <c r="E69" i="1"/>
  <c r="E68" i="1"/>
  <c r="E67" i="1"/>
  <c r="E66" i="1"/>
  <c r="E65" i="1"/>
  <c r="E64" i="1"/>
  <c r="E63" i="1"/>
  <c r="D49" i="1"/>
  <c r="E36" i="1"/>
  <c r="E37" i="1"/>
  <c r="E39" i="1"/>
  <c r="E38" i="1"/>
  <c r="E28" i="1"/>
  <c r="E19" i="1"/>
  <c r="E27" i="1"/>
  <c r="E26" i="1"/>
  <c r="E24" i="1"/>
  <c r="E23" i="1"/>
  <c r="E22" i="1"/>
  <c r="E21" i="1"/>
  <c r="E20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<sst xmlns="http://schemas.openxmlformats.org/spreadsheetml/2006/main" count="262" uniqueCount="185">
  <si>
    <t>Colour</t>
  </si>
  <si>
    <t>substance class</t>
  </si>
  <si>
    <t>contamination</t>
  </si>
  <si>
    <t>concentration range in product</t>
  </si>
  <si>
    <t>black ink</t>
  </si>
  <si>
    <t>PAH</t>
  </si>
  <si>
    <t>all PAH</t>
  </si>
  <si>
    <t>0,14 - 201 µg/g</t>
  </si>
  <si>
    <t>Anthracene</t>
  </si>
  <si>
    <t>0,001 - 4,1 µg/g</t>
  </si>
  <si>
    <t>Benzo[ghi]perylene</t>
  </si>
  <si>
    <t>0,009 - 5,6 µg/g</t>
  </si>
  <si>
    <t>Benz[a]anthracene</t>
  </si>
  <si>
    <t>0,005 - 1,8 µg/g</t>
  </si>
  <si>
    <t>Phenanthrene</t>
  </si>
  <si>
    <r>
      <t>0,006 - 30,5</t>
    </r>
    <r>
      <rPr>
        <sz val="10"/>
        <color theme="1"/>
        <rFont val="Calibri"/>
        <family val="2"/>
      </rPr>
      <t xml:space="preserve"> µg/g</t>
    </r>
  </si>
  <si>
    <t>Acenaphthylene</t>
  </si>
  <si>
    <t>0,005 - 20 µg/g</t>
  </si>
  <si>
    <t>Benzo[b]fluoranthene</t>
  </si>
  <si>
    <t>0,073 - 8,8 µg/g</t>
  </si>
  <si>
    <t>Pyrene</t>
  </si>
  <si>
    <t>0,055 - 28 µg/g</t>
  </si>
  <si>
    <t>Fluoranthene</t>
  </si>
  <si>
    <t>0,16 - 8,19 µg/g</t>
  </si>
  <si>
    <t>Chrysene</t>
  </si>
  <si>
    <t>0,006 - 2,5 µg/g</t>
  </si>
  <si>
    <t>Ideno[1,2,3-cd]pyrene</t>
  </si>
  <si>
    <t>0,17 - 1,1 µg/g</t>
  </si>
  <si>
    <t>Acenaphthene</t>
  </si>
  <si>
    <t>0,12 - 1,7 µg/g</t>
  </si>
  <si>
    <t>Fluorene</t>
  </si>
  <si>
    <t>0,006 - 1,2 µg/g</t>
  </si>
  <si>
    <t>Benzo[k]fluoranthene</t>
  </si>
  <si>
    <t>0,03 - 1,01 µg/g</t>
  </si>
  <si>
    <t>Benzo[a]pyrene</t>
  </si>
  <si>
    <t>0,048 - 5,3 µg/g</t>
  </si>
  <si>
    <t>Naphthalene</t>
  </si>
  <si>
    <t>0,005 - 81 µg/g</t>
  </si>
  <si>
    <t>Dibenzo[a,h]anthracene</t>
  </si>
  <si>
    <t>0,1 - 0,2 µg/g</t>
  </si>
  <si>
    <t>found in % of products</t>
  </si>
  <si>
    <t>phthalate</t>
  </si>
  <si>
    <t>Dibutyl phthalate</t>
  </si>
  <si>
    <t>0,12 - 691,20 µg/g</t>
  </si>
  <si>
    <t>Di-(2-ethylhexyl)phthalate</t>
  </si>
  <si>
    <t>0,2 - 19,3 µg/g</t>
  </si>
  <si>
    <t>chlorinated aliphatic diene</t>
  </si>
  <si>
    <t>hexachloro-1,3-butaidine</t>
  </si>
  <si>
    <t>0,08 - 4,52 µg/g</t>
  </si>
  <si>
    <t>phenols</t>
  </si>
  <si>
    <t>Phenol</t>
  </si>
  <si>
    <t>0,2 - 385 µg/g</t>
  </si>
  <si>
    <t>Amines</t>
  </si>
  <si>
    <t>Methenamine</t>
  </si>
  <si>
    <t>0,08 - 21,64 µg/g</t>
  </si>
  <si>
    <t>dibenzofurans</t>
  </si>
  <si>
    <t>Dibenzofuran</t>
  </si>
  <si>
    <t>0,02 - 1,62 µg/g</t>
  </si>
  <si>
    <t>ketones</t>
  </si>
  <si>
    <t>Benzophenone</t>
  </si>
  <si>
    <t>0,26 - 556,66 µg/g</t>
  </si>
  <si>
    <t>9-fluorene</t>
  </si>
  <si>
    <t>0,02 - 3,04 µg/g</t>
  </si>
  <si>
    <t>o-anisidine</t>
  </si>
  <si>
    <t>4,9 ± 0,4 µg/g</t>
  </si>
  <si>
    <t>only one sample</t>
  </si>
  <si>
    <t>green ink</t>
  </si>
  <si>
    <t>amines</t>
  </si>
  <si>
    <t>aniline</t>
  </si>
  <si>
    <t>1,7 ± 0,4 µg/g</t>
  </si>
  <si>
    <t>toluidines</t>
  </si>
  <si>
    <t>o-toluidine</t>
  </si>
  <si>
    <t>2,6 - 133 µg/g</t>
  </si>
  <si>
    <t>5,5 - 1775 µg/g</t>
  </si>
  <si>
    <t>2-Ethoxybenzenamine</t>
  </si>
  <si>
    <t>6 µg/g</t>
  </si>
  <si>
    <t>3-Methoxybenzenamine</t>
  </si>
  <si>
    <t>4-Chloro-2,5-dimethoxybenzenamine</t>
  </si>
  <si>
    <t>Pentachloroaniline</t>
  </si>
  <si>
    <t>20 µg/g</t>
  </si>
  <si>
    <t>70 µg/g</t>
  </si>
  <si>
    <t>10 - 80 µg/g</t>
  </si>
  <si>
    <t>blue ink</t>
  </si>
  <si>
    <t>1,9 - 2,8 µg/g</t>
  </si>
  <si>
    <t>4-Chloro-o-toluidine</t>
  </si>
  <si>
    <t>5,9 - 15 µg/g</t>
  </si>
  <si>
    <t>Chloro-toluidine</t>
  </si>
  <si>
    <t>10 µg/g</t>
  </si>
  <si>
    <t>0,75 - 4,9 µg/g</t>
  </si>
  <si>
    <t>m-Isopropoxyaniline</t>
  </si>
  <si>
    <t>20 - 500 µg/g</t>
  </si>
  <si>
    <t>brown ink</t>
  </si>
  <si>
    <t>Aniline</t>
  </si>
  <si>
    <t>p-Chloroaniline</t>
  </si>
  <si>
    <t>79 - 230 µg/g</t>
  </si>
  <si>
    <t>2,1 - 72 µg/g</t>
  </si>
  <si>
    <t>3,3'-Dichlorobenzidine</t>
  </si>
  <si>
    <t>4,0 µg/g</t>
  </si>
  <si>
    <t>1,0 - 13 µg/g</t>
  </si>
  <si>
    <t>4-Methyl-m-phenylenediamine</t>
  </si>
  <si>
    <t>1,8 - &gt; 200 µg/g</t>
  </si>
  <si>
    <t>4,0 ± 3,7 µg/g</t>
  </si>
  <si>
    <t>5-Nitro-o-toluidine</t>
  </si>
  <si>
    <t>2,4-Xylidine/2,6-xylidine</t>
  </si>
  <si>
    <t>Dichlorobenzamine</t>
  </si>
  <si>
    <t>5,8 ± 0,7 µg/g</t>
  </si>
  <si>
    <t>0,4 µg/g</t>
  </si>
  <si>
    <t>7 µg/g</t>
  </si>
  <si>
    <t>60 µg/g</t>
  </si>
  <si>
    <t>orange ink</t>
  </si>
  <si>
    <t>1,3 ± 0,7 µg/g</t>
  </si>
  <si>
    <t>1-Amino-2-napthalenol</t>
  </si>
  <si>
    <t>2-Naphthylamine</t>
  </si>
  <si>
    <t>56 - 110 µg/g</t>
  </si>
  <si>
    <t>2,6 ± 0,3 µg/g</t>
  </si>
  <si>
    <t>1,3 ± 0,2 µg/g</t>
  </si>
  <si>
    <t>16 ± 4 µg/g</t>
  </si>
  <si>
    <t>16 µg/g</t>
  </si>
  <si>
    <t>100 µg/g</t>
  </si>
  <si>
    <t>red ink</t>
  </si>
  <si>
    <t>1,6 ± 0,1 µg/g</t>
  </si>
  <si>
    <t>4-Methoxy-m-phenylenediamine</t>
  </si>
  <si>
    <t>4-Methyl-1,2-benzendiamine</t>
  </si>
  <si>
    <t>Trichlorobenzamine</t>
  </si>
  <si>
    <t>2-nitro-p-toluidine</t>
  </si>
  <si>
    <t>5-chloro-2,4-dimethoxybenzenamine</t>
  </si>
  <si>
    <t>4-chloro-2,4-dimethoxybenzenamine</t>
  </si>
  <si>
    <t>2-Nitro-p-anisidine</t>
  </si>
  <si>
    <t>1,2 ± 0,1 µg/g</t>
  </si>
  <si>
    <t>6,2 - 190 µg/g</t>
  </si>
  <si>
    <t>1,1  - 100 µg/</t>
  </si>
  <si>
    <t>40 ± 16 µg/g</t>
  </si>
  <si>
    <t>3,7 - 6,2 µg/g</t>
  </si>
  <si>
    <t>1,1 - 20 µg/g</t>
  </si>
  <si>
    <t>1,2 - &gt; 400 µg/g</t>
  </si>
  <si>
    <t>0,55 - &gt;424 µg/g</t>
  </si>
  <si>
    <t>0,68 - 0,75 µg/g</t>
  </si>
  <si>
    <t>8 - 250 µg/g</t>
  </si>
  <si>
    <t>12 - 140 µg/g</t>
  </si>
  <si>
    <t>14 µg/g</t>
  </si>
  <si>
    <t>130 µg/g</t>
  </si>
  <si>
    <t>20 - 1100 µg/g</t>
  </si>
  <si>
    <t>170 µg/g</t>
  </si>
  <si>
    <t>240 µg/g</t>
  </si>
  <si>
    <t>6 - 80 µg/g</t>
  </si>
  <si>
    <t>10 - 110 µg/g</t>
  </si>
  <si>
    <t>4 µg/g</t>
  </si>
  <si>
    <t>0,54 - 300 µg/g</t>
  </si>
  <si>
    <t>1,1 µg/g</t>
  </si>
  <si>
    <t>4-Aminobiphenyl</t>
  </si>
  <si>
    <t>violet ink</t>
  </si>
  <si>
    <t>5-chloro-o-anisidine</t>
  </si>
  <si>
    <t>1,6 - 10 µg/g</t>
  </si>
  <si>
    <t>0,85 ± 0,1 µg/g</t>
  </si>
  <si>
    <t>0,35 - 4,2 µg/g</t>
  </si>
  <si>
    <t>6 - 45 µg/g</t>
  </si>
  <si>
    <t>15 µg/g</t>
  </si>
  <si>
    <t>65 µg/g</t>
  </si>
  <si>
    <t>150 - 340 µg/g</t>
  </si>
  <si>
    <t>5 µg/g</t>
  </si>
  <si>
    <t>yellow ink</t>
  </si>
  <si>
    <t>2,3 - 3,0 µg/g</t>
  </si>
  <si>
    <t>2,5 µg/g</t>
  </si>
  <si>
    <t>0,68 ± 0,03 µg/g</t>
  </si>
  <si>
    <t>4,6 - 1150 µg/g</t>
  </si>
  <si>
    <t>170 - 180 µg/g</t>
  </si>
  <si>
    <t>grey ink</t>
  </si>
  <si>
    <t>1,0 ± 0,3 µg/g</t>
  </si>
  <si>
    <t>0,52 ± 0,003 µg/g</t>
  </si>
  <si>
    <t>all colours</t>
  </si>
  <si>
    <t>sum PAH (higher than 0,5 mg/kg)</t>
  </si>
  <si>
    <t>Benzo[a]pyrene (higher than 0,005 mg/kg)</t>
  </si>
  <si>
    <t>22 - 52 mg/kg</t>
  </si>
  <si>
    <t>0,038 - 0,23 mg/kg</t>
  </si>
  <si>
    <t>Nitrosamines</t>
  </si>
  <si>
    <t>N-nitrosodiethanolamine</t>
  </si>
  <si>
    <t>N-nitrosomorpholine</t>
  </si>
  <si>
    <t>N-nitrosodibutylamine</t>
  </si>
  <si>
    <t>N-nitrosodimethylamine</t>
  </si>
  <si>
    <t>6 - 24000 µg/kg</t>
  </si>
  <si>
    <t>9 - 625 µg/kg</t>
  </si>
  <si>
    <t>53 - 93 µg/kg</t>
  </si>
  <si>
    <t>17 µg/kg</t>
  </si>
  <si>
    <t>0,5 - 30 mg/kg</t>
  </si>
  <si>
    <t>0,5 - 5 mg/kg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</si>
</sst>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10" fontId="0" fillId="0" borderId="0" xfId="0" applyNumberFormat="1"/>
    <xf numFmtId="10" fontId="3" fillId="0" borderId="0" xfId="0" applyNumberFormat="1" applyFont="1"/>
  </cellXfs>
  <cellStyles count="1">
    <cellStyle name="Standard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4" formatCode="0.00%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9DBB0E-AEDB-4ED5-B6A1-AAEC6048F22C}" name="Tabelle1" displayName="Tabelle1" ref="A1:E112" totalsRowShown="0" headerRowDxfId="0">
  <autoFilter ref="A1:E112" xr:uid="{ED9DBB0E-AEDB-4ED5-B6A1-AAEC6048F22C}"/>
  <tableColumns count="5">
    <tableColumn id="1" xr3:uid="{C0A2A8D6-BD73-4D5C-891A-48CCDCA9CDFA}" name="Colour" dataDxfId="3"/>
    <tableColumn id="2" xr3:uid="{D033E0D2-54E5-42BE-9EFE-A5774E333BD5}" name="substance class" dataDxfId="2"/>
    <tableColumn id="3" xr3:uid="{E277113F-7193-4408-B909-66465EB63A59}" name="contamination"/>
    <tableColumn id="4" xr3:uid="{4700B2AF-AA0C-4352-90C0-DF624FFCB300}" name="concentration range in product"/>
    <tableColumn id="5" xr3:uid="{F4D3853C-6995-4E36-925D-C7416A8BC10A}" name="found in % of products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5"/>
  <sheetViews>
    <sheetView tabSelected="1" topLeftCell="A88" workbookViewId="0">
      <selection sqref="A1:E112"/>
    </sheetView>
  </sheetViews>
  <sheetFormatPr baseColWidth="10" defaultRowHeight="14.4"/>
  <cols>
    <col min="2" max="2" width="23.33203125" customWidth="1"/>
    <col min="3" max="3" width="34.44140625" customWidth="1"/>
    <col min="4" max="4" width="29" customWidth="1"/>
    <col min="5" max="5" width="27.33203125" customWidth="1"/>
    <col min="6" max="6" width="19.5546875" customWidth="1"/>
  </cols>
  <sheetData>
    <row r="1" spans="1: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40</v>
      </c>
    </row>
    <row r="2" spans="1:5">
      <c r="A2" s="7" t="s">
        <v>4</v>
      </c>
      <c r="B2" s="7" t="s">
        <v>5</v>
      </c>
      <c r="C2" t="s">
        <v>6</v>
      </c>
      <c r="D2" t="s">
        <v>7</v>
      </c>
      <c r="E2" s="9">
        <f>29/30</f>
        <v>0.96666666666666667</v>
      </c>
    </row>
    <row r="3" spans="1:5">
      <c r="A3" s="7"/>
      <c r="B3" s="7"/>
      <c r="C3" t="s">
        <v>8</v>
      </c>
      <c r="D3" t="s">
        <v>9</v>
      </c>
      <c r="E3" s="9">
        <f>17/30</f>
        <v>0.56666666666666665</v>
      </c>
    </row>
    <row r="4" spans="1:5">
      <c r="A4" s="7"/>
      <c r="B4" s="7"/>
      <c r="C4" t="s">
        <v>10</v>
      </c>
      <c r="D4" t="s">
        <v>11</v>
      </c>
      <c r="E4" s="9">
        <f>6/38</f>
        <v>0.15789473684210525</v>
      </c>
    </row>
    <row r="5" spans="1:5">
      <c r="A5" s="7"/>
      <c r="B5" s="7"/>
      <c r="C5" t="s">
        <v>12</v>
      </c>
      <c r="D5" t="s">
        <v>13</v>
      </c>
      <c r="E5" s="9">
        <f>18/37</f>
        <v>0.48648648648648651</v>
      </c>
    </row>
    <row r="6" spans="1:5">
      <c r="A6" s="7"/>
      <c r="B6" s="7"/>
      <c r="C6" t="s">
        <v>14</v>
      </c>
      <c r="D6" t="s">
        <v>15</v>
      </c>
      <c r="E6" s="9">
        <f>25/38</f>
        <v>0.65789473684210531</v>
      </c>
    </row>
    <row r="7" spans="1:5">
      <c r="A7" s="7"/>
      <c r="B7" s="7"/>
      <c r="C7" t="s">
        <v>16</v>
      </c>
      <c r="D7" t="s">
        <v>17</v>
      </c>
      <c r="E7" s="9">
        <f>18/38</f>
        <v>0.47368421052631576</v>
      </c>
    </row>
    <row r="8" spans="1:5">
      <c r="A8" s="7"/>
      <c r="B8" s="7"/>
      <c r="C8" t="s">
        <v>18</v>
      </c>
      <c r="D8" t="s">
        <v>19</v>
      </c>
      <c r="E8" s="9">
        <f>15/37</f>
        <v>0.40540540540540543</v>
      </c>
    </row>
    <row r="9" spans="1:5">
      <c r="A9" s="7"/>
      <c r="B9" s="7"/>
      <c r="C9" s="2" t="s">
        <v>20</v>
      </c>
      <c r="D9" s="2" t="s">
        <v>21</v>
      </c>
      <c r="E9" s="10">
        <f>29/38</f>
        <v>0.76315789473684215</v>
      </c>
    </row>
    <row r="10" spans="1:5">
      <c r="A10" s="7"/>
      <c r="B10" s="7"/>
      <c r="C10" t="s">
        <v>22</v>
      </c>
      <c r="D10" t="s">
        <v>23</v>
      </c>
      <c r="E10" s="9">
        <f>30/38</f>
        <v>0.78947368421052633</v>
      </c>
    </row>
    <row r="11" spans="1:5">
      <c r="A11" s="7"/>
      <c r="B11" s="7"/>
      <c r="C11" t="s">
        <v>24</v>
      </c>
      <c r="D11" t="s">
        <v>25</v>
      </c>
      <c r="E11" s="9">
        <f>15/30</f>
        <v>0.5</v>
      </c>
    </row>
    <row r="12" spans="1:5">
      <c r="A12" s="7"/>
      <c r="B12" s="7"/>
      <c r="C12" t="s">
        <v>26</v>
      </c>
      <c r="D12" t="s">
        <v>27</v>
      </c>
      <c r="E12" s="9">
        <f>4/37</f>
        <v>0.10810810810810811</v>
      </c>
    </row>
    <row r="13" spans="1:5">
      <c r="A13" s="7"/>
      <c r="B13" s="7"/>
      <c r="C13" t="s">
        <v>28</v>
      </c>
      <c r="D13" t="s">
        <v>29</v>
      </c>
      <c r="E13" s="9">
        <f>11/37</f>
        <v>0.29729729729729731</v>
      </c>
    </row>
    <row r="14" spans="1:5">
      <c r="A14" s="7"/>
      <c r="B14" s="7"/>
      <c r="C14" t="s">
        <v>30</v>
      </c>
      <c r="D14" t="s">
        <v>31</v>
      </c>
      <c r="E14" s="9">
        <f>9/37</f>
        <v>0.24324324324324326</v>
      </c>
    </row>
    <row r="15" spans="1:5">
      <c r="A15" s="7"/>
      <c r="B15" s="7"/>
      <c r="C15" t="s">
        <v>32</v>
      </c>
      <c r="D15" t="s">
        <v>33</v>
      </c>
      <c r="E15" s="9">
        <f>15/37</f>
        <v>0.40540540540540543</v>
      </c>
    </row>
    <row r="16" spans="1:5">
      <c r="A16" s="7"/>
      <c r="B16" s="7"/>
      <c r="C16" t="s">
        <v>34</v>
      </c>
      <c r="D16" t="s">
        <v>35</v>
      </c>
      <c r="E16" s="9">
        <f>16/37</f>
        <v>0.43243243243243246</v>
      </c>
    </row>
    <row r="17" spans="1:5">
      <c r="A17" s="7"/>
      <c r="B17" s="7"/>
      <c r="C17" t="s">
        <v>36</v>
      </c>
      <c r="D17" t="s">
        <v>37</v>
      </c>
      <c r="E17" s="9">
        <f>21/38</f>
        <v>0.55263157894736847</v>
      </c>
    </row>
    <row r="18" spans="1:5">
      <c r="A18" s="7"/>
      <c r="B18" s="7"/>
      <c r="C18" t="s">
        <v>38</v>
      </c>
      <c r="D18" t="s">
        <v>39</v>
      </c>
      <c r="E18" s="9">
        <f>3/37</f>
        <v>8.1081081081081086E-2</v>
      </c>
    </row>
    <row r="19" spans="1:5">
      <c r="A19" s="7"/>
      <c r="B19" s="7"/>
      <c r="C19" t="s">
        <v>61</v>
      </c>
      <c r="D19" t="s">
        <v>62</v>
      </c>
      <c r="E19" s="9">
        <f>10/14</f>
        <v>0.7142857142857143</v>
      </c>
    </row>
    <row r="20" spans="1:5">
      <c r="A20" s="7"/>
      <c r="B20" s="7" t="s">
        <v>41</v>
      </c>
      <c r="C20" t="s">
        <v>42</v>
      </c>
      <c r="D20" t="s">
        <v>43</v>
      </c>
      <c r="E20" s="9">
        <f>21/25</f>
        <v>0.84</v>
      </c>
    </row>
    <row r="21" spans="1:5">
      <c r="A21" s="7"/>
      <c r="B21" s="7"/>
      <c r="C21" t="s">
        <v>44</v>
      </c>
      <c r="D21" t="s">
        <v>45</v>
      </c>
      <c r="E21" s="9">
        <f>8/11</f>
        <v>0.72727272727272729</v>
      </c>
    </row>
    <row r="22" spans="1:5">
      <c r="A22" s="7"/>
      <c r="B22" t="s">
        <v>46</v>
      </c>
      <c r="C22" t="s">
        <v>47</v>
      </c>
      <c r="D22" t="s">
        <v>48</v>
      </c>
      <c r="E22" s="9">
        <f>6/14</f>
        <v>0.42857142857142855</v>
      </c>
    </row>
    <row r="23" spans="1:5">
      <c r="A23" s="7"/>
      <c r="B23" s="4" t="s">
        <v>49</v>
      </c>
      <c r="C23" t="s">
        <v>50</v>
      </c>
      <c r="D23" t="s">
        <v>51</v>
      </c>
      <c r="E23" s="9">
        <f>16/19</f>
        <v>0.84210526315789469</v>
      </c>
    </row>
    <row r="24" spans="1:5">
      <c r="A24" s="7"/>
      <c r="B24" s="7" t="s">
        <v>52</v>
      </c>
      <c r="C24" t="s">
        <v>53</v>
      </c>
      <c r="D24" t="s">
        <v>54</v>
      </c>
      <c r="E24" s="9">
        <f>5/14</f>
        <v>0.35714285714285715</v>
      </c>
    </row>
    <row r="25" spans="1:5">
      <c r="A25" s="7"/>
      <c r="B25" s="7"/>
      <c r="C25" t="s">
        <v>63</v>
      </c>
      <c r="D25" s="5" t="s">
        <v>64</v>
      </c>
      <c r="E25" s="6" t="s">
        <v>65</v>
      </c>
    </row>
    <row r="26" spans="1:5">
      <c r="A26" s="7"/>
      <c r="B26" s="4" t="s">
        <v>55</v>
      </c>
      <c r="C26" t="s">
        <v>56</v>
      </c>
      <c r="D26" t="s">
        <v>57</v>
      </c>
      <c r="E26" s="9">
        <f>7/14</f>
        <v>0.5</v>
      </c>
    </row>
    <row r="27" spans="1:5">
      <c r="A27" s="7"/>
      <c r="B27" s="4" t="s">
        <v>58</v>
      </c>
      <c r="C27" t="s">
        <v>59</v>
      </c>
      <c r="D27" t="s">
        <v>60</v>
      </c>
      <c r="E27" s="9">
        <f>11/14</f>
        <v>0.7857142857142857</v>
      </c>
    </row>
    <row r="28" spans="1:5">
      <c r="A28" s="7" t="s">
        <v>66</v>
      </c>
      <c r="B28" s="8" t="s">
        <v>67</v>
      </c>
      <c r="C28" t="s">
        <v>68</v>
      </c>
      <c r="D28" t="s">
        <v>69</v>
      </c>
      <c r="E28" s="9">
        <f>1/4</f>
        <v>0.25</v>
      </c>
    </row>
    <row r="29" spans="1:5">
      <c r="A29" s="7"/>
      <c r="B29" s="8"/>
      <c r="C29" t="s">
        <v>74</v>
      </c>
      <c r="D29" t="s">
        <v>75</v>
      </c>
      <c r="E29" s="9">
        <v>0.25</v>
      </c>
    </row>
    <row r="30" spans="1:5">
      <c r="A30" s="7"/>
      <c r="B30" s="8"/>
      <c r="C30" t="s">
        <v>76</v>
      </c>
      <c r="D30" t="s">
        <v>79</v>
      </c>
      <c r="E30" s="9">
        <v>0.25</v>
      </c>
    </row>
    <row r="31" spans="1:5">
      <c r="A31" s="7"/>
      <c r="B31" s="8"/>
      <c r="C31" t="s">
        <v>77</v>
      </c>
      <c r="D31" t="s">
        <v>80</v>
      </c>
      <c r="E31" s="9">
        <v>0.25</v>
      </c>
    </row>
    <row r="32" spans="1:5">
      <c r="A32" s="7"/>
      <c r="B32" s="8"/>
      <c r="C32" t="s">
        <v>78</v>
      </c>
      <c r="D32" t="s">
        <v>81</v>
      </c>
      <c r="E32" s="9">
        <v>0.75</v>
      </c>
    </row>
    <row r="33" spans="1:5">
      <c r="A33" s="7"/>
      <c r="B33" s="8"/>
      <c r="C33" t="s">
        <v>63</v>
      </c>
      <c r="D33" t="s">
        <v>73</v>
      </c>
      <c r="E33" s="9">
        <v>0.5</v>
      </c>
    </row>
    <row r="34" spans="1:5">
      <c r="A34" s="7"/>
      <c r="B34" s="8"/>
      <c r="C34" t="s">
        <v>71</v>
      </c>
      <c r="D34" t="s">
        <v>72</v>
      </c>
      <c r="E34" s="9">
        <v>0.75</v>
      </c>
    </row>
    <row r="35" spans="1:5">
      <c r="A35" s="7" t="s">
        <v>82</v>
      </c>
      <c r="B35" s="4" t="s">
        <v>5</v>
      </c>
      <c r="C35" t="s">
        <v>36</v>
      </c>
      <c r="D35" t="s">
        <v>83</v>
      </c>
      <c r="E35" s="9">
        <v>1</v>
      </c>
    </row>
    <row r="36" spans="1:5">
      <c r="A36" s="7"/>
      <c r="B36" s="8" t="s">
        <v>52</v>
      </c>
      <c r="C36" t="s">
        <v>89</v>
      </c>
      <c r="D36" t="s">
        <v>90</v>
      </c>
      <c r="E36" s="9">
        <f>2/3</f>
        <v>0.66666666666666663</v>
      </c>
    </row>
    <row r="37" spans="1:5">
      <c r="A37" s="7"/>
      <c r="B37" s="8"/>
      <c r="C37" t="s">
        <v>63</v>
      </c>
      <c r="D37" t="s">
        <v>88</v>
      </c>
      <c r="E37" s="9">
        <f>2/3</f>
        <v>0.66666666666666663</v>
      </c>
    </row>
    <row r="38" spans="1:5">
      <c r="A38" s="7"/>
      <c r="B38" s="8" t="s">
        <v>70</v>
      </c>
      <c r="C38" t="s">
        <v>84</v>
      </c>
      <c r="D38" t="s">
        <v>85</v>
      </c>
      <c r="E38" s="9">
        <f>2/3</f>
        <v>0.66666666666666663</v>
      </c>
    </row>
    <row r="39" spans="1:5">
      <c r="A39" s="7"/>
      <c r="B39" s="8"/>
      <c r="C39" t="s">
        <v>86</v>
      </c>
      <c r="D39" t="s">
        <v>87</v>
      </c>
      <c r="E39" s="9">
        <f>1/3</f>
        <v>0.33333333333333331</v>
      </c>
    </row>
    <row r="40" spans="1:5">
      <c r="A40" s="7" t="s">
        <v>91</v>
      </c>
      <c r="B40" s="8" t="s">
        <v>67</v>
      </c>
      <c r="C40" t="s">
        <v>92</v>
      </c>
      <c r="D40" t="s">
        <v>94</v>
      </c>
      <c r="E40" s="9">
        <v>1</v>
      </c>
    </row>
    <row r="41" spans="1:5">
      <c r="A41" s="7"/>
      <c r="B41" s="8"/>
      <c r="C41" t="s">
        <v>93</v>
      </c>
      <c r="D41" t="s">
        <v>95</v>
      </c>
      <c r="E41" s="9">
        <v>1</v>
      </c>
    </row>
    <row r="42" spans="1:5">
      <c r="A42" s="7"/>
      <c r="B42" s="8"/>
      <c r="C42" t="s">
        <v>96</v>
      </c>
      <c r="D42" t="s">
        <v>97</v>
      </c>
      <c r="E42" s="9">
        <v>0.5</v>
      </c>
    </row>
    <row r="43" spans="1:5">
      <c r="A43" s="7"/>
      <c r="B43" s="8"/>
      <c r="C43" t="s">
        <v>99</v>
      </c>
      <c r="D43" t="s">
        <v>100</v>
      </c>
      <c r="E43" s="9">
        <v>1</v>
      </c>
    </row>
    <row r="44" spans="1:5">
      <c r="A44" s="7"/>
      <c r="B44" s="8"/>
      <c r="C44" t="s">
        <v>63</v>
      </c>
      <c r="D44" t="s">
        <v>101</v>
      </c>
      <c r="E44" s="9">
        <v>0.5</v>
      </c>
    </row>
    <row r="45" spans="1:5">
      <c r="A45" s="7"/>
      <c r="B45" s="8"/>
      <c r="C45" t="s">
        <v>71</v>
      </c>
      <c r="D45" t="s">
        <v>98</v>
      </c>
      <c r="E45" s="9">
        <v>1</v>
      </c>
    </row>
    <row r="46" spans="1:5">
      <c r="A46" s="7"/>
      <c r="B46" s="8"/>
      <c r="C46" t="s">
        <v>102</v>
      </c>
      <c r="D46" t="s">
        <v>105</v>
      </c>
      <c r="E46" s="9">
        <v>0.5</v>
      </c>
    </row>
    <row r="47" spans="1:5">
      <c r="A47" s="7"/>
      <c r="B47" s="8"/>
      <c r="C47" t="s">
        <v>103</v>
      </c>
      <c r="D47" t="s">
        <v>106</v>
      </c>
      <c r="E47" s="9">
        <v>0.5</v>
      </c>
    </row>
    <row r="48" spans="1:5">
      <c r="A48" s="7"/>
      <c r="B48" s="8"/>
      <c r="C48" t="s">
        <v>74</v>
      </c>
      <c r="D48" t="s">
        <v>107</v>
      </c>
      <c r="E48" s="9">
        <v>0.5</v>
      </c>
    </row>
    <row r="49" spans="1:5">
      <c r="A49" s="7"/>
      <c r="B49" s="8"/>
      <c r="C49" t="s">
        <v>86</v>
      </c>
      <c r="D49" t="str">
        <f>D48</f>
        <v>7 µg/g</v>
      </c>
      <c r="E49" s="9">
        <v>0.5</v>
      </c>
    </row>
    <row r="50" spans="1:5">
      <c r="A50" s="7"/>
      <c r="B50" s="8"/>
      <c r="C50" t="s">
        <v>104</v>
      </c>
      <c r="D50" t="s">
        <v>108</v>
      </c>
      <c r="E50" s="9">
        <v>0.5</v>
      </c>
    </row>
    <row r="51" spans="1:5">
      <c r="A51" s="7" t="s">
        <v>109</v>
      </c>
      <c r="B51" s="7" t="s">
        <v>5</v>
      </c>
      <c r="C51" t="s">
        <v>36</v>
      </c>
      <c r="D51" t="s">
        <v>110</v>
      </c>
      <c r="E51" s="3" t="s">
        <v>65</v>
      </c>
    </row>
    <row r="52" spans="1:5">
      <c r="A52" s="7"/>
      <c r="B52" s="7"/>
      <c r="C52" t="s">
        <v>111</v>
      </c>
      <c r="D52" t="s">
        <v>75</v>
      </c>
      <c r="E52" s="9">
        <v>0.5</v>
      </c>
    </row>
    <row r="53" spans="1:5">
      <c r="A53" s="7"/>
      <c r="B53" s="7" t="s">
        <v>52</v>
      </c>
      <c r="C53" t="s">
        <v>92</v>
      </c>
      <c r="D53" t="s">
        <v>113</v>
      </c>
      <c r="E53" s="9">
        <v>1</v>
      </c>
    </row>
    <row r="54" spans="1:5">
      <c r="A54" s="7"/>
      <c r="B54" s="7"/>
      <c r="C54" t="s">
        <v>112</v>
      </c>
      <c r="D54" t="s">
        <v>114</v>
      </c>
      <c r="E54" s="9">
        <v>0.5</v>
      </c>
    </row>
    <row r="55" spans="1:5">
      <c r="A55" s="7"/>
      <c r="B55" s="7"/>
      <c r="C55" t="s">
        <v>71</v>
      </c>
      <c r="D55" t="s">
        <v>115</v>
      </c>
      <c r="E55" s="9">
        <v>0.5</v>
      </c>
    </row>
    <row r="56" spans="1:5">
      <c r="A56" s="7"/>
      <c r="B56" s="7"/>
      <c r="C56" t="s">
        <v>99</v>
      </c>
      <c r="D56" t="s">
        <v>116</v>
      </c>
      <c r="E56" s="9">
        <v>0.5</v>
      </c>
    </row>
    <row r="57" spans="1:5">
      <c r="A57" s="7"/>
      <c r="B57" s="7"/>
      <c r="C57" t="s">
        <v>74</v>
      </c>
      <c r="D57" t="s">
        <v>117</v>
      </c>
      <c r="E57" s="9">
        <v>0.5</v>
      </c>
    </row>
    <row r="58" spans="1:5">
      <c r="A58" s="7"/>
      <c r="B58" s="7"/>
      <c r="C58" t="s">
        <v>104</v>
      </c>
      <c r="D58" t="s">
        <v>75</v>
      </c>
      <c r="E58" s="9">
        <v>0.5</v>
      </c>
    </row>
    <row r="59" spans="1:5">
      <c r="A59" s="7"/>
      <c r="B59" s="7"/>
      <c r="C59" t="s">
        <v>89</v>
      </c>
      <c r="D59" t="s">
        <v>118</v>
      </c>
      <c r="E59" s="9">
        <v>0.5</v>
      </c>
    </row>
    <row r="60" spans="1:5">
      <c r="A60" s="7" t="s">
        <v>119</v>
      </c>
      <c r="B60" t="s">
        <v>5</v>
      </c>
      <c r="C60" t="s">
        <v>36</v>
      </c>
      <c r="D60" t="s">
        <v>120</v>
      </c>
      <c r="E60" s="9">
        <v>1</v>
      </c>
    </row>
    <row r="61" spans="1:5">
      <c r="A61" s="7"/>
      <c r="B61" s="7" t="s">
        <v>67</v>
      </c>
      <c r="C61" t="s">
        <v>68</v>
      </c>
      <c r="D61" t="s">
        <v>147</v>
      </c>
      <c r="E61" s="9">
        <f>8/13</f>
        <v>0.61538461538461542</v>
      </c>
    </row>
    <row r="62" spans="1:5">
      <c r="A62" s="7"/>
      <c r="B62" s="7"/>
      <c r="C62" t="s">
        <v>84</v>
      </c>
      <c r="D62" t="s">
        <v>128</v>
      </c>
      <c r="E62" s="9">
        <f>1/13</f>
        <v>7.6923076923076927E-2</v>
      </c>
    </row>
    <row r="63" spans="1:5">
      <c r="A63" s="7"/>
      <c r="B63" s="7"/>
      <c r="C63" t="s">
        <v>102</v>
      </c>
      <c r="D63" t="s">
        <v>129</v>
      </c>
      <c r="E63" s="9">
        <f>5/13</f>
        <v>0.38461538461538464</v>
      </c>
    </row>
    <row r="64" spans="1:5">
      <c r="A64" s="7"/>
      <c r="B64" s="7"/>
      <c r="C64" t="s">
        <v>93</v>
      </c>
      <c r="D64" t="s">
        <v>130</v>
      </c>
      <c r="E64" s="9">
        <f>4/13</f>
        <v>0.30769230769230771</v>
      </c>
    </row>
    <row r="65" spans="1:5">
      <c r="A65" s="7"/>
      <c r="B65" s="7"/>
      <c r="C65" t="s">
        <v>121</v>
      </c>
      <c r="D65" t="s">
        <v>131</v>
      </c>
      <c r="E65" s="9">
        <f>1/13</f>
        <v>7.6923076923076927E-2</v>
      </c>
    </row>
    <row r="66" spans="1:5">
      <c r="A66" s="7"/>
      <c r="B66" s="7"/>
      <c r="C66" t="s">
        <v>96</v>
      </c>
      <c r="D66" t="s">
        <v>132</v>
      </c>
      <c r="E66" s="9">
        <f>3/13</f>
        <v>0.23076923076923078</v>
      </c>
    </row>
    <row r="67" spans="1:5">
      <c r="A67" s="7"/>
      <c r="B67" s="7"/>
      <c r="C67" t="s">
        <v>71</v>
      </c>
      <c r="D67" t="s">
        <v>133</v>
      </c>
      <c r="E67" s="9">
        <f>8/13</f>
        <v>0.61538461538461542</v>
      </c>
    </row>
    <row r="68" spans="1:5">
      <c r="A68" s="7"/>
      <c r="B68" s="7"/>
      <c r="C68" t="s">
        <v>99</v>
      </c>
      <c r="D68" t="s">
        <v>134</v>
      </c>
      <c r="E68" s="9">
        <f>4/13</f>
        <v>0.30769230769230771</v>
      </c>
    </row>
    <row r="69" spans="1:5">
      <c r="A69" s="7"/>
      <c r="B69" s="7"/>
      <c r="C69" t="s">
        <v>63</v>
      </c>
      <c r="D69" t="s">
        <v>135</v>
      </c>
      <c r="E69" s="9">
        <f>11/13</f>
        <v>0.84615384615384615</v>
      </c>
    </row>
    <row r="70" spans="1:5">
      <c r="A70" s="7"/>
      <c r="B70" s="7"/>
      <c r="C70" t="s">
        <v>103</v>
      </c>
      <c r="D70" t="s">
        <v>136</v>
      </c>
      <c r="E70" s="9">
        <f>2/13</f>
        <v>0.15384615384615385</v>
      </c>
    </row>
    <row r="71" spans="1:5">
      <c r="A71" s="7"/>
      <c r="B71" s="7"/>
      <c r="C71" t="s">
        <v>74</v>
      </c>
      <c r="D71" t="s">
        <v>137</v>
      </c>
      <c r="E71" s="9">
        <v>1</v>
      </c>
    </row>
    <row r="72" spans="1:5">
      <c r="A72" s="7"/>
      <c r="B72" s="7"/>
      <c r="C72" t="s">
        <v>76</v>
      </c>
      <c r="D72" t="s">
        <v>138</v>
      </c>
      <c r="E72" s="9">
        <f>2/11</f>
        <v>0.18181818181818182</v>
      </c>
    </row>
    <row r="73" spans="1:5">
      <c r="A73" s="7"/>
      <c r="B73" s="7"/>
      <c r="C73" t="s">
        <v>86</v>
      </c>
      <c r="D73" t="s">
        <v>139</v>
      </c>
      <c r="E73" s="9">
        <f>1/11</f>
        <v>9.0909090909090912E-2</v>
      </c>
    </row>
    <row r="74" spans="1:5">
      <c r="A74" s="7"/>
      <c r="B74" s="7"/>
      <c r="C74" t="s">
        <v>122</v>
      </c>
      <c r="D74" t="s">
        <v>79</v>
      </c>
      <c r="E74" s="9">
        <f>1/11</f>
        <v>9.0909090909090912E-2</v>
      </c>
    </row>
    <row r="75" spans="1:5">
      <c r="A75" s="7"/>
      <c r="B75" s="7"/>
      <c r="C75" t="s">
        <v>104</v>
      </c>
      <c r="D75" t="s">
        <v>140</v>
      </c>
      <c r="E75" s="9">
        <f>1/11</f>
        <v>9.0909090909090912E-2</v>
      </c>
    </row>
    <row r="76" spans="1:5">
      <c r="A76" s="7"/>
      <c r="B76" s="7"/>
      <c r="C76" t="s">
        <v>123</v>
      </c>
      <c r="D76" t="s">
        <v>141</v>
      </c>
      <c r="E76" s="9">
        <f>2/11</f>
        <v>0.18181818181818182</v>
      </c>
    </row>
    <row r="77" spans="1:5">
      <c r="A77" s="7"/>
      <c r="B77" s="7"/>
      <c r="C77" t="s">
        <v>124</v>
      </c>
      <c r="D77" t="s">
        <v>142</v>
      </c>
      <c r="E77" s="9">
        <f>1/11</f>
        <v>9.0909090909090912E-2</v>
      </c>
    </row>
    <row r="78" spans="1:5">
      <c r="A78" s="7"/>
      <c r="B78" s="7"/>
      <c r="C78" t="s">
        <v>125</v>
      </c>
      <c r="D78" t="s">
        <v>143</v>
      </c>
      <c r="E78" s="9">
        <f>1/11</f>
        <v>9.0909090909090912E-2</v>
      </c>
    </row>
    <row r="79" spans="1:5">
      <c r="A79" s="7"/>
      <c r="B79" s="7"/>
      <c r="C79" t="s">
        <v>126</v>
      </c>
      <c r="D79" t="s">
        <v>144</v>
      </c>
      <c r="E79" s="9">
        <f>3/11</f>
        <v>0.27272727272727271</v>
      </c>
    </row>
    <row r="80" spans="1:5">
      <c r="A80" s="7"/>
      <c r="B80" s="7"/>
      <c r="C80" t="s">
        <v>111</v>
      </c>
      <c r="D80" t="s">
        <v>145</v>
      </c>
      <c r="E80" s="9">
        <f>4/11</f>
        <v>0.36363636363636365</v>
      </c>
    </row>
    <row r="81" spans="1:5">
      <c r="A81" s="7"/>
      <c r="B81" s="7"/>
      <c r="C81" t="s">
        <v>127</v>
      </c>
      <c r="D81" t="s">
        <v>146</v>
      </c>
      <c r="E81" s="9">
        <f>1/11</f>
        <v>9.0909090909090912E-2</v>
      </c>
    </row>
    <row r="82" spans="1:5">
      <c r="A82" s="7"/>
      <c r="B82" s="7"/>
      <c r="C82" t="s">
        <v>149</v>
      </c>
      <c r="D82" t="s">
        <v>148</v>
      </c>
      <c r="E82" s="9">
        <f>1/13</f>
        <v>7.6923076923076927E-2</v>
      </c>
    </row>
    <row r="83" spans="1:5">
      <c r="A83" s="7" t="s">
        <v>150</v>
      </c>
      <c r="B83" s="7" t="s">
        <v>52</v>
      </c>
      <c r="C83" t="s">
        <v>92</v>
      </c>
      <c r="D83" t="s">
        <v>152</v>
      </c>
      <c r="E83" s="9">
        <v>0.8</v>
      </c>
    </row>
    <row r="84" spans="1:5">
      <c r="A84" s="7"/>
      <c r="B84" s="7"/>
      <c r="C84" t="s">
        <v>71</v>
      </c>
      <c r="D84" t="s">
        <v>153</v>
      </c>
      <c r="E84" s="9">
        <v>0.6</v>
      </c>
    </row>
    <row r="85" spans="1:5">
      <c r="A85" s="7"/>
      <c r="B85" s="7"/>
      <c r="C85" t="s">
        <v>63</v>
      </c>
      <c r="D85" t="s">
        <v>154</v>
      </c>
      <c r="E85" s="9">
        <v>0.6</v>
      </c>
    </row>
    <row r="86" spans="1:5">
      <c r="A86" s="7"/>
      <c r="B86" s="7"/>
      <c r="C86" t="s">
        <v>74</v>
      </c>
      <c r="D86" t="s">
        <v>155</v>
      </c>
      <c r="E86" s="9">
        <v>0.4</v>
      </c>
    </row>
    <row r="87" spans="1:5">
      <c r="A87" s="7"/>
      <c r="B87" s="7"/>
      <c r="C87" t="s">
        <v>104</v>
      </c>
      <c r="D87" t="s">
        <v>156</v>
      </c>
      <c r="E87" s="9">
        <v>0.2</v>
      </c>
    </row>
    <row r="88" spans="1:5">
      <c r="A88" s="7"/>
      <c r="B88" s="7"/>
      <c r="C88" t="s">
        <v>89</v>
      </c>
      <c r="D88" t="s">
        <v>157</v>
      </c>
      <c r="E88" s="9">
        <v>0.2</v>
      </c>
    </row>
    <row r="89" spans="1:5">
      <c r="A89" s="7"/>
      <c r="B89" s="7"/>
      <c r="C89" t="s">
        <v>151</v>
      </c>
      <c r="D89" t="s">
        <v>158</v>
      </c>
      <c r="E89" s="9">
        <v>0.4</v>
      </c>
    </row>
    <row r="90" spans="1:5">
      <c r="A90" s="7"/>
      <c r="B90" s="7"/>
      <c r="C90" t="s">
        <v>77</v>
      </c>
      <c r="D90" t="s">
        <v>159</v>
      </c>
      <c r="E90" s="9">
        <v>0.2</v>
      </c>
    </row>
    <row r="91" spans="1:5">
      <c r="A91" s="7" t="s">
        <v>160</v>
      </c>
      <c r="B91" s="7" t="s">
        <v>52</v>
      </c>
      <c r="C91" t="s">
        <v>92</v>
      </c>
      <c r="D91" t="s">
        <v>161</v>
      </c>
      <c r="E91" s="9">
        <v>0.5</v>
      </c>
    </row>
    <row r="92" spans="1:5">
      <c r="A92" s="7"/>
      <c r="B92" s="7"/>
      <c r="C92" t="s">
        <v>96</v>
      </c>
      <c r="D92" t="s">
        <v>162</v>
      </c>
      <c r="E92" s="9">
        <v>0.25</v>
      </c>
    </row>
    <row r="93" spans="1:5">
      <c r="A93" s="7"/>
      <c r="B93" s="7"/>
      <c r="C93" t="s">
        <v>71</v>
      </c>
      <c r="D93" t="s">
        <v>163</v>
      </c>
      <c r="E93" s="9">
        <v>0.25</v>
      </c>
    </row>
    <row r="94" spans="1:5">
      <c r="A94" s="7"/>
      <c r="B94" s="7"/>
      <c r="C94" t="s">
        <v>63</v>
      </c>
      <c r="D94" t="s">
        <v>164</v>
      </c>
      <c r="E94" s="9">
        <v>0.75</v>
      </c>
    </row>
    <row r="95" spans="1:5">
      <c r="A95" s="7"/>
      <c r="B95" s="7"/>
      <c r="C95" t="s">
        <v>76</v>
      </c>
      <c r="D95" t="s">
        <v>139</v>
      </c>
      <c r="E95" s="9">
        <v>0.25</v>
      </c>
    </row>
    <row r="96" spans="1:5">
      <c r="A96" s="7"/>
      <c r="B96" s="7"/>
      <c r="C96" t="s">
        <v>89</v>
      </c>
      <c r="D96" t="s">
        <v>87</v>
      </c>
      <c r="E96" s="9">
        <v>0.25</v>
      </c>
    </row>
    <row r="97" spans="1:5">
      <c r="A97" s="7"/>
      <c r="B97" s="7"/>
      <c r="C97" t="s">
        <v>77</v>
      </c>
      <c r="D97" t="s">
        <v>165</v>
      </c>
      <c r="E97" s="9">
        <v>0.5</v>
      </c>
    </row>
    <row r="98" spans="1:5">
      <c r="A98" s="7"/>
      <c r="B98" s="7"/>
      <c r="C98" t="s">
        <v>127</v>
      </c>
      <c r="D98" t="s">
        <v>139</v>
      </c>
      <c r="E98" s="9">
        <v>0.25</v>
      </c>
    </row>
    <row r="99" spans="1:5">
      <c r="A99" s="7"/>
      <c r="B99" s="7"/>
      <c r="C99" t="s">
        <v>125</v>
      </c>
      <c r="D99" t="s">
        <v>87</v>
      </c>
      <c r="E99" s="9">
        <v>0.25</v>
      </c>
    </row>
    <row r="100" spans="1:5">
      <c r="A100" s="7" t="s">
        <v>166</v>
      </c>
      <c r="B100" s="7" t="s">
        <v>5</v>
      </c>
      <c r="C100" t="s">
        <v>36</v>
      </c>
      <c r="D100" t="s">
        <v>167</v>
      </c>
      <c r="E100" s="3" t="s">
        <v>65</v>
      </c>
    </row>
    <row r="101" spans="1:5">
      <c r="A101" s="7"/>
      <c r="B101" s="7"/>
      <c r="C101" t="s">
        <v>20</v>
      </c>
      <c r="D101" t="s">
        <v>168</v>
      </c>
      <c r="E101" s="3" t="s">
        <v>65</v>
      </c>
    </row>
    <row r="102" spans="1:5">
      <c r="A102" s="7" t="s">
        <v>169</v>
      </c>
      <c r="B102" s="7" t="s">
        <v>5</v>
      </c>
      <c r="C102" t="s">
        <v>170</v>
      </c>
      <c r="D102" t="s">
        <v>172</v>
      </c>
      <c r="E102" s="9">
        <f>3/14</f>
        <v>0.21428571428571427</v>
      </c>
    </row>
    <row r="103" spans="1:5">
      <c r="A103" s="7"/>
      <c r="B103" s="7"/>
      <c r="C103" t="s">
        <v>171</v>
      </c>
      <c r="D103" t="s">
        <v>173</v>
      </c>
      <c r="E103" s="9">
        <f>3/14</f>
        <v>0.21428571428571427</v>
      </c>
    </row>
    <row r="104" spans="1:5">
      <c r="A104" s="7"/>
      <c r="B104" s="7" t="s">
        <v>174</v>
      </c>
      <c r="C104" t="s">
        <v>175</v>
      </c>
      <c r="D104" t="s">
        <v>179</v>
      </c>
      <c r="E104" s="9">
        <f>56/416</f>
        <v>0.13461538461538461</v>
      </c>
    </row>
    <row r="105" spans="1:5">
      <c r="A105" s="7"/>
      <c r="B105" s="7"/>
      <c r="C105" t="s">
        <v>176</v>
      </c>
      <c r="D105" t="s">
        <v>180</v>
      </c>
      <c r="E105" s="9">
        <f>9/416</f>
        <v>2.1634615384615384E-2</v>
      </c>
    </row>
    <row r="106" spans="1:5">
      <c r="A106" s="7"/>
      <c r="B106" s="7"/>
      <c r="C106" t="s">
        <v>177</v>
      </c>
      <c r="D106" t="s">
        <v>181</v>
      </c>
      <c r="E106" s="9">
        <f>2/416</f>
        <v>4.807692307692308E-3</v>
      </c>
    </row>
    <row r="107" spans="1:5">
      <c r="A107" s="7"/>
      <c r="B107" s="7"/>
      <c r="C107" t="s">
        <v>178</v>
      </c>
      <c r="D107" t="s">
        <v>182</v>
      </c>
      <c r="E107" s="9">
        <f>1/416</f>
        <v>2.403846153846154E-3</v>
      </c>
    </row>
    <row r="108" spans="1:5">
      <c r="A108" s="7"/>
      <c r="B108" s="7" t="s">
        <v>52</v>
      </c>
      <c r="C108" t="s">
        <v>71</v>
      </c>
      <c r="D108" t="s">
        <v>183</v>
      </c>
      <c r="E108" s="9">
        <f>27/72</f>
        <v>0.375</v>
      </c>
    </row>
    <row r="109" spans="1:5">
      <c r="A109" s="7"/>
      <c r="B109" s="7"/>
      <c r="C109" t="s">
        <v>63</v>
      </c>
      <c r="D109" t="s">
        <v>183</v>
      </c>
      <c r="E109" s="9">
        <f>16/72</f>
        <v>0.22222222222222221</v>
      </c>
    </row>
    <row r="110" spans="1:5">
      <c r="A110" s="7"/>
      <c r="B110" s="7"/>
      <c r="C110" t="s">
        <v>68</v>
      </c>
      <c r="D110" t="s">
        <v>183</v>
      </c>
      <c r="E110" s="9">
        <f>6/72</f>
        <v>8.3333333333333329E-2</v>
      </c>
    </row>
    <row r="111" spans="1:5">
      <c r="A111" s="7"/>
      <c r="B111" s="7"/>
      <c r="C111" t="s">
        <v>96</v>
      </c>
      <c r="D111" t="s">
        <v>184</v>
      </c>
      <c r="E111" s="9">
        <f>3/72</f>
        <v>4.1666666666666664E-2</v>
      </c>
    </row>
    <row r="112" spans="1:5">
      <c r="A112" s="7"/>
      <c r="B112" s="7"/>
      <c r="C112" t="s">
        <v>102</v>
      </c>
      <c r="D112" t="s">
        <v>183</v>
      </c>
      <c r="E112" s="9">
        <f>6/72</f>
        <v>8.3333333333333329E-2</v>
      </c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</sheetData>
  <sortState xmlns:xlrd2="http://schemas.microsoft.com/office/spreadsheetml/2017/richdata2" ref="G2:G19">
    <sortCondition descending="1" ref="G2:G19"/>
  </sortState>
  <conditionalFormatting sqref="D2:D1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Fels</dc:creator>
  <cp:lastModifiedBy>Patricia Fels</cp:lastModifiedBy>
  <dcterms:created xsi:type="dcterms:W3CDTF">2023-06-16T13:54:26Z</dcterms:created>
  <dcterms:modified xsi:type="dcterms:W3CDTF">2023-07-13T11:22:12Z</dcterms:modified>
</cp:coreProperties>
</file>